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220" yWindow="525" windowWidth="13920" windowHeight="9675"/>
  </bookViews>
  <sheets>
    <sheet name="Dukoff D7" sheetId="7" r:id="rId1"/>
  </sheets>
  <definedNames>
    <definedName name="_xlnm.Print_Area" localSheetId="0">'Dukoff D7'!$B$2:$H$67</definedName>
    <definedName name="solver_adj" localSheetId="0" hidden="1">'Dukoff D7'!$H$6</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100</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0</definedName>
    <definedName name="solver_nwt" localSheetId="0" hidden="1">1</definedName>
    <definedName name="solver_opt" localSheetId="0" hidden="1">'Dukoff D7'!$H$24</definedName>
    <definedName name="solver_pre" localSheetId="0" hidden="1">0.000001</definedName>
    <definedName name="solver_rbv" localSheetId="0" hidden="1">1</definedName>
    <definedName name="solver_rlx" localSheetId="0" hidden="1">1</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2</definedName>
    <definedName name="solver_val" localSheetId="0" hidden="1">0</definedName>
    <definedName name="solver_ver" localSheetId="0" hidden="1">3</definedName>
  </definedNames>
  <calcPr calcId="145621"/>
</workbook>
</file>

<file path=xl/calcChain.xml><?xml version="1.0" encoding="utf-8"?>
<calcChain xmlns="http://schemas.openxmlformats.org/spreadsheetml/2006/main">
  <c r="B62" i="7" l="1"/>
  <c r="B63" i="7"/>
  <c r="B64" i="7"/>
  <c r="B65" i="7"/>
  <c r="B66" i="7"/>
  <c r="B67" i="7"/>
  <c r="B68" i="7"/>
  <c r="B69" i="7"/>
  <c r="B70" i="7"/>
  <c r="B71" i="7"/>
  <c r="B72" i="7"/>
  <c r="B61" i="7"/>
  <c r="H5" i="7"/>
  <c r="E66" i="7"/>
  <c r="E72" i="7" l="1"/>
  <c r="C23" i="7" l="1"/>
  <c r="B73" i="7" s="1"/>
  <c r="E71" i="7"/>
  <c r="E73" i="7"/>
  <c r="E62" i="7"/>
  <c r="E63" i="7"/>
  <c r="E64" i="7"/>
  <c r="E65" i="7"/>
  <c r="E67" i="7"/>
  <c r="E68" i="7"/>
  <c r="E69" i="7"/>
  <c r="E70" i="7"/>
  <c r="F12" i="7"/>
  <c r="F11" i="7"/>
  <c r="F61" i="7" s="1"/>
  <c r="C62" i="7" l="1"/>
  <c r="D62" i="7"/>
  <c r="F62" i="7"/>
  <c r="F16" i="7"/>
  <c r="F14" i="7"/>
  <c r="G12" i="7"/>
  <c r="H12" i="7" s="1"/>
  <c r="F15" i="7"/>
  <c r="F22" i="7"/>
  <c r="F23" i="7"/>
  <c r="F18" i="7"/>
  <c r="F19" i="7"/>
  <c r="F13" i="7"/>
  <c r="F20" i="7"/>
  <c r="F21" i="7"/>
  <c r="F17" i="7"/>
  <c r="G17" i="7" l="1"/>
  <c r="C67" i="7"/>
  <c r="D67" i="7"/>
  <c r="F67" i="7"/>
  <c r="G15" i="7"/>
  <c r="D65" i="7"/>
  <c r="C65" i="7"/>
  <c r="F65" i="7"/>
  <c r="G21" i="7"/>
  <c r="D71" i="7"/>
  <c r="C71" i="7"/>
  <c r="F71" i="7"/>
  <c r="G20" i="7"/>
  <c r="C70" i="7"/>
  <c r="D70" i="7"/>
  <c r="F70" i="7"/>
  <c r="G16" i="7"/>
  <c r="C66" i="7"/>
  <c r="D66" i="7"/>
  <c r="F66" i="7"/>
  <c r="G18" i="7"/>
  <c r="C68" i="7"/>
  <c r="D68" i="7"/>
  <c r="F68" i="7"/>
  <c r="G14" i="7"/>
  <c r="C64" i="7"/>
  <c r="D64" i="7"/>
  <c r="F64" i="7"/>
  <c r="G13" i="7"/>
  <c r="D63" i="7"/>
  <c r="C63" i="7"/>
  <c r="F63" i="7"/>
  <c r="G19" i="7"/>
  <c r="C69" i="7"/>
  <c r="D69" i="7"/>
  <c r="F69" i="7"/>
  <c r="G23" i="7"/>
  <c r="H23" i="7" s="1"/>
  <c r="H24" i="7" s="1"/>
  <c r="F73" i="7"/>
  <c r="G22" i="7"/>
  <c r="D72" i="7"/>
  <c r="C72" i="7"/>
  <c r="F72" i="7"/>
</calcChain>
</file>

<file path=xl/comments1.xml><?xml version="1.0" encoding="utf-8"?>
<comments xmlns="http://schemas.openxmlformats.org/spreadsheetml/2006/main">
  <authors>
    <author>Author</author>
  </authors>
  <commentList>
    <comment ref="H4" authorId="0">
      <text>
        <r>
          <rPr>
            <b/>
            <sz val="8"/>
            <color indexed="81"/>
            <rFont val="Tahoma"/>
            <family val="2"/>
          </rPr>
          <t>Ratio equal to 1 generates a radial curve.</t>
        </r>
      </text>
    </comment>
  </commentList>
</comments>
</file>

<file path=xl/sharedStrings.xml><?xml version="1.0" encoding="utf-8"?>
<sst xmlns="http://schemas.openxmlformats.org/spreadsheetml/2006/main" count="45" uniqueCount="43">
  <si>
    <t>Instrument</t>
  </si>
  <si>
    <t>Make</t>
  </si>
  <si>
    <t>Material</t>
  </si>
  <si>
    <t>Model</t>
  </si>
  <si>
    <t>Size</t>
  </si>
  <si>
    <t>Measured</t>
  </si>
  <si>
    <t>Owner</t>
  </si>
  <si>
    <t>Mouthpiece Facing Curve Analysis</t>
  </si>
  <si>
    <t>Elliptical Radius</t>
  </si>
  <si>
    <t>Tip Rail (inch)</t>
  </si>
  <si>
    <t>Tip Opening (inch)</t>
  </si>
  <si>
    <t>Left</t>
  </si>
  <si>
    <t>Right</t>
  </si>
  <si>
    <t>Feeler</t>
  </si>
  <si>
    <t>Avg L&amp;R</t>
  </si>
  <si>
    <t>Calculated</t>
  </si>
  <si>
    <t>Diff</t>
  </si>
  <si>
    <t>Diff ^ 2</t>
  </si>
  <si>
    <t>Curve Fit</t>
  </si>
  <si>
    <t>Error Sum---&gt;</t>
  </si>
  <si>
    <t>Elliptical Ratio</t>
  </si>
  <si>
    <t>Start</t>
  </si>
  <si>
    <t>Alto</t>
  </si>
  <si>
    <t>Dukoff</t>
  </si>
  <si>
    <t>Metalite</t>
  </si>
  <si>
    <t>D7</t>
  </si>
  <si>
    <t>Miami</t>
  </si>
  <si>
    <t>Chart Area</t>
  </si>
  <si>
    <t>L&amp;R with Error</t>
  </si>
  <si>
    <t>Graph Error Multiplication Factor</t>
  </si>
  <si>
    <t>2.</t>
  </si>
  <si>
    <t>3.</t>
  </si>
  <si>
    <t>1.</t>
  </si>
  <si>
    <r>
      <t xml:space="preserve">Numbers in </t>
    </r>
    <r>
      <rPr>
        <sz val="10"/>
        <color rgb="FF0070C0"/>
        <rFont val="Arial"/>
        <family val="2"/>
      </rPr>
      <t>Blue</t>
    </r>
    <r>
      <rPr>
        <sz val="10"/>
        <rFont val="Arial"/>
        <family val="2"/>
      </rPr>
      <t xml:space="preserve"> and with a boarder around the cell should be entered by the refacer.</t>
    </r>
  </si>
  <si>
    <t>4.</t>
  </si>
  <si>
    <t>If the Elliptical Ratio is set to 1, the curve will be a radial curve.</t>
  </si>
  <si>
    <t>To calculate the optimal curve, enter target figures in those cells with the light blue fill color and then run the solver.  The solver sets the curve fit by adjusting the elliptical radius such that the Error Sum is minimized (to zero).</t>
  </si>
  <si>
    <t>5.</t>
  </si>
  <si>
    <t>Worksheet Instructions &amp; Credits:</t>
  </si>
  <si>
    <t>Last Feeler Gauge Reading</t>
  </si>
  <si>
    <t>The graph error multiplication factor adjusts the width between the left and right rail points on the graph relative to the Avg L&amp;R plot points.</t>
  </si>
  <si>
    <t>Full credit goes to K. Bradbury and A. Donaldson for this version of the facing curve worksheet.</t>
  </si>
  <si>
    <t>Doo Fuss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</si>
</sst>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0"/>
    <numFmt numFmtId="167" formatCode="0.00_);[Red]\(0.00\)"/>
    <numFmt numFmtId="168" formatCode="0.0_);[Red]\(0.0\)"/>
  </numFmts>
  <fonts count="9" x14ac:knownFonts="1">
    <font>
      <sz val="10"/>
      <name val="Arial"/>
    </font>
    <font>
      <sz val="8"/>
      <name val="Arial"/>
      <family val="2"/>
    </font>
    <font>
      <sz val="16"/>
      <name val="Arial"/>
      <family val="2"/>
    </font>
    <font>
      <b/>
      <sz val="8"/>
      <color indexed="81"/>
      <name val="Tahoma"/>
      <family val="2"/>
    </font>
    <font>
      <sz val="10"/>
      <name val="Arial"/>
      <family val="2"/>
    </font>
    <font>
      <sz val="10"/>
      <color rgb="FF0070C0"/>
      <name val="Arial"/>
      <family val="2"/>
    </font>
    <font>
      <sz val="10"/>
      <color rgb="FFFF0000"/>
      <name val="Arial"/>
      <family val="2"/>
    </font>
    <font>
      <b/>
      <sz val="10"/>
      <name val="Arial"/>
      <family val="2"/>
    </font>
    <font>
      <b/>
      <sz val="10"/>
      <color rgb="FFFF0000"/>
      <name val="Arial"/>
      <family val="2"/>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1">
    <xf numFmtId="0" fontId="0" fillId="0" borderId="0" xfId="0"/>
    <xf numFmtId="166"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Alignment="1">
      <alignment horizontal="center"/>
    </xf>
    <xf numFmtId="0" fontId="4" fillId="0" borderId="0" xfId="0" applyFont="1" applyAlignment="1">
      <alignment horizontal="right"/>
    </xf>
    <xf numFmtId="0" fontId="4" fillId="0" borderId="0" xfId="0" applyFont="1" applyAlignment="1">
      <alignment horizontal="center"/>
    </xf>
    <xf numFmtId="0" fontId="6" fillId="0" borderId="0" xfId="0" applyFont="1"/>
    <xf numFmtId="0" fontId="4" fillId="0" borderId="5" xfId="0" applyFont="1" applyBorder="1" applyAlignment="1">
      <alignment horizontal="center"/>
    </xf>
    <xf numFmtId="0" fontId="4" fillId="0" borderId="6" xfId="0" applyFont="1" applyBorder="1" applyAlignment="1">
      <alignment horizontal="center"/>
    </xf>
    <xf numFmtId="166" fontId="0" fillId="0" borderId="2" xfId="0" applyNumberFormat="1" applyBorder="1" applyAlignment="1">
      <alignment horizontal="center" vertical="center"/>
    </xf>
    <xf numFmtId="2" fontId="0" fillId="0" borderId="3" xfId="0" applyNumberFormat="1" applyBorder="1" applyAlignment="1">
      <alignment horizontal="center"/>
    </xf>
    <xf numFmtId="166" fontId="0" fillId="0" borderId="8" xfId="0" applyNumberFormat="1" applyBorder="1" applyAlignment="1">
      <alignment horizontal="center" vertical="center"/>
    </xf>
    <xf numFmtId="166" fontId="0" fillId="0" borderId="5" xfId="0" applyNumberFormat="1" applyBorder="1" applyAlignment="1">
      <alignment horizontal="center" vertical="center"/>
    </xf>
    <xf numFmtId="2" fontId="0" fillId="0" borderId="6" xfId="0" applyNumberFormat="1" applyBorder="1" applyAlignment="1">
      <alignment horizontal="center"/>
    </xf>
    <xf numFmtId="0" fontId="4" fillId="0" borderId="2" xfId="0" applyFont="1" applyBorder="1" applyAlignment="1">
      <alignment horizontal="center"/>
    </xf>
    <xf numFmtId="0" fontId="0" fillId="0" borderId="3" xfId="0" applyBorder="1"/>
    <xf numFmtId="0" fontId="0" fillId="0" borderId="4" xfId="0" applyBorder="1"/>
    <xf numFmtId="0" fontId="4" fillId="0" borderId="7" xfId="0" applyFont="1" applyBorder="1" applyAlignment="1">
      <alignment horizontal="center"/>
    </xf>
    <xf numFmtId="165" fontId="6" fillId="0" borderId="0" xfId="0" applyNumberFormat="1" applyFont="1" applyBorder="1" applyAlignment="1">
      <alignment horizontal="right" vertical="center"/>
    </xf>
    <xf numFmtId="0" fontId="6" fillId="0" borderId="0" xfId="0" applyFont="1" applyAlignment="1">
      <alignment horizontal="right"/>
    </xf>
    <xf numFmtId="14" fontId="4" fillId="0" borderId="0" xfId="0" applyNumberFormat="1" applyFont="1" applyAlignment="1">
      <alignment horizontal="center"/>
    </xf>
    <xf numFmtId="166" fontId="0" fillId="0" borderId="8" xfId="0" applyNumberFormat="1" applyFill="1" applyBorder="1" applyAlignment="1">
      <alignment horizontal="center" vertical="center"/>
    </xf>
    <xf numFmtId="167" fontId="0" fillId="0" borderId="0" xfId="0" applyNumberFormat="1" applyBorder="1" applyAlignment="1">
      <alignment horizontal="center"/>
    </xf>
    <xf numFmtId="167" fontId="0" fillId="0" borderId="6" xfId="0" applyNumberFormat="1" applyBorder="1" applyAlignment="1">
      <alignment horizontal="center"/>
    </xf>
    <xf numFmtId="2" fontId="0" fillId="0" borderId="1" xfId="0" applyNumberFormat="1" applyBorder="1" applyAlignment="1">
      <alignment horizontal="center"/>
    </xf>
    <xf numFmtId="2" fontId="5" fillId="2" borderId="1" xfId="0" applyNumberFormat="1" applyFont="1" applyFill="1" applyBorder="1" applyAlignment="1">
      <alignment horizontal="center"/>
    </xf>
    <xf numFmtId="166"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xf>
    <xf numFmtId="164" fontId="5" fillId="0" borderId="1" xfId="0" applyNumberFormat="1" applyFont="1" applyFill="1" applyBorder="1" applyAlignment="1">
      <alignment horizontal="center"/>
    </xf>
    <xf numFmtId="0" fontId="4" fillId="0" borderId="5" xfId="0" applyFont="1" applyFill="1" applyBorder="1" applyAlignment="1">
      <alignment horizontal="center"/>
    </xf>
    <xf numFmtId="0" fontId="4" fillId="0" borderId="7" xfId="0" applyFont="1" applyFill="1" applyBorder="1" applyAlignment="1">
      <alignment horizontal="center"/>
    </xf>
    <xf numFmtId="167" fontId="0" fillId="0" borderId="3" xfId="0" applyNumberFormat="1" applyBorder="1" applyAlignment="1">
      <alignment horizontal="center"/>
    </xf>
    <xf numFmtId="167" fontId="0" fillId="0" borderId="4" xfId="0" applyNumberFormat="1" applyBorder="1" applyAlignment="1">
      <alignment horizontal="center"/>
    </xf>
    <xf numFmtId="167" fontId="0" fillId="0" borderId="9" xfId="0" applyNumberFormat="1" applyBorder="1" applyAlignment="1">
      <alignment horizontal="center"/>
    </xf>
    <xf numFmtId="167" fontId="0" fillId="0" borderId="7" xfId="0" applyNumberFormat="1" applyBorder="1" applyAlignment="1">
      <alignment horizontal="center"/>
    </xf>
    <xf numFmtId="167" fontId="0" fillId="0" borderId="2" xfId="0" applyNumberFormat="1" applyFill="1" applyBorder="1" applyAlignment="1">
      <alignment horizontal="center" vertical="center"/>
    </xf>
    <xf numFmtId="167" fontId="0" fillId="0" borderId="4" xfId="0" applyNumberFormat="1" applyBorder="1" applyAlignment="1">
      <alignment horizontal="center" vertical="center"/>
    </xf>
    <xf numFmtId="167" fontId="0" fillId="0" borderId="8" xfId="0" applyNumberFormat="1" applyFill="1" applyBorder="1" applyAlignment="1">
      <alignment horizontal="center" vertical="center"/>
    </xf>
    <xf numFmtId="167" fontId="0" fillId="0" borderId="5" xfId="0" applyNumberFormat="1" applyFill="1" applyBorder="1" applyAlignment="1">
      <alignment horizontal="center" vertical="center"/>
    </xf>
    <xf numFmtId="166" fontId="0" fillId="0" borderId="2" xfId="0" applyNumberFormat="1" applyBorder="1" applyAlignment="1">
      <alignment horizontal="center"/>
    </xf>
    <xf numFmtId="166" fontId="0" fillId="0" borderId="8" xfId="0" applyNumberFormat="1" applyBorder="1" applyAlignment="1">
      <alignment horizontal="center"/>
    </xf>
    <xf numFmtId="166" fontId="0" fillId="0" borderId="5" xfId="0" applyNumberFormat="1" applyBorder="1" applyAlignment="1">
      <alignment horizontal="center"/>
    </xf>
    <xf numFmtId="0" fontId="0" fillId="0" borderId="0" xfId="0" applyBorder="1"/>
    <xf numFmtId="168" fontId="0" fillId="0" borderId="0" xfId="0" applyNumberFormat="1" applyBorder="1"/>
    <xf numFmtId="0" fontId="0" fillId="0" borderId="6" xfId="0" applyBorder="1" applyAlignment="1">
      <alignment horizontal="center"/>
    </xf>
    <xf numFmtId="0" fontId="0" fillId="0" borderId="6" xfId="0" applyBorder="1"/>
    <xf numFmtId="0" fontId="5" fillId="0" borderId="1" xfId="0" applyFont="1" applyFill="1" applyBorder="1" applyAlignment="1">
      <alignment horizontal="center"/>
    </xf>
    <xf numFmtId="49" fontId="0" fillId="0" borderId="0" xfId="0" applyNumberFormat="1"/>
    <xf numFmtId="49" fontId="4" fillId="0" borderId="0" xfId="0" applyNumberFormat="1" applyFont="1"/>
    <xf numFmtId="49" fontId="7" fillId="0" borderId="0" xfId="0" applyNumberFormat="1" applyFont="1" applyBorder="1"/>
    <xf numFmtId="0" fontId="4" fillId="0" borderId="0" xfId="0" applyFont="1"/>
    <xf numFmtId="0" fontId="2"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left"/>
    </xf>
    <xf numFmtId="0" fontId="4" fillId="0" borderId="0" xfId="0" applyFont="1" applyAlignment="1">
      <alignment horizontal="left" wrapText="1"/>
    </xf>
    <xf numFmtId="0" fontId="4" fillId="0" borderId="0" xfId="0" applyFont="1" applyAlignment="1">
      <alignment horizontal="left"/>
    </xf>
    <xf numFmtId="0" fontId="8"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821969696969696E-2"/>
          <c:y val="1.5572556271375174E-2"/>
          <c:w val="0.9255050505050505"/>
          <c:h val="0.92681934320544146"/>
        </c:manualLayout>
      </c:layout>
      <c:scatterChart>
        <c:scatterStyle val="smoothMarker"/>
        <c:varyColors val="0"/>
        <c:ser>
          <c:idx val="1"/>
          <c:order val="0"/>
          <c:tx>
            <c:v>Left Rail + Diff*H7</c:v>
          </c:tx>
          <c:spPr>
            <a:ln w="12700">
              <a:noFill/>
              <a:prstDash val="solid"/>
            </a:ln>
          </c:spPr>
          <c:marker>
            <c:symbol val="triangle"/>
            <c:size val="5"/>
            <c:spPr>
              <a:solidFill>
                <a:schemeClr val="tx1"/>
              </a:solidFill>
              <a:ln>
                <a:solidFill>
                  <a:schemeClr val="tx1"/>
                </a:solidFill>
                <a:prstDash val="solid"/>
              </a:ln>
            </c:spPr>
          </c:marker>
          <c:dPt>
            <c:idx val="5"/>
            <c:bubble3D val="0"/>
          </c:dPt>
          <c:dPt>
            <c:idx val="6"/>
            <c:bubble3D val="0"/>
          </c:dPt>
          <c:xVal>
            <c:numRef>
              <c:f>'Dukoff D7'!$B$61:$B$73</c:f>
              <c:numCache>
                <c:formatCode>0.0000</c:formatCode>
                <c:ptCount val="13"/>
                <c:pt idx="0">
                  <c:v>0</c:v>
                </c:pt>
                <c:pt idx="1">
                  <c:v>1.5E-3</c:v>
                </c:pt>
                <c:pt idx="2">
                  <c:v>5.0000000000000001E-3</c:v>
                </c:pt>
                <c:pt idx="3">
                  <c:v>1.2E-2</c:v>
                </c:pt>
                <c:pt idx="4">
                  <c:v>1.9E-2</c:v>
                </c:pt>
                <c:pt idx="5">
                  <c:v>2.4E-2</c:v>
                </c:pt>
                <c:pt idx="6">
                  <c:v>3.2000000000000001E-2</c:v>
                </c:pt>
                <c:pt idx="7">
                  <c:v>3.9E-2</c:v>
                </c:pt>
                <c:pt idx="8">
                  <c:v>4.4999999999999998E-2</c:v>
                </c:pt>
                <c:pt idx="9">
                  <c:v>5.0999999999999997E-2</c:v>
                </c:pt>
                <c:pt idx="10">
                  <c:v>5.7000000000000002E-2</c:v>
                </c:pt>
                <c:pt idx="11">
                  <c:v>6.5000000000000002E-2</c:v>
                </c:pt>
                <c:pt idx="12">
                  <c:v>0.08</c:v>
                </c:pt>
              </c:numCache>
            </c:numRef>
          </c:xVal>
          <c:yVal>
            <c:numRef>
              <c:f>'Dukoff D7'!$C$61:$C$73</c:f>
              <c:numCache>
                <c:formatCode>0.0_);[Red]\(0.0\)</c:formatCode>
                <c:ptCount val="13"/>
                <c:pt idx="1">
                  <c:v>40</c:v>
                </c:pt>
                <c:pt idx="2">
                  <c:v>34</c:v>
                </c:pt>
                <c:pt idx="3">
                  <c:v>28.5</c:v>
                </c:pt>
                <c:pt idx="4">
                  <c:v>24.1</c:v>
                </c:pt>
                <c:pt idx="5">
                  <c:v>21.5</c:v>
                </c:pt>
                <c:pt idx="6">
                  <c:v>17.8</c:v>
                </c:pt>
                <c:pt idx="7">
                  <c:v>14.1</c:v>
                </c:pt>
                <c:pt idx="8">
                  <c:v>12</c:v>
                </c:pt>
                <c:pt idx="9">
                  <c:v>10</c:v>
                </c:pt>
                <c:pt idx="10">
                  <c:v>8</c:v>
                </c:pt>
                <c:pt idx="11">
                  <c:v>5.9</c:v>
                </c:pt>
              </c:numCache>
            </c:numRef>
          </c:yVal>
          <c:smooth val="1"/>
        </c:ser>
        <c:ser>
          <c:idx val="2"/>
          <c:order val="1"/>
          <c:tx>
            <c:v>Right Rail + Diff*H7</c:v>
          </c:tx>
          <c:spPr>
            <a:ln w="12700">
              <a:noFill/>
              <a:prstDash val="solid"/>
            </a:ln>
          </c:spPr>
          <c:marker>
            <c:symbol val="diamond"/>
            <c:size val="6"/>
            <c:spPr>
              <a:solidFill>
                <a:schemeClr val="tx1"/>
              </a:solidFill>
            </c:spPr>
          </c:marker>
          <c:dPt>
            <c:idx val="6"/>
            <c:marker>
              <c:spPr>
                <a:solidFill>
                  <a:schemeClr val="tx1"/>
                </a:solidFill>
                <a:ln>
                  <a:noFill/>
                </a:ln>
              </c:spPr>
            </c:marker>
            <c:bubble3D val="0"/>
          </c:dPt>
          <c:dPt>
            <c:idx val="8"/>
            <c:marker>
              <c:spPr>
                <a:solidFill>
                  <a:schemeClr val="tx1"/>
                </a:solidFill>
                <a:ln>
                  <a:noFill/>
                </a:ln>
              </c:spPr>
            </c:marker>
            <c:bubble3D val="0"/>
          </c:dPt>
          <c:xVal>
            <c:numRef>
              <c:f>'Dukoff D7'!$B$61:$B$73</c:f>
              <c:numCache>
                <c:formatCode>0.0000</c:formatCode>
                <c:ptCount val="13"/>
                <c:pt idx="0">
                  <c:v>0</c:v>
                </c:pt>
                <c:pt idx="1">
                  <c:v>1.5E-3</c:v>
                </c:pt>
                <c:pt idx="2">
                  <c:v>5.0000000000000001E-3</c:v>
                </c:pt>
                <c:pt idx="3">
                  <c:v>1.2E-2</c:v>
                </c:pt>
                <c:pt idx="4">
                  <c:v>1.9E-2</c:v>
                </c:pt>
                <c:pt idx="5">
                  <c:v>2.4E-2</c:v>
                </c:pt>
                <c:pt idx="6">
                  <c:v>3.2000000000000001E-2</c:v>
                </c:pt>
                <c:pt idx="7">
                  <c:v>3.9E-2</c:v>
                </c:pt>
                <c:pt idx="8">
                  <c:v>4.4999999999999998E-2</c:v>
                </c:pt>
                <c:pt idx="9">
                  <c:v>5.0999999999999997E-2</c:v>
                </c:pt>
                <c:pt idx="10">
                  <c:v>5.7000000000000002E-2</c:v>
                </c:pt>
                <c:pt idx="11">
                  <c:v>6.5000000000000002E-2</c:v>
                </c:pt>
                <c:pt idx="12">
                  <c:v>0.08</c:v>
                </c:pt>
              </c:numCache>
            </c:numRef>
          </c:xVal>
          <c:yVal>
            <c:numRef>
              <c:f>'Dukoff D7'!$D$61:$D$73</c:f>
              <c:numCache>
                <c:formatCode>0.0_);[Red]\(0.0\)</c:formatCode>
                <c:ptCount val="13"/>
                <c:pt idx="1">
                  <c:v>40</c:v>
                </c:pt>
                <c:pt idx="2">
                  <c:v>34</c:v>
                </c:pt>
                <c:pt idx="3">
                  <c:v>28.5</c:v>
                </c:pt>
                <c:pt idx="4">
                  <c:v>24.1</c:v>
                </c:pt>
                <c:pt idx="5">
                  <c:v>21.5</c:v>
                </c:pt>
                <c:pt idx="6">
                  <c:v>17.8</c:v>
                </c:pt>
                <c:pt idx="7">
                  <c:v>14.1</c:v>
                </c:pt>
                <c:pt idx="8">
                  <c:v>12</c:v>
                </c:pt>
                <c:pt idx="9">
                  <c:v>10</c:v>
                </c:pt>
                <c:pt idx="10">
                  <c:v>8</c:v>
                </c:pt>
                <c:pt idx="11">
                  <c:v>5.9</c:v>
                </c:pt>
              </c:numCache>
            </c:numRef>
          </c:yVal>
          <c:smooth val="1"/>
        </c:ser>
        <c:ser>
          <c:idx val="0"/>
          <c:order val="2"/>
          <c:tx>
            <c:strRef>
              <c:f>'Dukoff D7'!$E$60</c:f>
              <c:strCache>
                <c:ptCount val="1"/>
                <c:pt idx="0">
                  <c:v>Avg L&amp;R</c:v>
                </c:pt>
              </c:strCache>
            </c:strRef>
          </c:tx>
          <c:marker>
            <c:symbol val="circle"/>
            <c:size val="7"/>
          </c:marker>
          <c:xVal>
            <c:numRef>
              <c:f>'Dukoff D7'!$B$61:$B$73</c:f>
              <c:numCache>
                <c:formatCode>0.0000</c:formatCode>
                <c:ptCount val="13"/>
                <c:pt idx="0">
                  <c:v>0</c:v>
                </c:pt>
                <c:pt idx="1">
                  <c:v>1.5E-3</c:v>
                </c:pt>
                <c:pt idx="2">
                  <c:v>5.0000000000000001E-3</c:v>
                </c:pt>
                <c:pt idx="3">
                  <c:v>1.2E-2</c:v>
                </c:pt>
                <c:pt idx="4">
                  <c:v>1.9E-2</c:v>
                </c:pt>
                <c:pt idx="5">
                  <c:v>2.4E-2</c:v>
                </c:pt>
                <c:pt idx="6">
                  <c:v>3.2000000000000001E-2</c:v>
                </c:pt>
                <c:pt idx="7">
                  <c:v>3.9E-2</c:v>
                </c:pt>
                <c:pt idx="8">
                  <c:v>4.4999999999999998E-2</c:v>
                </c:pt>
                <c:pt idx="9">
                  <c:v>5.0999999999999997E-2</c:v>
                </c:pt>
                <c:pt idx="10">
                  <c:v>5.7000000000000002E-2</c:v>
                </c:pt>
                <c:pt idx="11">
                  <c:v>6.5000000000000002E-2</c:v>
                </c:pt>
                <c:pt idx="12">
                  <c:v>0.08</c:v>
                </c:pt>
              </c:numCache>
            </c:numRef>
          </c:xVal>
          <c:yVal>
            <c:numRef>
              <c:f>'Dukoff D7'!$E$61:$E$73</c:f>
              <c:numCache>
                <c:formatCode>0.00_);[Red]\(0.00\)</c:formatCode>
                <c:ptCount val="13"/>
                <c:pt idx="1">
                  <c:v>40</c:v>
                </c:pt>
                <c:pt idx="2">
                  <c:v>34</c:v>
                </c:pt>
                <c:pt idx="3">
                  <c:v>28.5</c:v>
                </c:pt>
                <c:pt idx="4">
                  <c:v>24.1</c:v>
                </c:pt>
                <c:pt idx="5">
                  <c:v>21.5</c:v>
                </c:pt>
                <c:pt idx="6">
                  <c:v>17.8</c:v>
                </c:pt>
                <c:pt idx="7">
                  <c:v>14.1</c:v>
                </c:pt>
                <c:pt idx="8">
                  <c:v>12</c:v>
                </c:pt>
                <c:pt idx="9">
                  <c:v>10</c:v>
                </c:pt>
                <c:pt idx="10">
                  <c:v>8</c:v>
                </c:pt>
                <c:pt idx="11">
                  <c:v>5.9</c:v>
                </c:pt>
                <c:pt idx="12">
                  <c:v>1.5239999999999998</c:v>
                </c:pt>
              </c:numCache>
            </c:numRef>
          </c:yVal>
          <c:smooth val="1"/>
        </c:ser>
        <c:ser>
          <c:idx val="3"/>
          <c:order val="3"/>
          <c:tx>
            <c:strRef>
              <c:f>'Dukoff D7'!$F$60</c:f>
              <c:strCache>
                <c:ptCount val="1"/>
                <c:pt idx="0">
                  <c:v>Curve Fit</c:v>
                </c:pt>
              </c:strCache>
            </c:strRef>
          </c:tx>
          <c:spPr>
            <a:ln w="28575">
              <a:solidFill>
                <a:srgbClr val="C00000"/>
              </a:solidFill>
            </a:ln>
          </c:spPr>
          <c:marker>
            <c:symbol val="none"/>
          </c:marker>
          <c:xVal>
            <c:numRef>
              <c:f>'Dukoff D7'!$B$61:$B$73</c:f>
              <c:numCache>
                <c:formatCode>0.0000</c:formatCode>
                <c:ptCount val="13"/>
                <c:pt idx="0">
                  <c:v>0</c:v>
                </c:pt>
                <c:pt idx="1">
                  <c:v>1.5E-3</c:v>
                </c:pt>
                <c:pt idx="2">
                  <c:v>5.0000000000000001E-3</c:v>
                </c:pt>
                <c:pt idx="3">
                  <c:v>1.2E-2</c:v>
                </c:pt>
                <c:pt idx="4">
                  <c:v>1.9E-2</c:v>
                </c:pt>
                <c:pt idx="5">
                  <c:v>2.4E-2</c:v>
                </c:pt>
                <c:pt idx="6">
                  <c:v>3.2000000000000001E-2</c:v>
                </c:pt>
                <c:pt idx="7">
                  <c:v>3.9E-2</c:v>
                </c:pt>
                <c:pt idx="8">
                  <c:v>4.4999999999999998E-2</c:v>
                </c:pt>
                <c:pt idx="9">
                  <c:v>5.0999999999999997E-2</c:v>
                </c:pt>
                <c:pt idx="10">
                  <c:v>5.7000000000000002E-2</c:v>
                </c:pt>
                <c:pt idx="11">
                  <c:v>6.5000000000000002E-2</c:v>
                </c:pt>
                <c:pt idx="12">
                  <c:v>0.08</c:v>
                </c:pt>
              </c:numCache>
            </c:numRef>
          </c:xVal>
          <c:yVal>
            <c:numRef>
              <c:f>'Dukoff D7'!$F$61:$F$73</c:f>
              <c:numCache>
                <c:formatCode>0.00_);[Red]\(0.00\)</c:formatCode>
                <c:ptCount val="13"/>
                <c:pt idx="0">
                  <c:v>46.133187417523644</c:v>
                </c:pt>
                <c:pt idx="1">
                  <c:v>40</c:v>
                </c:pt>
                <c:pt idx="2">
                  <c:v>34.937587159911978</c:v>
                </c:pt>
                <c:pt idx="3">
                  <c:v>28.795288394061703</c:v>
                </c:pt>
                <c:pt idx="4">
                  <c:v>24.324677215144149</c:v>
                </c:pt>
                <c:pt idx="5">
                  <c:v>21.628855947852308</c:v>
                </c:pt>
                <c:pt idx="6">
                  <c:v>17.849699233413471</c:v>
                </c:pt>
                <c:pt idx="7">
                  <c:v>14.920345519352502</c:v>
                </c:pt>
                <c:pt idx="8">
                  <c:v>12.615609429934665</c:v>
                </c:pt>
                <c:pt idx="9">
                  <c:v>10.462067966797257</c:v>
                </c:pt>
                <c:pt idx="10">
                  <c:v>8.4338016731660659</c:v>
                </c:pt>
                <c:pt idx="11">
                  <c:v>5.891734279409377</c:v>
                </c:pt>
                <c:pt idx="12">
                  <c:v>1.5240000000000009</c:v>
                </c:pt>
              </c:numCache>
            </c:numRef>
          </c:yVal>
          <c:smooth val="1"/>
        </c:ser>
        <c:dLbls>
          <c:showLegendKey val="0"/>
          <c:showVal val="0"/>
          <c:showCatName val="0"/>
          <c:showSerName val="0"/>
          <c:showPercent val="0"/>
          <c:showBubbleSize val="0"/>
        </c:dLbls>
        <c:axId val="149126144"/>
        <c:axId val="149140608"/>
      </c:scatterChart>
      <c:valAx>
        <c:axId val="149126144"/>
        <c:scaling>
          <c:orientation val="minMax"/>
        </c:scaling>
        <c:delete val="0"/>
        <c:axPos val="b"/>
        <c:title>
          <c:tx>
            <c:rich>
              <a:bodyPr/>
              <a:lstStyle/>
              <a:p>
                <a:pPr>
                  <a:defRPr sz="600" b="1" i="0" u="none" strike="noStrike" baseline="0">
                    <a:solidFill>
                      <a:srgbClr val="000000"/>
                    </a:solidFill>
                    <a:latin typeface="Arial"/>
                    <a:ea typeface="Arial"/>
                    <a:cs typeface="Arial"/>
                  </a:defRPr>
                </a:pPr>
                <a:r>
                  <a:rPr lang="en-US" sz="600" baseline="0"/>
                  <a:t>Tip Opening (inch)</a:t>
                </a:r>
              </a:p>
            </c:rich>
          </c:tx>
          <c:layout>
            <c:manualLayout>
              <c:xMode val="edge"/>
              <c:yMode val="edge"/>
              <c:x val="0.4531006613683779"/>
              <c:y val="0.96213614876389786"/>
            </c:manualLayout>
          </c:layout>
          <c:overlay val="0"/>
          <c:spPr>
            <a:noFill/>
            <a:ln w="25400">
              <a:noFill/>
            </a:ln>
          </c:spPr>
        </c:title>
        <c:numFmt formatCode="0.0000" sourceLinked="1"/>
        <c:majorTickMark val="out"/>
        <c:minorTickMark val="none"/>
        <c:tickLblPos val="nextTo"/>
        <c:spPr>
          <a:ln w="3175">
            <a:solidFill>
              <a:srgbClr val="000000"/>
            </a:solidFill>
            <a:prstDash val="solid"/>
          </a:ln>
        </c:spPr>
        <c:txPr>
          <a:bodyPr rot="0" vert="horz"/>
          <a:lstStyle/>
          <a:p>
            <a:pPr>
              <a:defRPr sz="450" b="0" i="0" u="none" strike="noStrike" baseline="0">
                <a:solidFill>
                  <a:srgbClr val="000000"/>
                </a:solidFill>
                <a:latin typeface="Arial"/>
                <a:ea typeface="Arial"/>
                <a:cs typeface="Arial"/>
              </a:defRPr>
            </a:pPr>
            <a:endParaRPr lang="en-US"/>
          </a:p>
        </c:txPr>
        <c:crossAx val="149140608"/>
        <c:crosses val="autoZero"/>
        <c:crossBetween val="midCat"/>
      </c:valAx>
      <c:valAx>
        <c:axId val="149140608"/>
        <c:scaling>
          <c:orientation val="minMax"/>
        </c:scaling>
        <c:delete val="0"/>
        <c:axPos val="l"/>
        <c:title>
          <c:tx>
            <c:rich>
              <a:bodyPr/>
              <a:lstStyle/>
              <a:p>
                <a:pPr>
                  <a:defRPr sz="600" b="1" i="0" u="none" strike="noStrike" baseline="0">
                    <a:solidFill>
                      <a:srgbClr val="000000"/>
                    </a:solidFill>
                    <a:latin typeface="Arial"/>
                    <a:ea typeface="Arial"/>
                    <a:cs typeface="Arial"/>
                  </a:defRPr>
                </a:pPr>
                <a:r>
                  <a:rPr lang="en-US" sz="600" baseline="0"/>
                  <a:t>Facing Length (mm*2)</a:t>
                </a:r>
              </a:p>
            </c:rich>
          </c:tx>
          <c:layout>
            <c:manualLayout>
              <c:xMode val="edge"/>
              <c:yMode val="edge"/>
              <c:x val="9.9431818181818198E-3"/>
              <c:y val="0.448233151727246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450" b="0" i="0" u="none" strike="noStrike" baseline="0">
                <a:solidFill>
                  <a:srgbClr val="000000"/>
                </a:solidFill>
                <a:latin typeface="Arial"/>
                <a:ea typeface="Arial"/>
                <a:cs typeface="Arial"/>
              </a:defRPr>
            </a:pPr>
            <a:endParaRPr lang="en-US"/>
          </a:p>
        </c:txPr>
        <c:crossAx val="149126144"/>
        <c:crosses val="autoZero"/>
        <c:crossBetween val="midCat"/>
      </c:valAx>
      <c:spPr>
        <a:gradFill>
          <a:gsLst>
            <a:gs pos="0">
              <a:schemeClr val="accent1">
                <a:tint val="66000"/>
                <a:satMod val="160000"/>
              </a:schemeClr>
            </a:gs>
            <a:gs pos="50000">
              <a:schemeClr val="accent1">
                <a:tint val="44500"/>
                <a:satMod val="160000"/>
                <a:alpha val="45000"/>
              </a:schemeClr>
            </a:gs>
            <a:gs pos="100000">
              <a:schemeClr val="accent1">
                <a:tint val="23500"/>
                <a:satMod val="160000"/>
              </a:schemeClr>
            </a:gs>
          </a:gsLst>
          <a:lin ang="5400000" scaled="0"/>
        </a:gradFill>
        <a:ln w="12700">
          <a:solidFill>
            <a:srgbClr val="000000"/>
          </a:solidFill>
          <a:prstDash val="solid"/>
        </a:ln>
      </c:spPr>
    </c:plotArea>
    <c:legend>
      <c:legendPos val="r"/>
      <c:layout>
        <c:manualLayout>
          <c:xMode val="edge"/>
          <c:yMode val="edge"/>
          <c:x val="0.47661230938874888"/>
          <c:y val="0.25378837588483261"/>
          <c:w val="0.27624836262113828"/>
          <c:h val="0.16156399567701094"/>
        </c:manualLayout>
      </c:layout>
      <c:overlay val="0"/>
      <c:spPr>
        <a:solidFill>
          <a:srgbClr val="FFFFFF"/>
        </a:solidFill>
        <a:ln w="3175">
          <a:solidFill>
            <a:srgbClr val="000000"/>
          </a:solidFill>
          <a:prstDash val="solid"/>
        </a:ln>
      </c:spPr>
      <c:txPr>
        <a:bodyPr/>
        <a:lstStyle/>
        <a:p>
          <a:pPr>
            <a:defRPr sz="1055" b="0" i="1" u="none" strike="noStrike" baseline="0">
              <a:solidFill>
                <a:srgbClr val="000000"/>
              </a:solidFill>
              <a:latin typeface="Trebuchet MS"/>
              <a:ea typeface="Trebuchet MS"/>
              <a:cs typeface="Trebuchet MS"/>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12</xdr:col>
      <xdr:colOff>53553</xdr:colOff>
      <xdr:row>0</xdr:row>
      <xdr:rowOff>69272</xdr:rowOff>
    </xdr:from>
    <xdr:to>
      <xdr:col>25</xdr:col>
      <xdr:colOff>554181</xdr:colOff>
      <xdr:row>41</xdr:row>
      <xdr:rowOff>17317</xdr:rowOff>
    </xdr:to>
    <xdr:graphicFrame macro="">
      <xdr:nvGraphicFramePr>
        <xdr:cNvPr id="71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J73"/>
  <sheetViews>
    <sheetView tabSelected="1" zoomScale="110" zoomScaleNormal="110" workbookViewId="0"/>
  </sheetViews>
  <sheetFormatPr defaultRowHeight="12.75" x14ac:dyDescent="0.2"/>
  <cols>
    <col min="1" max="1" width="2.5703125" style="48" bestFit="1" customWidth="1"/>
    <col min="2" max="6" width="9.7109375" customWidth="1"/>
    <col min="7" max="8" width="9" customWidth="1"/>
  </cols>
  <sheetData>
    <row r="1" spans="2:10" ht="20.25" x14ac:dyDescent="0.3">
      <c r="B1" s="52" t="s">
        <v>7</v>
      </c>
      <c r="C1" s="52"/>
      <c r="D1" s="52"/>
      <c r="E1" s="52"/>
      <c r="F1" s="52"/>
      <c r="G1" s="52"/>
      <c r="H1" s="52"/>
    </row>
    <row r="2" spans="2:10" x14ac:dyDescent="0.2">
      <c r="B2" s="6" t="s">
        <v>0</v>
      </c>
      <c r="C2" s="5" t="s">
        <v>22</v>
      </c>
      <c r="D2" s="6" t="s">
        <v>5</v>
      </c>
      <c r="E2" s="20">
        <v>40793</v>
      </c>
      <c r="G2" s="19" t="s">
        <v>10</v>
      </c>
      <c r="H2" s="26">
        <v>0.08</v>
      </c>
    </row>
    <row r="3" spans="2:10" x14ac:dyDescent="0.2">
      <c r="B3" s="6" t="s">
        <v>1</v>
      </c>
      <c r="C3" s="5" t="s">
        <v>23</v>
      </c>
      <c r="D3" s="6" t="s">
        <v>6</v>
      </c>
      <c r="E3" s="5" t="s">
        <v>42</v>
      </c>
      <c r="G3" s="19" t="s">
        <v>9</v>
      </c>
      <c r="H3" s="27">
        <v>0.03</v>
      </c>
    </row>
    <row r="4" spans="2:10" x14ac:dyDescent="0.2">
      <c r="B4" s="6" t="s">
        <v>2</v>
      </c>
      <c r="C4" s="5" t="s">
        <v>24</v>
      </c>
      <c r="D4" s="6"/>
      <c r="G4" s="18" t="s">
        <v>20</v>
      </c>
      <c r="H4" s="25">
        <v>1</v>
      </c>
    </row>
    <row r="5" spans="2:10" x14ac:dyDescent="0.2">
      <c r="B5" s="6" t="s">
        <v>3</v>
      </c>
      <c r="C5" s="5" t="s">
        <v>26</v>
      </c>
      <c r="G5" s="19" t="s">
        <v>8</v>
      </c>
      <c r="H5" s="2">
        <f>(POWER(2*H2*25.4,2) + POWER((H6-H3*50.8)/H4,2)) / (2*H2*25.4*2)</f>
        <v>246.86216757526449</v>
      </c>
    </row>
    <row r="6" spans="2:10" x14ac:dyDescent="0.2">
      <c r="B6" s="6" t="s">
        <v>4</v>
      </c>
      <c r="C6" s="5" t="s">
        <v>25</v>
      </c>
      <c r="G6" s="19" t="s">
        <v>21</v>
      </c>
      <c r="H6" s="3">
        <v>46.133187417523644</v>
      </c>
    </row>
    <row r="7" spans="2:10" x14ac:dyDescent="0.2">
      <c r="G7" s="19" t="s">
        <v>29</v>
      </c>
      <c r="H7" s="47">
        <v>0</v>
      </c>
    </row>
    <row r="8" spans="2:10" x14ac:dyDescent="0.2">
      <c r="J8" s="51"/>
    </row>
    <row r="9" spans="2:10" x14ac:dyDescent="0.2">
      <c r="C9" s="53" t="s">
        <v>39</v>
      </c>
      <c r="D9" s="54"/>
      <c r="E9" s="55"/>
      <c r="F9" s="14" t="s">
        <v>15</v>
      </c>
      <c r="G9" s="15"/>
      <c r="H9" s="16"/>
    </row>
    <row r="10" spans="2:10" x14ac:dyDescent="0.2">
      <c r="C10" s="7" t="s">
        <v>13</v>
      </c>
      <c r="D10" s="8" t="s">
        <v>11</v>
      </c>
      <c r="E10" s="8" t="s">
        <v>12</v>
      </c>
      <c r="F10" s="7" t="s">
        <v>18</v>
      </c>
      <c r="G10" s="8" t="s">
        <v>16</v>
      </c>
      <c r="H10" s="17" t="s">
        <v>17</v>
      </c>
    </row>
    <row r="11" spans="2:10" x14ac:dyDescent="0.2">
      <c r="C11" s="9">
        <v>0</v>
      </c>
      <c r="D11" s="10"/>
      <c r="E11" s="10"/>
      <c r="F11" s="36">
        <f>$H$6 - $H$4*SQRT(2 * C11 * 50.8 * $H$5 - POWER(C11 * 50.8,2))</f>
        <v>46.133187417523644</v>
      </c>
      <c r="G11" s="32"/>
      <c r="H11" s="37"/>
    </row>
    <row r="12" spans="2:10" x14ac:dyDescent="0.2">
      <c r="C12" s="11">
        <v>1.5E-3</v>
      </c>
      <c r="D12" s="28">
        <v>40</v>
      </c>
      <c r="E12" s="28">
        <v>40</v>
      </c>
      <c r="F12" s="38">
        <f>$H$6 - $H$4*SQRT(2 * C12 * 50.8 * $H$5 - POWER(C12 * 50.8,2))</f>
        <v>40</v>
      </c>
      <c r="G12" s="22">
        <f t="shared" ref="G12:G23" si="0">E62-F12</f>
        <v>0</v>
      </c>
      <c r="H12" s="34">
        <f>POWER(G12,2)</f>
        <v>0</v>
      </c>
    </row>
    <row r="13" spans="2:10" x14ac:dyDescent="0.2">
      <c r="C13" s="11">
        <v>5.0000000000000001E-3</v>
      </c>
      <c r="D13" s="29">
        <v>34</v>
      </c>
      <c r="E13" s="29">
        <v>34</v>
      </c>
      <c r="F13" s="38">
        <f t="shared" ref="F13:F23" si="1">$F$11 - $H$4*SQRT(2 * C13 * 50.8 * $H$5 - POWER(C13 * 50.8,2))</f>
        <v>34.937587159911978</v>
      </c>
      <c r="G13" s="22">
        <f t="shared" si="0"/>
        <v>-0.93758715991197761</v>
      </c>
      <c r="H13" s="34"/>
    </row>
    <row r="14" spans="2:10" x14ac:dyDescent="0.2">
      <c r="C14" s="11">
        <v>1.2E-2</v>
      </c>
      <c r="D14" s="29">
        <v>28.5</v>
      </c>
      <c r="E14" s="29">
        <v>28.5</v>
      </c>
      <c r="F14" s="38">
        <f t="shared" si="1"/>
        <v>28.795288394061703</v>
      </c>
      <c r="G14" s="22">
        <f t="shared" si="0"/>
        <v>-0.29528839406170349</v>
      </c>
      <c r="H14" s="34"/>
    </row>
    <row r="15" spans="2:10" x14ac:dyDescent="0.2">
      <c r="C15" s="11">
        <v>1.9E-2</v>
      </c>
      <c r="D15" s="29">
        <v>24.1</v>
      </c>
      <c r="E15" s="29">
        <v>24.1</v>
      </c>
      <c r="F15" s="38">
        <f t="shared" si="1"/>
        <v>24.324677215144149</v>
      </c>
      <c r="G15" s="22">
        <f t="shared" si="0"/>
        <v>-0.22467721514414762</v>
      </c>
      <c r="H15" s="34"/>
    </row>
    <row r="16" spans="2:10" x14ac:dyDescent="0.2">
      <c r="C16" s="11">
        <v>2.4E-2</v>
      </c>
      <c r="D16" s="29">
        <v>21.5</v>
      </c>
      <c r="E16" s="29">
        <v>21.5</v>
      </c>
      <c r="F16" s="38">
        <f t="shared" si="1"/>
        <v>21.628855947852308</v>
      </c>
      <c r="G16" s="22">
        <f t="shared" si="0"/>
        <v>-0.12885594785230836</v>
      </c>
      <c r="H16" s="34"/>
    </row>
    <row r="17" spans="1:10" x14ac:dyDescent="0.2">
      <c r="C17" s="11">
        <v>3.2000000000000001E-2</v>
      </c>
      <c r="D17" s="29">
        <v>17.8</v>
      </c>
      <c r="E17" s="29">
        <v>17.8</v>
      </c>
      <c r="F17" s="38">
        <f t="shared" si="1"/>
        <v>17.849699233413471</v>
      </c>
      <c r="G17" s="22">
        <f t="shared" si="0"/>
        <v>-4.9699233413470267E-2</v>
      </c>
      <c r="H17" s="34"/>
    </row>
    <row r="18" spans="1:10" x14ac:dyDescent="0.2">
      <c r="C18" s="11">
        <v>3.9E-2</v>
      </c>
      <c r="D18" s="29">
        <v>14.1</v>
      </c>
      <c r="E18" s="29">
        <v>14.1</v>
      </c>
      <c r="F18" s="38">
        <f t="shared" si="1"/>
        <v>14.920345519352502</v>
      </c>
      <c r="G18" s="22">
        <f t="shared" si="0"/>
        <v>-0.820345519352502</v>
      </c>
      <c r="H18" s="34"/>
    </row>
    <row r="19" spans="1:10" x14ac:dyDescent="0.2">
      <c r="C19" s="11">
        <v>4.4999999999999998E-2</v>
      </c>
      <c r="D19" s="29">
        <v>12</v>
      </c>
      <c r="E19" s="29">
        <v>12</v>
      </c>
      <c r="F19" s="38">
        <f t="shared" si="1"/>
        <v>12.615609429934665</v>
      </c>
      <c r="G19" s="22">
        <f t="shared" si="0"/>
        <v>-0.61560942993466483</v>
      </c>
      <c r="H19" s="34"/>
    </row>
    <row r="20" spans="1:10" x14ac:dyDescent="0.2">
      <c r="C20" s="11">
        <v>5.0999999999999997E-2</v>
      </c>
      <c r="D20" s="29">
        <v>10</v>
      </c>
      <c r="E20" s="29">
        <v>10</v>
      </c>
      <c r="F20" s="38">
        <f t="shared" si="1"/>
        <v>10.462067966797257</v>
      </c>
      <c r="G20" s="22">
        <f t="shared" si="0"/>
        <v>-0.4620679667972567</v>
      </c>
      <c r="H20" s="34"/>
    </row>
    <row r="21" spans="1:10" x14ac:dyDescent="0.2">
      <c r="C21" s="11">
        <v>5.7000000000000002E-2</v>
      </c>
      <c r="D21" s="29">
        <v>8</v>
      </c>
      <c r="E21" s="29">
        <v>8</v>
      </c>
      <c r="F21" s="38">
        <f t="shared" si="1"/>
        <v>8.4338016731660659</v>
      </c>
      <c r="G21" s="22">
        <f t="shared" si="0"/>
        <v>-0.43380167316606588</v>
      </c>
      <c r="H21" s="34"/>
    </row>
    <row r="22" spans="1:10" x14ac:dyDescent="0.2">
      <c r="C22" s="21">
        <v>6.5000000000000002E-2</v>
      </c>
      <c r="D22" s="29">
        <v>5.9</v>
      </c>
      <c r="E22" s="29">
        <v>5.9</v>
      </c>
      <c r="F22" s="38">
        <f t="shared" si="1"/>
        <v>5.891734279409377</v>
      </c>
      <c r="G22" s="22">
        <f t="shared" si="0"/>
        <v>8.26572059062336E-3</v>
      </c>
      <c r="H22" s="34"/>
    </row>
    <row r="23" spans="1:10" x14ac:dyDescent="0.2">
      <c r="C23" s="12">
        <f>H2</f>
        <v>0.08</v>
      </c>
      <c r="D23" s="13"/>
      <c r="E23" s="13"/>
      <c r="F23" s="39">
        <f t="shared" si="1"/>
        <v>1.5240000000000009</v>
      </c>
      <c r="G23" s="23">
        <f t="shared" si="0"/>
        <v>0</v>
      </c>
      <c r="H23" s="35">
        <f t="shared" ref="H23" si="2">POWER(G23,2)</f>
        <v>0</v>
      </c>
    </row>
    <row r="24" spans="1:10" x14ac:dyDescent="0.2">
      <c r="E24" s="1"/>
      <c r="G24" s="4" t="s">
        <v>19</v>
      </c>
      <c r="H24" s="24">
        <f>SUM(H12:H23)</f>
        <v>0</v>
      </c>
    </row>
    <row r="26" spans="1:10" x14ac:dyDescent="0.2">
      <c r="B26" s="50" t="s">
        <v>38</v>
      </c>
      <c r="C26" s="43"/>
      <c r="D26" s="43"/>
      <c r="E26" s="43"/>
      <c r="F26" s="43"/>
      <c r="G26" s="43"/>
      <c r="H26" s="43"/>
      <c r="I26" s="43"/>
      <c r="J26" s="43"/>
    </row>
    <row r="27" spans="1:10" x14ac:dyDescent="0.2">
      <c r="A27" s="49" t="s">
        <v>32</v>
      </c>
      <c r="B27" s="57" t="s">
        <v>33</v>
      </c>
      <c r="C27" s="57"/>
      <c r="D27" s="57"/>
      <c r="E27" s="57"/>
      <c r="F27" s="57"/>
      <c r="G27" s="57"/>
      <c r="H27" s="57"/>
      <c r="I27" s="57"/>
      <c r="J27" s="57"/>
    </row>
    <row r="28" spans="1:10" x14ac:dyDescent="0.2">
      <c r="A28" s="49" t="s">
        <v>30</v>
      </c>
      <c r="B28" s="58" t="s">
        <v>36</v>
      </c>
      <c r="C28" s="58"/>
      <c r="D28" s="58"/>
      <c r="E28" s="58"/>
      <c r="F28" s="58"/>
      <c r="G28" s="58"/>
      <c r="H28" s="58"/>
      <c r="I28" s="58"/>
      <c r="J28" s="58"/>
    </row>
    <row r="29" spans="1:10" x14ac:dyDescent="0.2">
      <c r="B29" s="58"/>
      <c r="C29" s="58"/>
      <c r="D29" s="58"/>
      <c r="E29" s="58"/>
      <c r="F29" s="58"/>
      <c r="G29" s="58"/>
      <c r="H29" s="58"/>
      <c r="I29" s="58"/>
      <c r="J29" s="58"/>
    </row>
    <row r="30" spans="1:10" x14ac:dyDescent="0.2">
      <c r="B30" s="58"/>
      <c r="C30" s="58"/>
      <c r="D30" s="58"/>
      <c r="E30" s="58"/>
      <c r="F30" s="58"/>
      <c r="G30" s="58"/>
      <c r="H30" s="58"/>
      <c r="I30" s="58"/>
      <c r="J30" s="58"/>
    </row>
    <row r="31" spans="1:10" x14ac:dyDescent="0.2">
      <c r="A31" s="49" t="s">
        <v>31</v>
      </c>
      <c r="B31" s="59" t="s">
        <v>35</v>
      </c>
      <c r="C31" s="59"/>
      <c r="D31" s="59"/>
      <c r="E31" s="59"/>
      <c r="F31" s="59"/>
      <c r="G31" s="59"/>
      <c r="H31" s="59"/>
      <c r="I31" s="59"/>
      <c r="J31" s="59"/>
    </row>
    <row r="32" spans="1:10" x14ac:dyDescent="0.2">
      <c r="A32" s="49" t="s">
        <v>34</v>
      </c>
      <c r="B32" s="58" t="s">
        <v>40</v>
      </c>
      <c r="C32" s="58"/>
      <c r="D32" s="58"/>
      <c r="E32" s="58"/>
      <c r="F32" s="58"/>
      <c r="G32" s="58"/>
      <c r="H32" s="58"/>
      <c r="I32" s="58"/>
      <c r="J32" s="58"/>
    </row>
    <row r="33" spans="1:10" x14ac:dyDescent="0.2">
      <c r="B33" s="58"/>
      <c r="C33" s="58"/>
      <c r="D33" s="58"/>
      <c r="E33" s="58"/>
      <c r="F33" s="58"/>
      <c r="G33" s="58"/>
      <c r="H33" s="58"/>
      <c r="I33" s="58"/>
      <c r="J33" s="58"/>
    </row>
    <row r="34" spans="1:10" x14ac:dyDescent="0.2">
      <c r="A34" s="49" t="s">
        <v>37</v>
      </c>
      <c r="B34" s="60" t="s">
        <v>41</v>
      </c>
      <c r="C34" s="60"/>
      <c r="D34" s="60"/>
      <c r="E34" s="60"/>
      <c r="F34" s="60"/>
      <c r="G34" s="60"/>
      <c r="H34" s="60"/>
      <c r="I34" s="60"/>
      <c r="J34" s="60"/>
    </row>
    <row r="35" spans="1:10" x14ac:dyDescent="0.2">
      <c r="B35" s="60"/>
      <c r="C35" s="60"/>
      <c r="D35" s="60"/>
      <c r="E35" s="60"/>
      <c r="F35" s="60"/>
      <c r="G35" s="60"/>
      <c r="H35" s="60"/>
      <c r="I35" s="60"/>
      <c r="J35" s="60"/>
    </row>
    <row r="59" spans="2:6" x14ac:dyDescent="0.2">
      <c r="B59" s="53" t="s">
        <v>27</v>
      </c>
      <c r="C59" s="54"/>
      <c r="D59" s="54"/>
      <c r="E59" s="54"/>
      <c r="F59" s="55"/>
    </row>
    <row r="60" spans="2:6" x14ac:dyDescent="0.2">
      <c r="B60" s="30" t="s">
        <v>13</v>
      </c>
      <c r="C60" s="56" t="s">
        <v>28</v>
      </c>
      <c r="D60" s="56"/>
      <c r="E60" s="45" t="s">
        <v>14</v>
      </c>
      <c r="F60" s="31" t="s">
        <v>18</v>
      </c>
    </row>
    <row r="61" spans="2:6" x14ac:dyDescent="0.2">
      <c r="B61" s="40">
        <f t="shared" ref="B61:B73" si="3">C11</f>
        <v>0</v>
      </c>
      <c r="C61" s="15"/>
      <c r="D61" s="15"/>
      <c r="E61" s="32"/>
      <c r="F61" s="33">
        <f t="shared" ref="F61:F73" si="4">F11</f>
        <v>46.133187417523644</v>
      </c>
    </row>
    <row r="62" spans="2:6" x14ac:dyDescent="0.2">
      <c r="B62" s="41">
        <f t="shared" si="3"/>
        <v>1.5E-3</v>
      </c>
      <c r="C62" s="44">
        <f t="shared" ref="C62:C72" si="5">IF(D12&lt;F12,D12+$H$7*(D12-F12),D12-$H$7*(D12-F12))</f>
        <v>40</v>
      </c>
      <c r="D62" s="44">
        <f t="shared" ref="D62:D72" si="6">IF(E12&lt;F12,E12-$H$7*(E12-F12),E12+$H$7*(E12-F12))</f>
        <v>40</v>
      </c>
      <c r="E62" s="22">
        <f t="shared" ref="E62:E72" si="7">SUM(D12,E12)/2</f>
        <v>40</v>
      </c>
      <c r="F62" s="34">
        <f t="shared" si="4"/>
        <v>40</v>
      </c>
    </row>
    <row r="63" spans="2:6" x14ac:dyDescent="0.2">
      <c r="B63" s="41">
        <f t="shared" si="3"/>
        <v>5.0000000000000001E-3</v>
      </c>
      <c r="C63" s="44">
        <f t="shared" si="5"/>
        <v>34</v>
      </c>
      <c r="D63" s="44">
        <f t="shared" si="6"/>
        <v>34</v>
      </c>
      <c r="E63" s="22">
        <f t="shared" si="7"/>
        <v>34</v>
      </c>
      <c r="F63" s="34">
        <f t="shared" si="4"/>
        <v>34.937587159911978</v>
      </c>
    </row>
    <row r="64" spans="2:6" x14ac:dyDescent="0.2">
      <c r="B64" s="41">
        <f t="shared" si="3"/>
        <v>1.2E-2</v>
      </c>
      <c r="C64" s="44">
        <f t="shared" si="5"/>
        <v>28.5</v>
      </c>
      <c r="D64" s="44">
        <f t="shared" si="6"/>
        <v>28.5</v>
      </c>
      <c r="E64" s="22">
        <f t="shared" si="7"/>
        <v>28.5</v>
      </c>
      <c r="F64" s="34">
        <f t="shared" si="4"/>
        <v>28.795288394061703</v>
      </c>
    </row>
    <row r="65" spans="2:6" x14ac:dyDescent="0.2">
      <c r="B65" s="41">
        <f t="shared" si="3"/>
        <v>1.9E-2</v>
      </c>
      <c r="C65" s="44">
        <f t="shared" si="5"/>
        <v>24.1</v>
      </c>
      <c r="D65" s="44">
        <f t="shared" si="6"/>
        <v>24.1</v>
      </c>
      <c r="E65" s="22">
        <f t="shared" si="7"/>
        <v>24.1</v>
      </c>
      <c r="F65" s="34">
        <f t="shared" si="4"/>
        <v>24.324677215144149</v>
      </c>
    </row>
    <row r="66" spans="2:6" x14ac:dyDescent="0.2">
      <c r="B66" s="41">
        <f t="shared" si="3"/>
        <v>2.4E-2</v>
      </c>
      <c r="C66" s="44">
        <f t="shared" si="5"/>
        <v>21.5</v>
      </c>
      <c r="D66" s="44">
        <f t="shared" si="6"/>
        <v>21.5</v>
      </c>
      <c r="E66" s="22">
        <f t="shared" si="7"/>
        <v>21.5</v>
      </c>
      <c r="F66" s="34">
        <f t="shared" si="4"/>
        <v>21.628855947852308</v>
      </c>
    </row>
    <row r="67" spans="2:6" x14ac:dyDescent="0.2">
      <c r="B67" s="41">
        <f t="shared" si="3"/>
        <v>3.2000000000000001E-2</v>
      </c>
      <c r="C67" s="44">
        <f t="shared" si="5"/>
        <v>17.8</v>
      </c>
      <c r="D67" s="44">
        <f t="shared" si="6"/>
        <v>17.8</v>
      </c>
      <c r="E67" s="22">
        <f t="shared" si="7"/>
        <v>17.8</v>
      </c>
      <c r="F67" s="34">
        <f t="shared" si="4"/>
        <v>17.849699233413471</v>
      </c>
    </row>
    <row r="68" spans="2:6" x14ac:dyDescent="0.2">
      <c r="B68" s="41">
        <f t="shared" si="3"/>
        <v>3.9E-2</v>
      </c>
      <c r="C68" s="44">
        <f t="shared" si="5"/>
        <v>14.1</v>
      </c>
      <c r="D68" s="44">
        <f t="shared" si="6"/>
        <v>14.1</v>
      </c>
      <c r="E68" s="22">
        <f t="shared" si="7"/>
        <v>14.1</v>
      </c>
      <c r="F68" s="34">
        <f t="shared" si="4"/>
        <v>14.920345519352502</v>
      </c>
    </row>
    <row r="69" spans="2:6" x14ac:dyDescent="0.2">
      <c r="B69" s="41">
        <f t="shared" si="3"/>
        <v>4.4999999999999998E-2</v>
      </c>
      <c r="C69" s="44">
        <f t="shared" si="5"/>
        <v>12</v>
      </c>
      <c r="D69" s="44">
        <f t="shared" si="6"/>
        <v>12</v>
      </c>
      <c r="E69" s="22">
        <f t="shared" si="7"/>
        <v>12</v>
      </c>
      <c r="F69" s="34">
        <f t="shared" si="4"/>
        <v>12.615609429934665</v>
      </c>
    </row>
    <row r="70" spans="2:6" x14ac:dyDescent="0.2">
      <c r="B70" s="41">
        <f t="shared" si="3"/>
        <v>5.0999999999999997E-2</v>
      </c>
      <c r="C70" s="44">
        <f t="shared" si="5"/>
        <v>10</v>
      </c>
      <c r="D70" s="44">
        <f t="shared" si="6"/>
        <v>10</v>
      </c>
      <c r="E70" s="22">
        <f t="shared" si="7"/>
        <v>10</v>
      </c>
      <c r="F70" s="34">
        <f t="shared" si="4"/>
        <v>10.462067966797257</v>
      </c>
    </row>
    <row r="71" spans="2:6" x14ac:dyDescent="0.2">
      <c r="B71" s="41">
        <f t="shared" si="3"/>
        <v>5.7000000000000002E-2</v>
      </c>
      <c r="C71" s="44">
        <f t="shared" si="5"/>
        <v>8</v>
      </c>
      <c r="D71" s="44">
        <f t="shared" si="6"/>
        <v>8</v>
      </c>
      <c r="E71" s="22">
        <f t="shared" si="7"/>
        <v>8</v>
      </c>
      <c r="F71" s="34">
        <f t="shared" si="4"/>
        <v>8.4338016731660659</v>
      </c>
    </row>
    <row r="72" spans="2:6" x14ac:dyDescent="0.2">
      <c r="B72" s="41">
        <f t="shared" si="3"/>
        <v>6.5000000000000002E-2</v>
      </c>
      <c r="C72" s="44">
        <f t="shared" si="5"/>
        <v>5.9</v>
      </c>
      <c r="D72" s="44">
        <f t="shared" si="6"/>
        <v>5.9</v>
      </c>
      <c r="E72" s="22">
        <f t="shared" si="7"/>
        <v>5.9</v>
      </c>
      <c r="F72" s="34">
        <f t="shared" si="4"/>
        <v>5.891734279409377</v>
      </c>
    </row>
    <row r="73" spans="2:6" x14ac:dyDescent="0.2">
      <c r="B73" s="42">
        <f t="shared" si="3"/>
        <v>0.08</v>
      </c>
      <c r="C73" s="46"/>
      <c r="D73" s="46"/>
      <c r="E73" s="23">
        <f>H3*50.8</f>
        <v>1.5239999999999998</v>
      </c>
      <c r="F73" s="35">
        <f t="shared" si="4"/>
        <v>1.5240000000000009</v>
      </c>
    </row>
  </sheetData>
  <mergeCells count="9">
    <mergeCell ref="B1:H1"/>
    <mergeCell ref="B59:F59"/>
    <mergeCell ref="C60:D60"/>
    <mergeCell ref="C9:E9"/>
    <mergeCell ref="B27:J27"/>
    <mergeCell ref="B28:J30"/>
    <mergeCell ref="B31:J31"/>
    <mergeCell ref="B32:J33"/>
    <mergeCell ref="B34:J35"/>
  </mergeCells>
  <phoneticPr fontId="1" type="noConversion"/>
  <printOptions horizontalCentered="1"/>
  <pageMargins left="0.55118110236220474" right="0.55118110236220474" top="0.98425196850393704" bottom="0.98425196850393704" header="0.51181102362204722" footer="0.51181102362204722"/>
  <pageSetup paperSize="9" scale="84" orientation="portrait" horizontalDpi="4294967292"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Dukoff D7</vt:lpstr>
      <vt:lpstr>'Dukoff D7'!Print_Area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2012-05-30T11:30:48Z</dcterms:created>
  <dcterms:modified xsi:type="dcterms:W3CDTF">2012-05-30T11:31:16Z</dcterms:modified>
</cp:coreProperties>
</file>