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190" tabRatio="595" activeTab="1"/>
  </bookViews>
  <sheets>
    <sheet name="INDICE" sheetId="1" r:id="rId1"/>
    <sheet name="INGRESOS" sheetId="2" r:id="rId2"/>
    <sheet name="OBJETO DEL GASTO" sheetId="3" r:id="rId3"/>
    <sheet name="PROGRAMA 1" sheetId="4" r:id="rId4"/>
    <sheet name="PROGRAMA 2" sheetId="5" r:id="rId5"/>
    <sheet name="PROGRAMA 3" sheetId="6" r:id="rId6"/>
    <sheet name="PROGRAMA 4" sheetId="7" r:id="rId7"/>
    <sheet name="CUADRO 1 DOAR" sheetId="8" r:id="rId8"/>
    <sheet name="CONSOLIDADO" sheetId="9" r:id="rId9"/>
    <sheet name="CUADRO 5 TC" sheetId="10" r:id="rId10"/>
    <sheet name="Hoja2" sheetId="11" r:id="rId11"/>
    <sheet name="Hoja1" sheetId="12" r:id="rId12"/>
  </sheets>
  <definedNames/>
  <calcPr fullCalcOnLoad="1"/>
</workbook>
</file>

<file path=xl/sharedStrings.xml><?xml version="1.0" encoding="utf-8"?>
<sst xmlns="http://schemas.openxmlformats.org/spreadsheetml/2006/main" count="1147" uniqueCount="773">
  <si>
    <t>CODIGO</t>
  </si>
  <si>
    <t>DETALLE</t>
  </si>
  <si>
    <t>MONTO</t>
  </si>
  <si>
    <t>PORCENTA-</t>
  </si>
  <si>
    <t>JE RELATIVO</t>
  </si>
  <si>
    <t xml:space="preserve"> </t>
  </si>
  <si>
    <t>INGRESOS TOTALES</t>
  </si>
  <si>
    <t>FINANCIAMIENTO</t>
  </si>
  <si>
    <t>MUNICIPALIDAD DE FLORES</t>
  </si>
  <si>
    <t>SECCION DE INGRESOS</t>
  </si>
  <si>
    <t>SERVICIOS</t>
  </si>
  <si>
    <t>MANTENIMIENTO Y REPARACION</t>
  </si>
  <si>
    <t>BIENES DURADEROS</t>
  </si>
  <si>
    <t>EGRESOS TOTALES</t>
  </si>
  <si>
    <t>SECCION DE EGRESOS</t>
  </si>
  <si>
    <t>DETALLE GENERAL DEL OBJETO DEL GASTO</t>
  </si>
  <si>
    <t>CLASIFICACION DE EGRESOS</t>
  </si>
  <si>
    <t>ASIGNACION</t>
  </si>
  <si>
    <t>%</t>
  </si>
  <si>
    <t>002</t>
  </si>
  <si>
    <t>VIAS DE COMUNICACIÓN TERRESTRE</t>
  </si>
  <si>
    <t>TOTAL PROYECTO 2</t>
  </si>
  <si>
    <t>TOTAL PROYECTO 6</t>
  </si>
  <si>
    <t>ACT.</t>
  </si>
  <si>
    <t>TOTALES</t>
  </si>
  <si>
    <t>INGRESO ESPECIFICO</t>
  </si>
  <si>
    <t>PRO</t>
  </si>
  <si>
    <t>GRA</t>
  </si>
  <si>
    <t>MA</t>
  </si>
  <si>
    <t>SERV</t>
  </si>
  <si>
    <t>GRUP</t>
  </si>
  <si>
    <t>YEC</t>
  </si>
  <si>
    <t>TO</t>
  </si>
  <si>
    <t>APLICACIÓN</t>
  </si>
  <si>
    <t>CUADRO N° 1</t>
  </si>
  <si>
    <t>05</t>
  </si>
  <si>
    <t>02</t>
  </si>
  <si>
    <t>06</t>
  </si>
  <si>
    <t>Yo Allen Roberto Barrantes Núñez, Costarricense, casado, Cédula N° 4-112-213 hago constar que los datos suministrados</t>
  </si>
  <si>
    <t>anteriormente corresponden a las aplicaciones dadas por la Municipalidad a la totalidad de los recursos con origen especí-</t>
  </si>
  <si>
    <t>DETALLE DE ORIGEN Y APLICACIÓN DE RECURSOS ESPECIFICOS</t>
  </si>
  <si>
    <t>3.0.0.0.00.00.0.0.000</t>
  </si>
  <si>
    <t>3.3.0.0.00.00.0.0.000</t>
  </si>
  <si>
    <t>RECURSOS DE VIGENCIAS ANTERIORES</t>
  </si>
  <si>
    <t>3.3.2.0.00.00.0.0.000</t>
  </si>
  <si>
    <t>Superavit Espécifico</t>
  </si>
  <si>
    <t>CONSTRUCCIONES ADICIONES Y MEJORAS</t>
  </si>
  <si>
    <t>TOTAL PROYECTO 5</t>
  </si>
  <si>
    <t>PRESUPUESTO DE EGRESOS PROGRAMA IV -  INVERSIONES CON PARTIDAS ESPECIFICAS</t>
  </si>
  <si>
    <t>Otras construcciones adiciones y mejoras</t>
  </si>
  <si>
    <t>4.5.02</t>
  </si>
  <si>
    <t>Vias de Comunicación Terrestre</t>
  </si>
  <si>
    <t>TOTAL PROGRAMA 4</t>
  </si>
  <si>
    <t>Instalaciones</t>
  </si>
  <si>
    <t>MAQUINARIA EQUIPO Y MOBILIARIO</t>
  </si>
  <si>
    <t>Superavit Específico</t>
  </si>
  <si>
    <t>INSTALACIONES</t>
  </si>
  <si>
    <t>OTROS PROYECTOS</t>
  </si>
  <si>
    <t>PROGRAMA IV: INVERSIONES CON PARTIDAS ESPECIFICAS</t>
  </si>
  <si>
    <t>DETALLE DEL OBJETO DEL GASTO PROGRAMA IV</t>
  </si>
  <si>
    <t>Otras construccionea adiciones y mejoras</t>
  </si>
  <si>
    <t>PRESUPUESTO DE EGRESOS PROGRAMA 4 -  VIAS DE COMUNICACIÓN TERRESTRE</t>
  </si>
  <si>
    <t>4.2.5</t>
  </si>
  <si>
    <t>4.2.5.02</t>
  </si>
  <si>
    <t>4.2.5.02.02</t>
  </si>
  <si>
    <t>4.2.5.02.02.01</t>
  </si>
  <si>
    <t>4.5.02.02</t>
  </si>
  <si>
    <t>TOTAL PROGRAMA IV</t>
  </si>
  <si>
    <t>EGRESOS PROGRAMA IV</t>
  </si>
  <si>
    <t>Construcción cancha multiusos Santísima Trinidad</t>
  </si>
  <si>
    <t>Construcción de aceras Santa Marta</t>
  </si>
  <si>
    <t>TOTAL INGRESOS</t>
  </si>
  <si>
    <t>PROGRAMA 1</t>
  </si>
  <si>
    <t>PROGRAMA 2</t>
  </si>
  <si>
    <t>PROGRAMA 3</t>
  </si>
  <si>
    <t>PROGRAMA 4</t>
  </si>
  <si>
    <t>SUPERAVIT LIBRE</t>
  </si>
  <si>
    <t>SUPERAVIT ESPECIFICO</t>
  </si>
  <si>
    <t>FALTA DISTRIB.</t>
  </si>
  <si>
    <t>Maquinaria y equipo para la produccion</t>
  </si>
  <si>
    <t>Equipo y Programas Computo (Esc. Ramon Barrantes)</t>
  </si>
  <si>
    <t>Construcción parque Eucaliptos</t>
  </si>
  <si>
    <t>Maquinaria y Equipo para la produccion</t>
  </si>
  <si>
    <t>3.3.2.0.00.00</t>
  </si>
  <si>
    <t xml:space="preserve">PRESUPUESTO DE EGRESOS PROGRAMA III -  INVERSIONES </t>
  </si>
  <si>
    <t>3.2.5</t>
  </si>
  <si>
    <t>3.2.5.02</t>
  </si>
  <si>
    <t>3.2.5.02.02</t>
  </si>
  <si>
    <t>3.5.02</t>
  </si>
  <si>
    <t>3.5.02.02</t>
  </si>
  <si>
    <t>TOTAL PROGRAMA 3</t>
  </si>
  <si>
    <t xml:space="preserve">PROGRAMA III: INVERSIONES </t>
  </si>
  <si>
    <t>DETALLE DEL OBJETO DEL GASTO PROGRAMA III</t>
  </si>
  <si>
    <t>TOTAL PROGRAMA III</t>
  </si>
  <si>
    <t>EGRESOS PROGRAMA III</t>
  </si>
  <si>
    <t>Saldo Partidas Específicas</t>
  </si>
  <si>
    <t>3.3.1.0.00.00.0.0.000</t>
  </si>
  <si>
    <t>Superavit libre</t>
  </si>
  <si>
    <t xml:space="preserve">PRESUPUESTO DE EGRESOS PROGRAMA 1 -  ADMINISTRACION GENERAL </t>
  </si>
  <si>
    <t>1.6</t>
  </si>
  <si>
    <t>TRANSFERENCIAS CORRIENTES</t>
  </si>
  <si>
    <t>1.6.01</t>
  </si>
  <si>
    <t>TRANSFERECIAS CORRIENTES DE SECT. PUBL</t>
  </si>
  <si>
    <t>1.6.01.01</t>
  </si>
  <si>
    <t>TRANSFERENCIAS CORRIENTES DEL GOB. CENTRA</t>
  </si>
  <si>
    <t>1.6.01.01.01</t>
  </si>
  <si>
    <t>Organo de normalización tecnica 1% IBI</t>
  </si>
  <si>
    <t>1.6.01.02</t>
  </si>
  <si>
    <t>TRANSF.CORRIENTES A ORG.DESCONCENTRADOS</t>
  </si>
  <si>
    <t>1.6.01.02.01</t>
  </si>
  <si>
    <t>Junta administrativa del Registro Nacion al</t>
  </si>
  <si>
    <t>1.6.01.02.02</t>
  </si>
  <si>
    <t>Aporte CONAGEBIO 10% Timbre parques nacionales</t>
  </si>
  <si>
    <t>1.6.01.02.03</t>
  </si>
  <si>
    <t>Fondo Parques Nacionales</t>
  </si>
  <si>
    <t>1.6.01.03</t>
  </si>
  <si>
    <t>TRANSF.CORRIENTES A INST. DESENT. NO EMP.</t>
  </si>
  <si>
    <t>1.6.01.03.01</t>
  </si>
  <si>
    <t>Juntas de Educación 10% IBI</t>
  </si>
  <si>
    <t>TOTAL PROGRAMA 1</t>
  </si>
  <si>
    <t>PRESUPUESTO DE EGRESOS PROGRAMA 1 -  REGISTRO DE DEUDAS FONDOS Y TRANSFERENCIAS</t>
  </si>
  <si>
    <t>1.4.6</t>
  </si>
  <si>
    <t>1.4.6.01</t>
  </si>
  <si>
    <t>TRANSFERENCIAS CORRIENTES DE SECT. PUBL.</t>
  </si>
  <si>
    <t>1.4.6.01.01</t>
  </si>
  <si>
    <t>TRANSFERENCIAS CORRIENTES DEL GOB. CENTRAL</t>
  </si>
  <si>
    <t>1.4.6.01.01.01</t>
  </si>
  <si>
    <t>Organo normalización Técnica 1% IBI</t>
  </si>
  <si>
    <t>1.4.6.01.02</t>
  </si>
  <si>
    <t>TRANSF. CORRIENTES A ORG. DESCONCENTRADOS</t>
  </si>
  <si>
    <t>1.4.6.01.02.01</t>
  </si>
  <si>
    <t>Junta Administrativa del Registro Nacional</t>
  </si>
  <si>
    <t>1.4.6.01.02.02</t>
  </si>
  <si>
    <t>1.4.6.01.02.03</t>
  </si>
  <si>
    <t>1.4.6.01.03</t>
  </si>
  <si>
    <t>TRANSF. CORRIENTES A INST. DESENT. NO EMPR</t>
  </si>
  <si>
    <t>1.4.6.01.03.01</t>
  </si>
  <si>
    <t>TOTAL REGISTRO DE DEUDAS FONDOS TRANSFERENCIAS</t>
  </si>
  <si>
    <t xml:space="preserve">PRESUPUESTO DE EGRESOS PROGRAMA 2 -  SERVICIOS COMUNALES </t>
  </si>
  <si>
    <t>2.1</t>
  </si>
  <si>
    <t>2.1.04</t>
  </si>
  <si>
    <t>SERVICIOS DE GESTION Y APOYO</t>
  </si>
  <si>
    <t>2.1.04.06</t>
  </si>
  <si>
    <t>Servicios generales</t>
  </si>
  <si>
    <t>2.1.08</t>
  </si>
  <si>
    <t>MATERIALES Y SUMINISTROS</t>
  </si>
  <si>
    <t>TOTAL SERVICIO 3</t>
  </si>
  <si>
    <t>2.10.1</t>
  </si>
  <si>
    <t>2.10.1.04</t>
  </si>
  <si>
    <t>2.10.1.04.06</t>
  </si>
  <si>
    <t>Servicios Generales (persona joven)</t>
  </si>
  <si>
    <t>TOTAL SERVICIO 10</t>
  </si>
  <si>
    <t>Servicios Generales</t>
  </si>
  <si>
    <t>TOTAL PROGRAMA 2</t>
  </si>
  <si>
    <t>3.5.5</t>
  </si>
  <si>
    <t>3.5.5.02</t>
  </si>
  <si>
    <t>3.5.5.02.07</t>
  </si>
  <si>
    <t>3.5.5.02.07.02</t>
  </si>
  <si>
    <t>3.6.5</t>
  </si>
  <si>
    <t>3.6.5.01</t>
  </si>
  <si>
    <t>Equipo y programas de computo</t>
  </si>
  <si>
    <t>TOTAL PROYECTO 7</t>
  </si>
  <si>
    <t>3.5.02.07</t>
  </si>
  <si>
    <t>3.5.01</t>
  </si>
  <si>
    <t>3.5.01.05</t>
  </si>
  <si>
    <t>Edificios</t>
  </si>
  <si>
    <t>Construcción aceras alcant. Santisima Trinidad</t>
  </si>
  <si>
    <t>TOTAL PROYECTO 1</t>
  </si>
  <si>
    <t>EDIFICIOS</t>
  </si>
  <si>
    <t>001</t>
  </si>
  <si>
    <t>OTROS FONDOS E INVERSIONES</t>
  </si>
  <si>
    <t xml:space="preserve">PROGRAMA 1: ADMINISTRACION GENERAL </t>
  </si>
  <si>
    <t>004</t>
  </si>
  <si>
    <t>REGISTRO DE DEUDAS FONDOS TRANS</t>
  </si>
  <si>
    <t>DETALLE DEL OBJETO DEL GASTO PROGRAMA 1</t>
  </si>
  <si>
    <t>EGRESOS PROGRAMA 1</t>
  </si>
  <si>
    <t>PROGRAMA 2: SERVICIOS COMUNALES</t>
  </si>
  <si>
    <t>MANTENIMIENTO CAMINOS Y CALLES</t>
  </si>
  <si>
    <t>SOCIALES Y COMPLEMENTERIOS</t>
  </si>
  <si>
    <t>DETALLE DEL OBJETO DEL GASTO PROGRAMA 2</t>
  </si>
  <si>
    <t>EGRESOS PROGRAMA 2</t>
  </si>
  <si>
    <t>TOTAL SERVICIO 6</t>
  </si>
  <si>
    <t>ADMINISTRACION GENERAL</t>
  </si>
  <si>
    <t>3.3.1.0.00.00</t>
  </si>
  <si>
    <t>01</t>
  </si>
  <si>
    <t>04</t>
  </si>
  <si>
    <t>Fondo Imp. Bienes Inm.</t>
  </si>
  <si>
    <t>Vias de Comunicación</t>
  </si>
  <si>
    <t>10</t>
  </si>
  <si>
    <t>Aporte CONAVI R. N 3</t>
  </si>
  <si>
    <t>Santisima Trinidad</t>
  </si>
  <si>
    <t>Reconstruccion parque</t>
  </si>
  <si>
    <t>infantil Los Itabos</t>
  </si>
  <si>
    <t>2.3.2</t>
  </si>
  <si>
    <t xml:space="preserve">Reparac. Remodelac. Edificio Adulto Mayor </t>
  </si>
  <si>
    <t>Sociales y Complementarios</t>
  </si>
  <si>
    <t>Construccion aceras Sant. Marta</t>
  </si>
  <si>
    <t>SECCION DE EGRESOS POR PARTIDA</t>
  </si>
  <si>
    <t>GENERAL Y POR PROGRAMA</t>
  </si>
  <si>
    <t>PROGRAMA I: DIRECCION Y</t>
  </si>
  <si>
    <t>PROGRAMA II:SERVICIOS</t>
  </si>
  <si>
    <t>PROGRAMA III:</t>
  </si>
  <si>
    <t>COMUNALES</t>
  </si>
  <si>
    <t>INVERSIONES</t>
  </si>
  <si>
    <t>TOTALES POR OBJETO DEL GASTO</t>
  </si>
  <si>
    <t>TRANSFERENCIAS DE CAPITAL</t>
  </si>
  <si>
    <t>SECCION DE EGRESOS DETALLADOS</t>
  </si>
  <si>
    <t>PROGRAMA II: SERVICIOS</t>
  </si>
  <si>
    <t>TOTALES POR EL OBJETO DEL GASTO</t>
  </si>
  <si>
    <t>1.04.06</t>
  </si>
  <si>
    <t>1.08.03</t>
  </si>
  <si>
    <t>Manten. De instalaciones y otras obras</t>
  </si>
  <si>
    <t>MATER. PROD. USO CONST. MANTEN.</t>
  </si>
  <si>
    <t>5.01.01</t>
  </si>
  <si>
    <t>5.01.99</t>
  </si>
  <si>
    <t>CONSTRUCCIONES ADICIONES Y MEJ.</t>
  </si>
  <si>
    <t>5.02.01</t>
  </si>
  <si>
    <t>5.02.02</t>
  </si>
  <si>
    <t>5.02.07</t>
  </si>
  <si>
    <t>5.02.99</t>
  </si>
  <si>
    <t>TRANSFERENC. CORRIEN.AL SEC. PUB</t>
  </si>
  <si>
    <t>6.01.01</t>
  </si>
  <si>
    <t>Trnasferencias corrientes al Gob. Central</t>
  </si>
  <si>
    <t>6.01.02</t>
  </si>
  <si>
    <t>Transf. Corrient. A organos desconcentrad.</t>
  </si>
  <si>
    <t>6.01.03</t>
  </si>
  <si>
    <t>Transf. Corrient. A instit. Desent. No emp.</t>
  </si>
  <si>
    <t>6.01.04</t>
  </si>
  <si>
    <t>Transf. Corrient. A Gobiernos Locales</t>
  </si>
  <si>
    <t>TRASFERENCIAS DE CAPITAL</t>
  </si>
  <si>
    <t>7.03</t>
  </si>
  <si>
    <t>TRANSF. DE CAPITAL A INST. PRIV. SIN</t>
  </si>
  <si>
    <t>FINES DE LUCRO</t>
  </si>
  <si>
    <t>7.03.01</t>
  </si>
  <si>
    <t>Transf. De capital a asociaciones</t>
  </si>
  <si>
    <t>PARTIDAS ESPECIFICAS</t>
  </si>
  <si>
    <t>PROGRAMA IV:</t>
  </si>
  <si>
    <t>ÍNDICE</t>
  </si>
  <si>
    <t xml:space="preserve">  PÁGINA</t>
  </si>
  <si>
    <t>CAPÍTULO I:  PRESUPUESTO EXTRAORDINARIO</t>
  </si>
  <si>
    <t>INGRESOS</t>
  </si>
  <si>
    <t>Justificación de Ingresos</t>
  </si>
  <si>
    <t xml:space="preserve">EGRESOS </t>
  </si>
  <si>
    <t>PROGRAMA I:</t>
  </si>
  <si>
    <t>Detalle General del objeto del gasto</t>
  </si>
  <si>
    <t>Egresos Dirección y Administración General (actividades)</t>
  </si>
  <si>
    <t>PROGRAMA II:</t>
  </si>
  <si>
    <t>Egresos Servicios Comunales</t>
  </si>
  <si>
    <t>Egresos Inversiones</t>
  </si>
  <si>
    <t>EGRESOS POR PARTIDA Y PROGRAMA</t>
  </si>
  <si>
    <t>EGRESOS DETALLADOS POR PARTIDA Y PROGRAMA</t>
  </si>
  <si>
    <t>Detalle de Origen y Aplicación de Recursos Específicos  (Cuadro Nº 1)</t>
  </si>
  <si>
    <t>Marco General</t>
  </si>
  <si>
    <t>Marco General Plazas</t>
  </si>
  <si>
    <t>Programas I    Dirección y Administración General</t>
  </si>
  <si>
    <t>Programas II   Servicios Comunales</t>
  </si>
  <si>
    <t>Programas III  Inversiones</t>
  </si>
  <si>
    <t>Matríz para evaluar el POA</t>
  </si>
  <si>
    <t>**.**</t>
  </si>
  <si>
    <t xml:space="preserve">                                                                                                       </t>
  </si>
  <si>
    <t>Sección de Ingresos</t>
  </si>
  <si>
    <t>Justificación de Gastos</t>
  </si>
  <si>
    <t>Egresos Partidas Específicas</t>
  </si>
  <si>
    <t>Certificación de la C.C.S.S. de que la Institución esta al día.</t>
  </si>
  <si>
    <t>Programas IV  Inversiones con partidas específicas</t>
  </si>
  <si>
    <t xml:space="preserve">   Detalle General del Objeto del Gasto programa 1, 2, 3 y 4</t>
  </si>
  <si>
    <t>Egresos inversiones</t>
  </si>
  <si>
    <t>Detalle general del objeto del gasto</t>
  </si>
  <si>
    <t>Egresos inversiones con partidas específicas</t>
  </si>
  <si>
    <t>Programas IV Inversiones con Partidas Específicas</t>
  </si>
  <si>
    <t>CAPITULO III:  ACTA DE APROBACION</t>
  </si>
  <si>
    <t>CAPITULO II:  PLAN OPERATIVO ANUAL 2013 (POA)</t>
  </si>
  <si>
    <t>3.1.5</t>
  </si>
  <si>
    <t>Maquinaria y equipo diverso</t>
  </si>
  <si>
    <t>3.1.5.02</t>
  </si>
  <si>
    <t>3.1.5.02.01</t>
  </si>
  <si>
    <t>3.5.02.01</t>
  </si>
  <si>
    <t>3.2.5.02.02.06</t>
  </si>
  <si>
    <t>Reparación caminos y calles del Cantón</t>
  </si>
  <si>
    <t>3.7.7</t>
  </si>
  <si>
    <t>3.7.7.03</t>
  </si>
  <si>
    <t>TRANSF. CAPITAL A ENTID. PRIV.SIN FINES LUCRO</t>
  </si>
  <si>
    <t>3.7.7.03.01</t>
  </si>
  <si>
    <t>TRANSF. CAPITAL A ASOCIACIONES</t>
  </si>
  <si>
    <t>3.7.7.03.01.01</t>
  </si>
  <si>
    <t>2.13.1</t>
  </si>
  <si>
    <t>2.13.1.08</t>
  </si>
  <si>
    <t>2.13.1.08.03</t>
  </si>
  <si>
    <t>Mantenimiento de Instalaciones y otras obras</t>
  </si>
  <si>
    <t>2.6.5</t>
  </si>
  <si>
    <t>2.6.5.01</t>
  </si>
  <si>
    <t>2.6.5.02</t>
  </si>
  <si>
    <t>2.6.5.02.07</t>
  </si>
  <si>
    <t>3.7.03</t>
  </si>
  <si>
    <t>TRANSFER.CAP. A ENTID. PRIVAD. SIN FIN.LUCRO</t>
  </si>
  <si>
    <t>3.7.03.01</t>
  </si>
  <si>
    <t>Transferencias de capital a asociaciones</t>
  </si>
  <si>
    <t>2.1.08.03</t>
  </si>
  <si>
    <t>Textiles y vestuarios</t>
  </si>
  <si>
    <t>2.2.99</t>
  </si>
  <si>
    <t>2.5.01</t>
  </si>
  <si>
    <t>2.5.01.99</t>
  </si>
  <si>
    <t>2.5.02</t>
  </si>
  <si>
    <t>2.5.02.07</t>
  </si>
  <si>
    <t>3</t>
  </si>
  <si>
    <t>RECOLECCION DE BASURA</t>
  </si>
  <si>
    <t>6</t>
  </si>
  <si>
    <t>ACUEDUCTOS</t>
  </si>
  <si>
    <t>13</t>
  </si>
  <si>
    <t>ALCANTARILLADO SANITARIO</t>
  </si>
  <si>
    <t>2</t>
  </si>
  <si>
    <t>5</t>
  </si>
  <si>
    <t>7</t>
  </si>
  <si>
    <t>UTILES MATERIALES Y SUM. DIVERS.</t>
  </si>
  <si>
    <t>2.99.04</t>
  </si>
  <si>
    <t>2.2.1</t>
  </si>
  <si>
    <t>2.2.1.04</t>
  </si>
  <si>
    <t>2.2.1.04.06</t>
  </si>
  <si>
    <t>CUADRO N° 5</t>
  </si>
  <si>
    <t>TRANSFERENCIAS CORRIENTES Y DE CAPITAL A FABOR DE ENTIDADES PRIVADAS SIN FINES DE LUCRO</t>
  </si>
  <si>
    <t>NOMBRE DEL BENEFICIARIO CLASIFICADO</t>
  </si>
  <si>
    <t>CEDULA</t>
  </si>
  <si>
    <t>FUNDAMENTO</t>
  </si>
  <si>
    <t xml:space="preserve">FINALIDAD DEL </t>
  </si>
  <si>
    <t>DEL GASTO</t>
  </si>
  <si>
    <t>SEGÚN GRUPO Y SUBGRUPO DE EGRESOS</t>
  </si>
  <si>
    <t>JURIDICA</t>
  </si>
  <si>
    <t>LEGAL</t>
  </si>
  <si>
    <t>GASTO</t>
  </si>
  <si>
    <t>TRANSFERENCIAS DE CAPITAL A ENTIDADES</t>
  </si>
  <si>
    <t>PRIVADAS SIN FINES DE LUCRO</t>
  </si>
  <si>
    <t>TOTAL</t>
  </si>
  <si>
    <t>ELABORADO POR: ALLEN BARRANTES NUÑEZ</t>
  </si>
  <si>
    <t>Justificación de ingresos  y Gastos</t>
  </si>
  <si>
    <t>OTROS:</t>
  </si>
  <si>
    <t>Transferencias corrientes y de capital (Cuadro Nº 5)</t>
  </si>
  <si>
    <t>Certificación del Bloque de Legalidad</t>
  </si>
  <si>
    <t>UTILES, MATERIALES Y SUMINISTROS DIVERSOS</t>
  </si>
  <si>
    <t>PRESUPUESTO DE EGRESOS PROGRAMA 1 -  ADMINISTRACION GENERAL</t>
  </si>
  <si>
    <t>TOTAL ADMINISTRACION GENERAL</t>
  </si>
  <si>
    <t>2.5.5</t>
  </si>
  <si>
    <t>TOTAL SERVICIO 5</t>
  </si>
  <si>
    <t xml:space="preserve">Instalaciones </t>
  </si>
  <si>
    <t>PARQUES Y OBRAS DE ORNATO</t>
  </si>
  <si>
    <t>UTILES MATERIALES Y SUMINISTROS DIVERSOS</t>
  </si>
  <si>
    <t>Aporte Cruz Roja de Flores</t>
  </si>
  <si>
    <t>Aporte a la Cruz Roja de Flores</t>
  </si>
  <si>
    <t>3-002-045433</t>
  </si>
  <si>
    <t>Ley 7136</t>
  </si>
  <si>
    <t>PRESUPUESTO DE EGRESOS PROGRAMA 3- PROYECTO 1 EDIFICIOS</t>
  </si>
  <si>
    <t>PRESUPUESTO DE EGRESOS PROGRAMA 3- PROYECTO 2 VIAS DE COMUNICACIÓN TERRESTRE</t>
  </si>
  <si>
    <t>PRESUPUESTO DE EGRESOS PROGRAMA 3- PROYECTO 5 INSTALACIONES</t>
  </si>
  <si>
    <t>PRESUPUESTO DE EGRESOS PROGRAMA 3- PROYECTO 6 OTROS PROYECTOS</t>
  </si>
  <si>
    <t>PRESUPUESTO DE EGRESOS PROGRAMA 3- PROYECTO 7 OTROS FONDOS E INVERSIONES</t>
  </si>
  <si>
    <t>TOTAL SERVICIO 13</t>
  </si>
  <si>
    <t xml:space="preserve">   Fotocopia del Acta de la Sesión ordinaria Nº 312-14 del 27-05-14</t>
  </si>
  <si>
    <t>1.4.6.01.04</t>
  </si>
  <si>
    <t>TRANSFERENCIAS CORRIENTES A GOB. LOCALES</t>
  </si>
  <si>
    <t>1.4.6.01.04.02</t>
  </si>
  <si>
    <t>Comité Cantonal de Deportes y Recreación</t>
  </si>
  <si>
    <t>1.6.01.04</t>
  </si>
  <si>
    <t>1.6.01.04.02</t>
  </si>
  <si>
    <t xml:space="preserve">Comité Cantonal de Deportes y recreación </t>
  </si>
  <si>
    <t xml:space="preserve">PRESUPUESTO DE EGRESOS-SERVICIO 2 RECOLECCION DE BASURA </t>
  </si>
  <si>
    <t xml:space="preserve">PRESUPUESTO DE EGRESOS  -SERVICIO 3 MANTENIMIENTO DE CAMINOS Y CALLES </t>
  </si>
  <si>
    <t xml:space="preserve">PRESUPUESTO DE EGRESOS - SERVICIO 5  PARQUES Y OBRAS DE ORNATO </t>
  </si>
  <si>
    <t>TOTAL SERVICIO 2</t>
  </si>
  <si>
    <t xml:space="preserve">PRESUPUESTO DE EGRESOS- SERVICIO 6  ACUEDUCTO </t>
  </si>
  <si>
    <t>PRESUPUESTO DE EGRESOS -SERVICIO 10  SOCIALES Y COMPLEMENTARIOS</t>
  </si>
  <si>
    <t>PRESUPUESTO DE EGRESOS - SERVICIO 13  ALCANTARILLADO SANITARIO</t>
  </si>
  <si>
    <t>PRESUPUESTO DE EGRESOS- SERVICIO 25  PROTECCION AL MEDIO AMBIENTE</t>
  </si>
  <si>
    <t>TOTAL SERVICIO 25</t>
  </si>
  <si>
    <t>2.2.03</t>
  </si>
  <si>
    <t>MATER. Y PRODUC. DE USO EN LA CONS. MANT.</t>
  </si>
  <si>
    <t>2.3.2.03</t>
  </si>
  <si>
    <t>MATERIALES Y PRODUC. USO CONSTRUC.MANT.</t>
  </si>
  <si>
    <t>2.3.2.03.02</t>
  </si>
  <si>
    <t>Materiales y productos minerales y asfalticos</t>
  </si>
  <si>
    <t>Equipo de transporte</t>
  </si>
  <si>
    <t>2.2.03.02</t>
  </si>
  <si>
    <t>25</t>
  </si>
  <si>
    <t>MEDIO AMBIENTE</t>
  </si>
  <si>
    <t>2.03.02</t>
  </si>
  <si>
    <t>Mater. Y product. Minerales asfalticos</t>
  </si>
  <si>
    <t>PLAN OPERATIVO</t>
  </si>
  <si>
    <t>Aporte Jta. Educación Escuela Llorente</t>
  </si>
  <si>
    <t>3-008-084739</t>
  </si>
  <si>
    <t>1.1.1</t>
  </si>
  <si>
    <t>3.1.5.02.01.03</t>
  </si>
  <si>
    <t>3.1.5.02.01.04</t>
  </si>
  <si>
    <t>3.2.5.02.02.04</t>
  </si>
  <si>
    <t>3.2.5.02.02.05</t>
  </si>
  <si>
    <t>3.5.5.02.07.03</t>
  </si>
  <si>
    <t>3.5.5.02.07.01</t>
  </si>
  <si>
    <t>3.6.5.02</t>
  </si>
  <si>
    <t>3.6.5.02.99</t>
  </si>
  <si>
    <t>3.6.5.02.99.01</t>
  </si>
  <si>
    <t>3.6.5.02.99.02</t>
  </si>
  <si>
    <t>3.2.5.01</t>
  </si>
  <si>
    <t>3.2.5.01.01</t>
  </si>
  <si>
    <t>3.5.01.01</t>
  </si>
  <si>
    <t>Maquinaria y equipo para la producción</t>
  </si>
  <si>
    <t>3.5.02.99</t>
  </si>
  <si>
    <t>3.2.5.02.02.07</t>
  </si>
  <si>
    <t>3.2.5.02.02.08</t>
  </si>
  <si>
    <t>Entubado de agua potable ruta nacional N° 3</t>
  </si>
  <si>
    <t>3.6.5.01.05.02</t>
  </si>
  <si>
    <t>Equipo de comunicación</t>
  </si>
  <si>
    <t>3.5.01.03</t>
  </si>
  <si>
    <t>3.5.01.03.01</t>
  </si>
  <si>
    <t>Compra e instalac. Camaras video de vig. En Barrantes</t>
  </si>
  <si>
    <t>Mejoramiento Infraestructura Acueducto municipal (PE)</t>
  </si>
  <si>
    <t xml:space="preserve">Acondicionamiento area de salud Adulto mayor </t>
  </si>
  <si>
    <t xml:space="preserve">Muro de retención costado oeste mision misionera </t>
  </si>
  <si>
    <t xml:space="preserve">Construcción aceras alcant. Santa Elena </t>
  </si>
  <si>
    <t xml:space="preserve">Construc. 250ml acera 200m oeste Bar Mauros </t>
  </si>
  <si>
    <t xml:space="preserve">Reconstruccion Parque infantil los Itabos </t>
  </si>
  <si>
    <t>3.2.5.02.02.01</t>
  </si>
  <si>
    <t>Unidad Técnica de Gestion Vial Cantonal (8114)</t>
  </si>
  <si>
    <t>CAPACITACION Y PROTOCOLO</t>
  </si>
  <si>
    <t>Actividades protocolarias y sociales</t>
  </si>
  <si>
    <t>2.3.1</t>
  </si>
  <si>
    <t>2.6.1</t>
  </si>
  <si>
    <t xml:space="preserve">PRESUPUESTO DE EGRESOS - SERVICIO 4  CEMENTERIO </t>
  </si>
  <si>
    <t>2.4.1</t>
  </si>
  <si>
    <t>TOTAL SERVICIO 4</t>
  </si>
  <si>
    <t>2.3.5</t>
  </si>
  <si>
    <t>2.3.5.01</t>
  </si>
  <si>
    <t>ALQUILERES</t>
  </si>
  <si>
    <t>Alquiler de maquinaria equipo y mobiliario</t>
  </si>
  <si>
    <t>2.1.01</t>
  </si>
  <si>
    <t>2.1.01.02</t>
  </si>
  <si>
    <t>2.3.1.08</t>
  </si>
  <si>
    <t>2.3.1.08.04</t>
  </si>
  <si>
    <t>Mantenimiento y reparación maq y equipo produccion</t>
  </si>
  <si>
    <t>2.1.08.04</t>
  </si>
  <si>
    <t>Mantenimiento y reparac. Maq. Equipo produccion</t>
  </si>
  <si>
    <t>2.3.1.08.05</t>
  </si>
  <si>
    <t>Mantenimiento y reparacion equipo de transporte</t>
  </si>
  <si>
    <t>2.1.08.05</t>
  </si>
  <si>
    <t>Mantenimiento y reparación equipo de transporte</t>
  </si>
  <si>
    <t>2.3.2.01</t>
  </si>
  <si>
    <t>PRODUCTOS QUIMICOS CONEXOS</t>
  </si>
  <si>
    <t>2.3.2.01.04</t>
  </si>
  <si>
    <t>Tintas, pinturas y diluyentes</t>
  </si>
  <si>
    <t>2.2.01</t>
  </si>
  <si>
    <t>2.2.01.04</t>
  </si>
  <si>
    <t>Tintas pinturas y diluyentes</t>
  </si>
  <si>
    <t>4</t>
  </si>
  <si>
    <t>CEMENTERIO</t>
  </si>
  <si>
    <t>1.01.02</t>
  </si>
  <si>
    <t>Alquiler de maq. Equipo mobiliar.</t>
  </si>
  <si>
    <t>1.07.02</t>
  </si>
  <si>
    <t>1.08.04</t>
  </si>
  <si>
    <t>Manten. Repar. Maq. Equ. Produc.</t>
  </si>
  <si>
    <t>1.08.05</t>
  </si>
  <si>
    <t>Manten. Repar. Maq. Equ. Transporte</t>
  </si>
  <si>
    <t>PRODUCTOS QUIMICOS Y CONEXOS</t>
  </si>
  <si>
    <t>2.01.04</t>
  </si>
  <si>
    <t>5.01.02</t>
  </si>
  <si>
    <t>5.01.03</t>
  </si>
  <si>
    <t>Equipo de comunicaión</t>
  </si>
  <si>
    <t>2.01.05</t>
  </si>
  <si>
    <t>SERVICIOS BASICOS</t>
  </si>
  <si>
    <t>SERVICIOS COMERCIALES Y FINANCIEROS</t>
  </si>
  <si>
    <t>1.1.1.04</t>
  </si>
  <si>
    <t>1.1.1.04.06</t>
  </si>
  <si>
    <t>1.1.04</t>
  </si>
  <si>
    <t>SERVICIOS DE GESTION  Y APOYO</t>
  </si>
  <si>
    <t>1.1.04.06</t>
  </si>
  <si>
    <t>Mantenimiento y reparación de equipo de transporte</t>
  </si>
  <si>
    <t>1.1.5</t>
  </si>
  <si>
    <t>1.1.5.01</t>
  </si>
  <si>
    <t>1.1.5.01.05</t>
  </si>
  <si>
    <t>1.5.01</t>
  </si>
  <si>
    <t>1.5.01.05</t>
  </si>
  <si>
    <t>1.4.6.06</t>
  </si>
  <si>
    <t>OTRAS TRANSF. CORR. AL SECTOR PRIVADO</t>
  </si>
  <si>
    <t>1.6.06</t>
  </si>
  <si>
    <t>SERVICIOS COMERCIALES Y FINANC.</t>
  </si>
  <si>
    <t>Superavit Libre</t>
  </si>
  <si>
    <t>3.3.2.0.00.01</t>
  </si>
  <si>
    <t>Junta Admin. Reg. Nac.</t>
  </si>
  <si>
    <t>Junta Adm. Registro Nacional</t>
  </si>
  <si>
    <t>3.3.2.0.00.02</t>
  </si>
  <si>
    <t>Fondo Ley 8114</t>
  </si>
  <si>
    <t>Unidad Tecn. Gest. Vial</t>
  </si>
  <si>
    <t>3.3.2.0.00.03</t>
  </si>
  <si>
    <t>Jtas Educ. 10% IBI</t>
  </si>
  <si>
    <t>Juntas Educac. 10% IBI</t>
  </si>
  <si>
    <t>3.3.2.0.00.04</t>
  </si>
  <si>
    <t>Organo Normaliz. Tecn.</t>
  </si>
  <si>
    <t>Organo Normaliz Tecnica</t>
  </si>
  <si>
    <t>3.3.2.0.00.05</t>
  </si>
  <si>
    <t>3.3.2.0.00.06</t>
  </si>
  <si>
    <t>Fondo Acueducto</t>
  </si>
  <si>
    <t>Servicios Acueducto</t>
  </si>
  <si>
    <t>3.3.2.0.00.08</t>
  </si>
  <si>
    <t>Ley 7788 CONAGEBIO</t>
  </si>
  <si>
    <t>Aporte CONAGEBIO 10% TPN</t>
  </si>
  <si>
    <t>3.3.2.0.00.09</t>
  </si>
  <si>
    <t>Ley 7788 F. Parq. Nac.</t>
  </si>
  <si>
    <t>3.3.2.0.00.10</t>
  </si>
  <si>
    <t>Entub.Agua potable Ruta N° 3</t>
  </si>
  <si>
    <t>3.3.2.0.00.11</t>
  </si>
  <si>
    <t>Proy Prog.Persona Joven</t>
  </si>
  <si>
    <t>3.3.2.0.00.14</t>
  </si>
  <si>
    <t>Fondo Rec. Basura</t>
  </si>
  <si>
    <t>3.3.2.0.00.15</t>
  </si>
  <si>
    <t>Fondo Comité de Dep.</t>
  </si>
  <si>
    <t>Comité de Deportes</t>
  </si>
  <si>
    <t>Servicio Recoleccion Basura</t>
  </si>
  <si>
    <t>3.3.2.0.00.20</t>
  </si>
  <si>
    <t>Ley 7788 Prot. Med. Amb.</t>
  </si>
  <si>
    <t>Protecion Medio  Ambiente</t>
  </si>
  <si>
    <t>3.3.2.0.00.12</t>
  </si>
  <si>
    <t>Const.Cancha Multi Usos</t>
  </si>
  <si>
    <t>Mejoramiento Infraestr. Acued.</t>
  </si>
  <si>
    <t>Maquinaria y equipo Produción</t>
  </si>
  <si>
    <t>Construc.Parque Inf. Eucaliptos</t>
  </si>
  <si>
    <t>3.3.2.0.00.13</t>
  </si>
  <si>
    <t>Saldo Transferencias</t>
  </si>
  <si>
    <t>Cielo raso Piso Salon Comunal</t>
  </si>
  <si>
    <t>Acondicion. A. de Salud Adulto</t>
  </si>
  <si>
    <t>Mayor</t>
  </si>
  <si>
    <t>Repar. Remodelac. Edificio</t>
  </si>
  <si>
    <t>Adulto Mayor</t>
  </si>
  <si>
    <t>Const. 250ml acera 200O. Bar</t>
  </si>
  <si>
    <t>Mauros</t>
  </si>
  <si>
    <t>Muro retenc. Cost. O. Mision M.</t>
  </si>
  <si>
    <t>Const. Aceras Alcant. S. Elena</t>
  </si>
  <si>
    <t>Const. Aceras Alcant. S. Trinidad</t>
  </si>
  <si>
    <t>Compra e instalac. Camaras de</t>
  </si>
  <si>
    <t>video de vigilancia en Barrantes</t>
  </si>
  <si>
    <t>Administracion general</t>
  </si>
  <si>
    <t>Cementerio</t>
  </si>
  <si>
    <t>Parques y obras de ornato</t>
  </si>
  <si>
    <t>TOTAL ESPECIFICO</t>
  </si>
  <si>
    <t>TOTAL TRANSFERENCIAS</t>
  </si>
  <si>
    <t>TOTAL PARTIDAS ESPECIF.</t>
  </si>
  <si>
    <t>2.6.1.02</t>
  </si>
  <si>
    <t>2.6.1.02.02</t>
  </si>
  <si>
    <t>Servicios de energía electrica</t>
  </si>
  <si>
    <t>2.1.02</t>
  </si>
  <si>
    <t>2.1.02.02</t>
  </si>
  <si>
    <t>2.6.1.08</t>
  </si>
  <si>
    <t>Mantenimiento de instalaciones y otras obras</t>
  </si>
  <si>
    <t>2.13.1.02</t>
  </si>
  <si>
    <t>2.13.1.02.02</t>
  </si>
  <si>
    <t>1.02.02</t>
  </si>
  <si>
    <t>Utiles y materiales de limpieza</t>
  </si>
  <si>
    <t>2.2.99.05</t>
  </si>
  <si>
    <t>2.99.05</t>
  </si>
  <si>
    <t>2.2.2</t>
  </si>
  <si>
    <t>2.2.2.99</t>
  </si>
  <si>
    <t>2.2.2.99.05</t>
  </si>
  <si>
    <t>2.5.5.01</t>
  </si>
  <si>
    <t>2.5.5.01.07</t>
  </si>
  <si>
    <t>Equipo y mobiliario educaciona, deportivo y recreativo</t>
  </si>
  <si>
    <t>2.5.01.07</t>
  </si>
  <si>
    <t>Equipo y mobiliario educacional, deportivo y recreativo</t>
  </si>
  <si>
    <t>2.01.07</t>
  </si>
  <si>
    <t>Equipo y mob. Educac., deportivo y recre.</t>
  </si>
  <si>
    <t>TOTAL FONDO IMP. B. I.</t>
  </si>
  <si>
    <t>PRESUPUESTO EXTRAORDINARIO 01-2017</t>
  </si>
  <si>
    <t>PRESUPUESTO EXTRAORDINARIO Nº 01-2017</t>
  </si>
  <si>
    <t>3.5.01.03.02</t>
  </si>
  <si>
    <t>Compra e instalac. Camaras vid. de vig. En San Joaquin</t>
  </si>
  <si>
    <t>3.5.01.03.03</t>
  </si>
  <si>
    <t>Compra e instalac. Camaras video de vig. En Llorente</t>
  </si>
  <si>
    <t>3.2.5.02.02.03</t>
  </si>
  <si>
    <t>Construccion de aceras</t>
  </si>
  <si>
    <t>TRANSFERENCIAS CAPITAL AL SECTOR PUBLICO</t>
  </si>
  <si>
    <t>3.7.7.01</t>
  </si>
  <si>
    <t>3.7.7.01.03</t>
  </si>
  <si>
    <t>TRANSF.CAP.INST.DESENTR. NO EMPRESARIALES</t>
  </si>
  <si>
    <t>3.7.7.01.03.03</t>
  </si>
  <si>
    <t>Junta Educacion Escuela de Llorente</t>
  </si>
  <si>
    <t>3.7.01</t>
  </si>
  <si>
    <t>3.7.01.03</t>
  </si>
  <si>
    <t>Transf. Capital. Instituc. Desentral. No empresariales</t>
  </si>
  <si>
    <t>2.25.1</t>
  </si>
  <si>
    <t>2.25.1.03</t>
  </si>
  <si>
    <t>2.25.1.03.02</t>
  </si>
  <si>
    <t>Publicidad y Propaganda</t>
  </si>
  <si>
    <t>2.25.1.01</t>
  </si>
  <si>
    <t>ALQUIERES</t>
  </si>
  <si>
    <t>2.25.1.01.02</t>
  </si>
  <si>
    <t>2.4.1.08</t>
  </si>
  <si>
    <t>2.4.1.08.03</t>
  </si>
  <si>
    <t>2.1.03</t>
  </si>
  <si>
    <t>2.1.03.02</t>
  </si>
  <si>
    <t>Publicidad y propaganda</t>
  </si>
  <si>
    <t>3.1.0.0.00.00.0.0.000</t>
  </si>
  <si>
    <t>FINANCIAMIENTO INTERNO</t>
  </si>
  <si>
    <t>3.1.1.0.00.00.0.0.000</t>
  </si>
  <si>
    <t>PRESTAMOS DIRECTOS</t>
  </si>
  <si>
    <t>3.1.1.3.00.00.0.0.000</t>
  </si>
  <si>
    <t>PRESTAMOS DIRECT. DE INST. DESENTR. NO EMPRES.</t>
  </si>
  <si>
    <t>Prestamo IFAM 4-Pr-1354-0112</t>
  </si>
  <si>
    <t>3.6.1</t>
  </si>
  <si>
    <t>SERVIVIOS</t>
  </si>
  <si>
    <t>3.6.1.04</t>
  </si>
  <si>
    <t>3.6.1.04.99</t>
  </si>
  <si>
    <t>Otros servicios de gestion y apoyo (Plan Regulador)</t>
  </si>
  <si>
    <t>3.1.04</t>
  </si>
  <si>
    <t>3.1.04.99</t>
  </si>
  <si>
    <t>Otros servicios de gestion y apoyo</t>
  </si>
  <si>
    <t>INGRESOS CORRIENTES</t>
  </si>
  <si>
    <t>CECUDI</t>
  </si>
  <si>
    <t>3.1.5.02.01.02</t>
  </si>
  <si>
    <t>Construcción edificio red de cuido</t>
  </si>
  <si>
    <t>1.4.6.06.01</t>
  </si>
  <si>
    <t>Indemnizaciones</t>
  </si>
  <si>
    <t>1.6.06.01</t>
  </si>
  <si>
    <t>2.3.2.01.01</t>
  </si>
  <si>
    <t>Combustibles y lubricantes</t>
  </si>
  <si>
    <t>2.3.5.01.05</t>
  </si>
  <si>
    <t>2.3.5.01.99</t>
  </si>
  <si>
    <t>Maquinaria equipo y mobiliario diverso</t>
  </si>
  <si>
    <t>2.6.1.08.05</t>
  </si>
  <si>
    <t>2.6.5.01.06</t>
  </si>
  <si>
    <t>Equipo sanitario, de laboratorio e investigac.(hidromet.)</t>
  </si>
  <si>
    <t>2.25.1.04</t>
  </si>
  <si>
    <t>2.25.1.04.06</t>
  </si>
  <si>
    <t>2.2.01.01</t>
  </si>
  <si>
    <t>2.5.01.05</t>
  </si>
  <si>
    <t>2.5.01.06</t>
  </si>
  <si>
    <t>Equipo sanitario de laboratorio e investigac.(Hidrom.)</t>
  </si>
  <si>
    <t>2.10.5</t>
  </si>
  <si>
    <t>2.10.5.01</t>
  </si>
  <si>
    <t>2.10.5.01.07</t>
  </si>
  <si>
    <t>1.03.02</t>
  </si>
  <si>
    <t>1.04.99</t>
  </si>
  <si>
    <t>2.01.01</t>
  </si>
  <si>
    <t>2.01.06</t>
  </si>
  <si>
    <t>Equipo sanitario laboratorio e investigac.</t>
  </si>
  <si>
    <t>OTRAS TRANSF.CORR. SECTOR PRIV.</t>
  </si>
  <si>
    <t>6.06.01</t>
  </si>
  <si>
    <t>TRANSF. DE CAPITAL AL SECTOR PUBL</t>
  </si>
  <si>
    <t>7.01.03</t>
  </si>
  <si>
    <t>Transf.Capital instituc.desentral no empre.</t>
  </si>
  <si>
    <t>2.10.1.07</t>
  </si>
  <si>
    <t>2.10.1.07.02</t>
  </si>
  <si>
    <t>2.1.07</t>
  </si>
  <si>
    <t>2.1.07.02</t>
  </si>
  <si>
    <t>2.10.2</t>
  </si>
  <si>
    <t>2.10.2.99</t>
  </si>
  <si>
    <t>2.10.2.99.04</t>
  </si>
  <si>
    <t>2.2.99.04</t>
  </si>
  <si>
    <t>Gastos operativos administrativos mant. General</t>
  </si>
  <si>
    <t>FECHA: 18 DE ABRIL DEL 2017</t>
  </si>
  <si>
    <t>Mantenimiento General de Instalaciones</t>
  </si>
  <si>
    <t>1.3.1.2.05.09.1</t>
  </si>
  <si>
    <t>APORTE CECUDI</t>
  </si>
  <si>
    <t>3.1.3.3.01</t>
  </si>
  <si>
    <t>Prest. IFAM 4-Pr-1354</t>
  </si>
  <si>
    <t>1</t>
  </si>
  <si>
    <t>Construc.Edificio red cuido</t>
  </si>
  <si>
    <t>Otros servicios gestion apoyo</t>
  </si>
  <si>
    <t>video de vigilancia en San Joaquin</t>
  </si>
  <si>
    <t>video de vigilancia en Llorente</t>
  </si>
  <si>
    <t>Caminos vecinales</t>
  </si>
  <si>
    <t>07</t>
  </si>
  <si>
    <t>Otros fondos e inversiones</t>
  </si>
  <si>
    <t>Acueducto</t>
  </si>
  <si>
    <t>Alcantarillado sanitario</t>
  </si>
  <si>
    <t>Protección medio ambiente</t>
  </si>
  <si>
    <t>fico incorporados en el Presupuesto Extraordinario 01-2017.</t>
  </si>
  <si>
    <t>Elaborado por ALLEN ROBERTO BARRANTES NUÑEZ  FECHA: 18-04-17</t>
  </si>
  <si>
    <t>1.1.1.08</t>
  </si>
  <si>
    <t>1.1.1.08.01</t>
  </si>
  <si>
    <t>Mantenimiento de edificios y locales</t>
  </si>
  <si>
    <t>1.1.08</t>
  </si>
  <si>
    <t>1.1.1.04.03</t>
  </si>
  <si>
    <t>Servicios de ingenieria</t>
  </si>
  <si>
    <t>1.1.04.03</t>
  </si>
  <si>
    <t>3.7.7.01.03.05</t>
  </si>
  <si>
    <t>Junta Administrativa Liceo Regional de Flores</t>
  </si>
  <si>
    <t>3.7.7.03.01.06</t>
  </si>
  <si>
    <t>Aporte A.D.I. Cristo Rey</t>
  </si>
  <si>
    <t>3.7.7.03.01.02</t>
  </si>
  <si>
    <t>Aporte CENCINAI de Flores</t>
  </si>
  <si>
    <t>Apote CENCINAI de Flores</t>
  </si>
  <si>
    <t>Aporte Asoc. Desarr. Integral de Barrio Cristo Rey</t>
  </si>
  <si>
    <t>Capilla de Velación</t>
  </si>
  <si>
    <t>3-002-351622</t>
  </si>
  <si>
    <t>Ley 8809</t>
  </si>
  <si>
    <t>3-008-084968</t>
  </si>
  <si>
    <t>3-002-092726</t>
  </si>
  <si>
    <t>Ley 3859</t>
  </si>
  <si>
    <t>Art. 62 codigo Mun</t>
  </si>
  <si>
    <t>Equipar aulas de ciencia e idiomas</t>
  </si>
  <si>
    <t>1.04.03</t>
  </si>
  <si>
    <t>Servicios de Ingenieria</t>
  </si>
  <si>
    <t>1.08.01</t>
  </si>
  <si>
    <t>Mantenimiento de Edificios y locales</t>
  </si>
  <si>
    <t>1.1.0</t>
  </si>
  <si>
    <t>REMUNERACIONES</t>
  </si>
  <si>
    <t>1.1.0.01.03</t>
  </si>
  <si>
    <t>1.1.0.01</t>
  </si>
  <si>
    <t>REMUNERACIONES BASICAS</t>
  </si>
  <si>
    <t>Servicios Especiales</t>
  </si>
  <si>
    <t>1.1.0.03</t>
  </si>
  <si>
    <t>INCENTIVOS SALARIALES</t>
  </si>
  <si>
    <t>1.1.0.03.03</t>
  </si>
  <si>
    <t>Décimo tercer mes</t>
  </si>
  <si>
    <t>1.1.0.03.04</t>
  </si>
  <si>
    <t>Salario Escolar</t>
  </si>
  <si>
    <t>1.1.0.04</t>
  </si>
  <si>
    <t>CONTRIB. PATR. AL DESAR. Y SEG. SOCIAL</t>
  </si>
  <si>
    <t>1.1.0.04.01</t>
  </si>
  <si>
    <t>Contribución patronal al seguro de salud de la CCSS</t>
  </si>
  <si>
    <t>1.1.0.04.05</t>
  </si>
  <si>
    <t>Contribución patronal al Banco Popular y D.C.</t>
  </si>
  <si>
    <t>1.1.0.05</t>
  </si>
  <si>
    <t xml:space="preserve">CONTRIB. PATR. A FONDOS DE PENC. OTROS </t>
  </si>
  <si>
    <t>1.1.0.05.01</t>
  </si>
  <si>
    <t>Contrib.patronal al seg. De pensiones de la CCSS</t>
  </si>
  <si>
    <t>1.1.0.05.03</t>
  </si>
  <si>
    <t>Aporte patronal al Fondo de capitalizacion laboral</t>
  </si>
  <si>
    <t>1.0</t>
  </si>
  <si>
    <t>1.0.01</t>
  </si>
  <si>
    <t>1.0.01.03</t>
  </si>
  <si>
    <t>1.0.03</t>
  </si>
  <si>
    <t>1.0.03.03</t>
  </si>
  <si>
    <t>1.0.03.04</t>
  </si>
  <si>
    <t>1.0.04</t>
  </si>
  <si>
    <t>1.0.04.01</t>
  </si>
  <si>
    <t>1.0.04.05</t>
  </si>
  <si>
    <t>1.0.05</t>
  </si>
  <si>
    <t>3.7.7.01.03.02</t>
  </si>
  <si>
    <t>3.7.7.01.03.04</t>
  </si>
  <si>
    <t>Junta Educación Escuela Ramón Barrantes Herrera</t>
  </si>
  <si>
    <t>Junta Educac. Escuela Estados Unidos de America</t>
  </si>
  <si>
    <t>3.7.7.01.03.06</t>
  </si>
  <si>
    <t>Junta Administ. Cdolegio Técnico Profec. Flores</t>
  </si>
  <si>
    <t>3.7.7.01.03.07</t>
  </si>
  <si>
    <t>Junta Educación Jardin de niños Estados Unidos de Am.</t>
  </si>
  <si>
    <t>0.01.03</t>
  </si>
  <si>
    <t>0.03.03</t>
  </si>
  <si>
    <t>0.03.04</t>
  </si>
  <si>
    <t>1.0.05.01</t>
  </si>
  <si>
    <t>1.0.05.03</t>
  </si>
  <si>
    <t>0.04.01</t>
  </si>
  <si>
    <t>0.04.05</t>
  </si>
  <si>
    <t>0.05.</t>
  </si>
  <si>
    <t>0.05.01</t>
  </si>
  <si>
    <t>0.05.03</t>
  </si>
  <si>
    <t>Aporte Escuela Estados Unidos de América</t>
  </si>
  <si>
    <t>Aporte Jta Educación Escuela Ramon Barrantes</t>
  </si>
  <si>
    <t>Aporte Junta Administrativa Colegio Tecnico Prof. Flores</t>
  </si>
  <si>
    <t>Aporte Junta administrativa Liceo Regional de Flores</t>
  </si>
  <si>
    <t>Aporte Junta Educac. Jardin de niños Estados Unidos</t>
  </si>
  <si>
    <t>3-008-666878</t>
  </si>
  <si>
    <t>3-008-261241</t>
  </si>
  <si>
    <t>3.7.7.03.01.05</t>
  </si>
  <si>
    <t>Aporte Asoc. Pro clinica del dolor y cuidados paliativos</t>
  </si>
  <si>
    <t>3-002-348571</t>
  </si>
  <si>
    <t>Ley 7765</t>
  </si>
  <si>
    <t>Compra de suminstros médicos y consumibles</t>
  </si>
  <si>
    <t>Construcción de un play ground en area de juegos</t>
  </si>
  <si>
    <t>PRESUPUESTO EXTRAORDINARIO 03- 2017</t>
  </si>
  <si>
    <t>PRESUPUESTO EXTRAORDINARIO 03-2017</t>
  </si>
  <si>
    <t>PRESUPUESTO EXTRAORDINARIO Nº 03-2017</t>
  </si>
  <si>
    <t>2.0.0.0.00.00.0.0.000</t>
  </si>
  <si>
    <t>INGRESOS DE CAPITAL</t>
  </si>
  <si>
    <t>2.4.0.0.00.00.0.0.000</t>
  </si>
  <si>
    <t>2.4.1.0.00.00.0.0.000</t>
  </si>
  <si>
    <t>TRANSFERENCIAS DE CAPITAL DEL SECTOR PUBLICO</t>
  </si>
  <si>
    <t>2.4.1.3.00.00.0.0.000</t>
  </si>
  <si>
    <t>2.4.1.3.01.00.0.0.000</t>
  </si>
  <si>
    <t>TRANSF. DE CAPITAL DE INST. DESCENTRAL. NO EMP.</t>
  </si>
</sst>
</file>

<file path=xl/styles.xml><?xml version="1.0" encoding="utf-8"?>
<styleSheet xmlns="http://schemas.openxmlformats.org/spreadsheetml/2006/main">
  <numFmts count="3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&quot;₡&quot;#,##0.00"/>
    <numFmt numFmtId="187" formatCode="&quot;C&quot;#,##0.00"/>
    <numFmt numFmtId="188" formatCode="[$₡-140A]#,##0.00"/>
    <numFmt numFmtId="189" formatCode="[$-140A]dddd\,\ dd&quot; de &quot;mmmm&quot; de &quot;yyyy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0"/>
      <name val="Bookman Old Style"/>
      <family val="1"/>
    </font>
    <font>
      <sz val="14"/>
      <name val="Bookman Old Style"/>
      <family val="1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86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186" fontId="7" fillId="0" borderId="17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86" fontId="7" fillId="0" borderId="20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86" fontId="0" fillId="0" borderId="17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5" xfId="0" applyFont="1" applyBorder="1" applyAlignment="1">
      <alignment/>
    </xf>
    <xf numFmtId="186" fontId="8" fillId="0" borderId="13" xfId="0" applyNumberFormat="1" applyFont="1" applyBorder="1" applyAlignment="1">
      <alignment/>
    </xf>
    <xf numFmtId="10" fontId="8" fillId="0" borderId="2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/>
    </xf>
    <xf numFmtId="186" fontId="4" fillId="0" borderId="27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186" fontId="4" fillId="0" borderId="2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0" fontId="7" fillId="0" borderId="1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186" fontId="7" fillId="0" borderId="30" xfId="0" applyNumberFormat="1" applyFont="1" applyBorder="1" applyAlignment="1">
      <alignment/>
    </xf>
    <xf numFmtId="186" fontId="7" fillId="0" borderId="16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/>
    </xf>
    <xf numFmtId="186" fontId="3" fillId="0" borderId="26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32" xfId="0" applyBorder="1" applyAlignment="1">
      <alignment/>
    </xf>
    <xf numFmtId="186" fontId="0" fillId="0" borderId="32" xfId="0" applyNumberForma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86" fontId="4" fillId="0" borderId="1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0" xfId="0" applyFont="1" applyBorder="1" applyAlignment="1">
      <alignment/>
    </xf>
    <xf numFmtId="186" fontId="5" fillId="0" borderId="2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4" fillId="0" borderId="33" xfId="0" applyFont="1" applyBorder="1" applyAlignment="1">
      <alignment/>
    </xf>
    <xf numFmtId="186" fontId="4" fillId="0" borderId="33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186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186" fontId="7" fillId="0" borderId="29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2" fillId="0" borderId="3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0" xfId="0" applyBorder="1" applyAlignment="1">
      <alignment/>
    </xf>
    <xf numFmtId="186" fontId="4" fillId="0" borderId="2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3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6" fontId="4" fillId="0" borderId="33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86" fontId="7" fillId="0" borderId="25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186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6" fontId="0" fillId="0" borderId="3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86" fontId="0" fillId="0" borderId="43" xfId="0" applyNumberFormat="1" applyFont="1" applyBorder="1" applyAlignment="1">
      <alignment/>
    </xf>
    <xf numFmtId="10" fontId="0" fillId="0" borderId="44" xfId="0" applyNumberFormat="1" applyFont="1" applyBorder="1" applyAlignment="1">
      <alignment/>
    </xf>
    <xf numFmtId="0" fontId="2" fillId="0" borderId="34" xfId="0" applyFont="1" applyBorder="1" applyAlignment="1">
      <alignment/>
    </xf>
    <xf numFmtId="186" fontId="2" fillId="0" borderId="34" xfId="0" applyNumberFormat="1" applyFont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186" fontId="7" fillId="0" borderId="3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86" fontId="7" fillId="0" borderId="16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186" fontId="7" fillId="0" borderId="25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/>
    </xf>
    <xf numFmtId="186" fontId="7" fillId="0" borderId="29" xfId="0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0" fillId="0" borderId="23" xfId="0" applyFont="1" applyBorder="1" applyAlignment="1">
      <alignment/>
    </xf>
    <xf numFmtId="186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Font="1" applyBorder="1" applyAlignment="1">
      <alignment/>
    </xf>
    <xf numFmtId="186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186" fontId="4" fillId="0" borderId="26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186" fontId="7" fillId="0" borderId="20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39" xfId="0" applyFont="1" applyBorder="1" applyAlignment="1">
      <alignment/>
    </xf>
    <xf numFmtId="188" fontId="4" fillId="0" borderId="39" xfId="0" applyNumberFormat="1" applyFont="1" applyBorder="1" applyAlignment="1">
      <alignment/>
    </xf>
    <xf numFmtId="188" fontId="4" fillId="0" borderId="26" xfId="0" applyNumberFormat="1" applyFont="1" applyBorder="1" applyAlignment="1">
      <alignment/>
    </xf>
    <xf numFmtId="188" fontId="0" fillId="0" borderId="48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2" fillId="0" borderId="49" xfId="0" applyFont="1" applyBorder="1" applyAlignment="1">
      <alignment horizontal="center"/>
    </xf>
    <xf numFmtId="0" fontId="15" fillId="0" borderId="51" xfId="0" applyFont="1" applyBorder="1" applyAlignment="1">
      <alignment horizontal="left"/>
    </xf>
    <xf numFmtId="0" fontId="4" fillId="0" borderId="52" xfId="0" applyFont="1" applyBorder="1" applyAlignment="1">
      <alignment/>
    </xf>
    <xf numFmtId="188" fontId="4" fillId="0" borderId="52" xfId="0" applyNumberFormat="1" applyFont="1" applyBorder="1" applyAlignment="1">
      <alignment/>
    </xf>
    <xf numFmtId="188" fontId="4" fillId="0" borderId="53" xfId="0" applyNumberFormat="1" applyFont="1" applyBorder="1" applyAlignment="1">
      <alignment/>
    </xf>
    <xf numFmtId="0" fontId="12" fillId="0" borderId="54" xfId="0" applyFont="1" applyBorder="1" applyAlignment="1">
      <alignment horizontal="left"/>
    </xf>
    <xf numFmtId="188" fontId="2" fillId="0" borderId="2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1" fillId="0" borderId="55" xfId="0" applyFon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1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2" fillId="0" borderId="32" xfId="0" applyFont="1" applyBorder="1" applyAlignment="1">
      <alignment/>
    </xf>
    <xf numFmtId="188" fontId="2" fillId="0" borderId="32" xfId="0" applyNumberFormat="1" applyFont="1" applyBorder="1" applyAlignment="1">
      <alignment/>
    </xf>
    <xf numFmtId="188" fontId="2" fillId="0" borderId="57" xfId="0" applyNumberFormat="1" applyFont="1" applyBorder="1" applyAlignment="1">
      <alignment/>
    </xf>
    <xf numFmtId="0" fontId="1" fillId="0" borderId="54" xfId="0" applyFont="1" applyBorder="1" applyAlignment="1">
      <alignment horizontal="left"/>
    </xf>
    <xf numFmtId="188" fontId="0" fillId="0" borderId="20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" fillId="0" borderId="55" xfId="0" applyFont="1" applyBorder="1" applyAlignment="1">
      <alignment horizontal="left"/>
    </xf>
    <xf numFmtId="188" fontId="0" fillId="0" borderId="17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188" fontId="2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188" fontId="0" fillId="0" borderId="16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16" xfId="0" applyNumberFormat="1" applyFont="1" applyBorder="1" applyAlignment="1">
      <alignment/>
    </xf>
    <xf numFmtId="188" fontId="4" fillId="0" borderId="5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86" fontId="0" fillId="0" borderId="3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9" fontId="0" fillId="0" borderId="16" xfId="0" applyNumberFormat="1" applyFont="1" applyBorder="1" applyAlignment="1">
      <alignment horizontal="center"/>
    </xf>
    <xf numFmtId="186" fontId="0" fillId="0" borderId="18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0" fontId="1" fillId="0" borderId="55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33" borderId="49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86" fontId="4" fillId="34" borderId="13" xfId="0" applyNumberFormat="1" applyFont="1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0" borderId="47" xfId="0" applyBorder="1" applyAlignment="1">
      <alignment/>
    </xf>
    <xf numFmtId="186" fontId="0" fillId="0" borderId="47" xfId="0" applyNumberFormat="1" applyBorder="1" applyAlignment="1">
      <alignment/>
    </xf>
    <xf numFmtId="0" fontId="0" fillId="0" borderId="40" xfId="0" applyBorder="1" applyAlignment="1">
      <alignment/>
    </xf>
    <xf numFmtId="186" fontId="0" fillId="0" borderId="40" xfId="0" applyNumberFormat="1" applyBorder="1" applyAlignment="1">
      <alignment/>
    </xf>
    <xf numFmtId="49" fontId="10" fillId="34" borderId="13" xfId="0" applyNumberFormat="1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9" fontId="10" fillId="35" borderId="17" xfId="0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186" fontId="0" fillId="0" borderId="60" xfId="0" applyNumberFormat="1" applyBorder="1" applyAlignment="1">
      <alignment/>
    </xf>
    <xf numFmtId="49" fontId="10" fillId="35" borderId="47" xfId="0" applyNumberFormat="1" applyFont="1" applyFill="1" applyBorder="1" applyAlignment="1">
      <alignment horizontal="left"/>
    </xf>
    <xf numFmtId="0" fontId="4" fillId="35" borderId="47" xfId="0" applyFont="1" applyFill="1" applyBorder="1" applyAlignment="1">
      <alignment horizontal="center"/>
    </xf>
    <xf numFmtId="0" fontId="23" fillId="0" borderId="40" xfId="0" applyFont="1" applyBorder="1" applyAlignment="1">
      <alignment horizontal="left"/>
    </xf>
    <xf numFmtId="186" fontId="24" fillId="34" borderId="13" xfId="0" applyNumberFormat="1" applyFont="1" applyFill="1" applyBorder="1" applyAlignment="1">
      <alignment/>
    </xf>
    <xf numFmtId="186" fontId="24" fillId="35" borderId="17" xfId="0" applyNumberFormat="1" applyFont="1" applyFill="1" applyBorder="1" applyAlignment="1">
      <alignment/>
    </xf>
    <xf numFmtId="186" fontId="24" fillId="35" borderId="47" xfId="0" applyNumberFormat="1" applyFont="1" applyFill="1" applyBorder="1" applyAlignment="1">
      <alignment/>
    </xf>
    <xf numFmtId="186" fontId="23" fillId="0" borderId="40" xfId="0" applyNumberFormat="1" applyFont="1" applyBorder="1" applyAlignment="1">
      <alignment horizontal="right"/>
    </xf>
    <xf numFmtId="0" fontId="23" fillId="0" borderId="61" xfId="0" applyFont="1" applyBorder="1" applyAlignment="1">
      <alignment horizontal="left"/>
    </xf>
    <xf numFmtId="186" fontId="25" fillId="0" borderId="13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2" fillId="0" borderId="62" xfId="0" applyFont="1" applyBorder="1" applyAlignment="1">
      <alignment/>
    </xf>
    <xf numFmtId="186" fontId="2" fillId="0" borderId="62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5" fillId="0" borderId="15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7" xfId="0" applyFont="1" applyBorder="1" applyAlignment="1">
      <alignment horizontal="left"/>
    </xf>
    <xf numFmtId="186" fontId="4" fillId="0" borderId="27" xfId="0" applyNumberFormat="1" applyFont="1" applyBorder="1" applyAlignment="1">
      <alignment horizontal="right"/>
    </xf>
    <xf numFmtId="10" fontId="0" fillId="0" borderId="37" xfId="0" applyNumberFormat="1" applyFont="1" applyBorder="1" applyAlignment="1">
      <alignment/>
    </xf>
    <xf numFmtId="0" fontId="2" fillId="0" borderId="36" xfId="0" applyFont="1" applyBorder="1" applyAlignment="1">
      <alignment/>
    </xf>
    <xf numFmtId="186" fontId="2" fillId="0" borderId="32" xfId="0" applyNumberFormat="1" applyFont="1" applyBorder="1" applyAlignment="1">
      <alignment/>
    </xf>
    <xf numFmtId="10" fontId="2" fillId="0" borderId="38" xfId="0" applyNumberFormat="1" applyFont="1" applyBorder="1" applyAlignment="1">
      <alignment/>
    </xf>
    <xf numFmtId="0" fontId="2" fillId="0" borderId="47" xfId="0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0" fillId="36" borderId="0" xfId="0" applyNumberFormat="1" applyFont="1" applyFill="1" applyBorder="1" applyAlignment="1">
      <alignment/>
    </xf>
    <xf numFmtId="188" fontId="0" fillId="36" borderId="0" xfId="0" applyNumberFormat="1" applyFont="1" applyFill="1" applyBorder="1" applyAlignment="1">
      <alignment/>
    </xf>
    <xf numFmtId="186" fontId="0" fillId="36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15" fillId="0" borderId="55" xfId="0" applyFont="1" applyBorder="1" applyAlignment="1">
      <alignment horizontal="left"/>
    </xf>
    <xf numFmtId="0" fontId="4" fillId="0" borderId="17" xfId="0" applyFont="1" applyBorder="1" applyAlignment="1">
      <alignment/>
    </xf>
    <xf numFmtId="188" fontId="4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0" fontId="12" fillId="0" borderId="55" xfId="0" applyFont="1" applyBorder="1" applyAlignment="1">
      <alignment horizontal="left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186" fontId="2" fillId="0" borderId="15" xfId="0" applyNumberFormat="1" applyFont="1" applyFill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35" xfId="0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188" fontId="2" fillId="0" borderId="13" xfId="0" applyNumberFormat="1" applyFont="1" applyBorder="1" applyAlignment="1">
      <alignment/>
    </xf>
    <xf numFmtId="188" fontId="2" fillId="0" borderId="26" xfId="0" applyNumberFormat="1" applyFont="1" applyBorder="1" applyAlignment="1">
      <alignment/>
    </xf>
    <xf numFmtId="188" fontId="2" fillId="0" borderId="38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33" xfId="0" applyFont="1" applyFill="1" applyBorder="1" applyAlignment="1">
      <alignment/>
    </xf>
    <xf numFmtId="186" fontId="0" fillId="0" borderId="66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6" xfId="0" applyFont="1" applyBorder="1" applyAlignment="1">
      <alignment/>
    </xf>
    <xf numFmtId="186" fontId="0" fillId="0" borderId="67" xfId="0" applyNumberForma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186" fontId="0" fillId="0" borderId="46" xfId="0" applyNumberFormat="1" applyFill="1" applyBorder="1" applyAlignment="1">
      <alignment/>
    </xf>
    <xf numFmtId="186" fontId="0" fillId="0" borderId="39" xfId="0" applyNumberFormat="1" applyFont="1" applyBorder="1" applyAlignment="1">
      <alignment/>
    </xf>
    <xf numFmtId="186" fontId="0" fillId="0" borderId="39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52" xfId="0" applyBorder="1" applyAlignment="1">
      <alignment/>
    </xf>
    <xf numFmtId="186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69" xfId="0" applyFont="1" applyBorder="1" applyAlignment="1">
      <alignment/>
    </xf>
    <xf numFmtId="186" fontId="0" fillId="0" borderId="7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186" fontId="0" fillId="0" borderId="38" xfId="0" applyNumberFormat="1" applyFon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186" fontId="0" fillId="0" borderId="58" xfId="0" applyNumberFormat="1" applyBorder="1" applyAlignment="1">
      <alignment/>
    </xf>
    <xf numFmtId="186" fontId="0" fillId="0" borderId="32" xfId="0" applyNumberFormat="1" applyFont="1" applyBorder="1" applyAlignment="1">
      <alignment/>
    </xf>
    <xf numFmtId="0" fontId="0" fillId="0" borderId="71" xfId="0" applyFont="1" applyBorder="1" applyAlignment="1">
      <alignment/>
    </xf>
    <xf numFmtId="186" fontId="0" fillId="0" borderId="7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Fill="1" applyBorder="1" applyAlignment="1">
      <alignment/>
    </xf>
    <xf numFmtId="186" fontId="0" fillId="0" borderId="74" xfId="0" applyNumberFormat="1" applyBorder="1" applyAlignment="1">
      <alignment/>
    </xf>
    <xf numFmtId="186" fontId="0" fillId="0" borderId="75" xfId="0" applyNumberFormat="1" applyFill="1" applyBorder="1" applyAlignment="1">
      <alignment/>
    </xf>
    <xf numFmtId="0" fontId="0" fillId="0" borderId="4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6" fontId="2" fillId="0" borderId="74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188" fontId="3" fillId="0" borderId="14" xfId="0" applyNumberFormat="1" applyFont="1" applyBorder="1" applyAlignment="1">
      <alignment/>
    </xf>
    <xf numFmtId="0" fontId="1" fillId="0" borderId="54" xfId="0" applyFont="1" applyBorder="1" applyAlignment="1">
      <alignment/>
    </xf>
    <xf numFmtId="2" fontId="0" fillId="0" borderId="0" xfId="0" applyNumberFormat="1" applyAlignment="1">
      <alignment/>
    </xf>
    <xf numFmtId="0" fontId="2" fillId="0" borderId="31" xfId="0" applyFont="1" applyBorder="1" applyAlignment="1">
      <alignment horizontal="left"/>
    </xf>
    <xf numFmtId="186" fontId="2" fillId="0" borderId="31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186" fontId="2" fillId="0" borderId="31" xfId="0" applyNumberFormat="1" applyFont="1" applyBorder="1" applyAlignment="1">
      <alignment/>
    </xf>
    <xf numFmtId="186" fontId="5" fillId="0" borderId="39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186" fontId="2" fillId="0" borderId="17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186" fontId="2" fillId="0" borderId="66" xfId="0" applyNumberFormat="1" applyFont="1" applyBorder="1" applyAlignment="1">
      <alignment/>
    </xf>
    <xf numFmtId="10" fontId="2" fillId="0" borderId="67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86" fontId="2" fillId="0" borderId="15" xfId="0" applyNumberFormat="1" applyFont="1" applyFill="1" applyBorder="1" applyAlignment="1">
      <alignment horizontal="right"/>
    </xf>
    <xf numFmtId="49" fontId="23" fillId="0" borderId="59" xfId="0" applyNumberFormat="1" applyFont="1" applyFill="1" applyBorder="1" applyAlignment="1">
      <alignment horizontal="left"/>
    </xf>
    <xf numFmtId="0" fontId="23" fillId="0" borderId="59" xfId="0" applyFont="1" applyFill="1" applyBorder="1" applyAlignment="1">
      <alignment/>
    </xf>
    <xf numFmtId="186" fontId="23" fillId="0" borderId="47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186" fontId="5" fillId="0" borderId="17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" fillId="0" borderId="76" xfId="0" applyFont="1" applyBorder="1" applyAlignment="1">
      <alignment/>
    </xf>
    <xf numFmtId="0" fontId="0" fillId="0" borderId="16" xfId="0" applyFont="1" applyBorder="1" applyAlignment="1">
      <alignment/>
    </xf>
    <xf numFmtId="188" fontId="0" fillId="0" borderId="37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2" fillId="0" borderId="31" xfId="0" applyFont="1" applyFill="1" applyBorder="1" applyAlignment="1">
      <alignment/>
    </xf>
    <xf numFmtId="188" fontId="0" fillId="0" borderId="20" xfId="0" applyNumberFormat="1" applyFont="1" applyBorder="1" applyAlignment="1">
      <alignment/>
    </xf>
    <xf numFmtId="0" fontId="12" fillId="0" borderId="31" xfId="0" applyFont="1" applyBorder="1" applyAlignment="1">
      <alignment horizontal="left"/>
    </xf>
    <xf numFmtId="0" fontId="0" fillId="0" borderId="48" xfId="0" applyFont="1" applyBorder="1" applyAlignment="1">
      <alignment/>
    </xf>
    <xf numFmtId="186" fontId="0" fillId="0" borderId="48" xfId="0" applyNumberFormat="1" applyBorder="1" applyAlignment="1">
      <alignment/>
    </xf>
    <xf numFmtId="0" fontId="0" fillId="35" borderId="47" xfId="0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59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6" fontId="0" fillId="0" borderId="13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">
      <selection activeCell="A3" sqref="A3:B3"/>
    </sheetView>
  </sheetViews>
  <sheetFormatPr defaultColWidth="11.421875" defaultRowHeight="12.75"/>
  <cols>
    <col min="1" max="1" width="87.140625" style="0" customWidth="1"/>
    <col min="2" max="2" width="13.8515625" style="19" bestFit="1" customWidth="1"/>
  </cols>
  <sheetData>
    <row r="1" spans="1:2" ht="23.25">
      <c r="A1" s="431" t="s">
        <v>8</v>
      </c>
      <c r="B1" s="431"/>
    </row>
    <row r="2" spans="1:2" ht="18">
      <c r="A2" s="430" t="s">
        <v>565</v>
      </c>
      <c r="B2" s="430"/>
    </row>
    <row r="3" spans="1:2" ht="17.25" customHeight="1">
      <c r="A3" s="430" t="s">
        <v>384</v>
      </c>
      <c r="B3" s="430"/>
    </row>
    <row r="4" ht="18" customHeight="1">
      <c r="A4" s="239"/>
    </row>
    <row r="5" spans="1:2" ht="20.25">
      <c r="A5" s="240" t="s">
        <v>237</v>
      </c>
      <c r="B5" s="252" t="s">
        <v>238</v>
      </c>
    </row>
    <row r="6" ht="20.25">
      <c r="A6" s="241"/>
    </row>
    <row r="7" spans="1:2" ht="18">
      <c r="A7" s="242" t="s">
        <v>239</v>
      </c>
      <c r="B7" s="172"/>
    </row>
    <row r="8" spans="1:2" ht="15.75">
      <c r="A8" s="243"/>
      <c r="B8" s="172"/>
    </row>
    <row r="9" spans="1:2" ht="15.75">
      <c r="A9" s="244" t="s">
        <v>240</v>
      </c>
      <c r="B9" s="172"/>
    </row>
    <row r="10" spans="1:2" ht="15.75" customHeight="1" hidden="1">
      <c r="A10" s="245" t="s">
        <v>241</v>
      </c>
      <c r="B10" s="172">
        <v>1</v>
      </c>
    </row>
    <row r="11" spans="1:2" ht="15.75">
      <c r="A11" s="245" t="s">
        <v>333</v>
      </c>
      <c r="B11" s="172">
        <v>1</v>
      </c>
    </row>
    <row r="12" spans="1:2" ht="18.75" customHeight="1">
      <c r="A12" s="245" t="s">
        <v>260</v>
      </c>
      <c r="B12" s="172">
        <v>8</v>
      </c>
    </row>
    <row r="13" spans="1:2" ht="15.75">
      <c r="A13" s="244"/>
      <c r="B13" s="172"/>
    </row>
    <row r="14" spans="1:2" ht="15.75">
      <c r="A14" s="244" t="s">
        <v>242</v>
      </c>
      <c r="B14" s="172"/>
    </row>
    <row r="15" spans="1:2" ht="15.75">
      <c r="A15" s="247" t="s">
        <v>265</v>
      </c>
      <c r="B15" s="172">
        <v>9</v>
      </c>
    </row>
    <row r="16" spans="1:2" ht="17.25" customHeight="1">
      <c r="A16" s="249" t="s">
        <v>243</v>
      </c>
      <c r="B16" s="172" t="s">
        <v>5</v>
      </c>
    </row>
    <row r="17" spans="1:2" ht="17.25" customHeight="1" hidden="1">
      <c r="A17" s="246" t="s">
        <v>243</v>
      </c>
      <c r="B17" s="172"/>
    </row>
    <row r="18" spans="1:2" ht="13.5" customHeight="1">
      <c r="A18" s="245" t="s">
        <v>244</v>
      </c>
      <c r="B18" s="172">
        <v>10</v>
      </c>
    </row>
    <row r="19" spans="1:2" ht="15.75">
      <c r="A19" s="245" t="s">
        <v>245</v>
      </c>
      <c r="B19" s="172">
        <v>11</v>
      </c>
    </row>
    <row r="20" spans="1:2" ht="17.25" customHeight="1" hidden="1">
      <c r="A20" s="245"/>
      <c r="B20" s="172"/>
    </row>
    <row r="21" spans="1:2" ht="17.25" customHeight="1">
      <c r="A21" s="246" t="s">
        <v>246</v>
      </c>
      <c r="B21" s="172"/>
    </row>
    <row r="22" spans="1:2" ht="15" customHeight="1">
      <c r="A22" s="245" t="s">
        <v>244</v>
      </c>
      <c r="B22" s="172">
        <v>12</v>
      </c>
    </row>
    <row r="23" spans="1:2" ht="15.75">
      <c r="A23" s="245" t="s">
        <v>247</v>
      </c>
      <c r="B23" s="172">
        <v>13</v>
      </c>
    </row>
    <row r="24" spans="1:2" ht="15.75" customHeight="1" hidden="1">
      <c r="A24" s="245" t="s">
        <v>247</v>
      </c>
      <c r="B24" s="172">
        <v>9</v>
      </c>
    </row>
    <row r="25" spans="1:2" ht="15.75">
      <c r="A25" s="245"/>
      <c r="B25" s="172"/>
    </row>
    <row r="26" spans="1:2" ht="15.75">
      <c r="A26" s="246" t="s">
        <v>201</v>
      </c>
      <c r="B26" s="172"/>
    </row>
    <row r="27" spans="1:2" ht="15.75" customHeight="1" hidden="1">
      <c r="A27" s="245" t="s">
        <v>261</v>
      </c>
      <c r="B27" s="172">
        <v>10</v>
      </c>
    </row>
    <row r="28" spans="1:2" ht="7.5" customHeight="1" hidden="1">
      <c r="A28" s="245" t="s">
        <v>244</v>
      </c>
      <c r="B28" s="172">
        <v>11</v>
      </c>
    </row>
    <row r="29" spans="1:2" ht="15.75" customHeight="1" hidden="1">
      <c r="A29" s="245" t="s">
        <v>248</v>
      </c>
      <c r="B29" s="172">
        <v>12</v>
      </c>
    </row>
    <row r="30" spans="1:2" ht="15.75" customHeight="1" hidden="1">
      <c r="A30" s="245"/>
      <c r="B30" s="172"/>
    </row>
    <row r="31" spans="1:2" ht="15.75" customHeight="1">
      <c r="A31" s="245" t="s">
        <v>244</v>
      </c>
      <c r="B31" s="172">
        <v>14</v>
      </c>
    </row>
    <row r="32" spans="1:2" ht="15.75" customHeight="1">
      <c r="A32" s="245" t="s">
        <v>266</v>
      </c>
      <c r="B32" s="172">
        <v>15</v>
      </c>
    </row>
    <row r="33" spans="1:2" ht="15.75">
      <c r="A33" s="246" t="s">
        <v>236</v>
      </c>
      <c r="B33" s="172"/>
    </row>
    <row r="34" spans="1:2" ht="15.75" customHeight="1" hidden="1">
      <c r="A34" s="245" t="s">
        <v>244</v>
      </c>
      <c r="B34" s="172">
        <v>14</v>
      </c>
    </row>
    <row r="35" spans="1:2" ht="15.75" customHeight="1" hidden="1">
      <c r="A35" s="245" t="s">
        <v>262</v>
      </c>
      <c r="B35" s="172">
        <v>15</v>
      </c>
    </row>
    <row r="36" spans="1:2" ht="15.75" customHeight="1" hidden="1">
      <c r="A36" s="246" t="s">
        <v>249</v>
      </c>
      <c r="B36" s="172">
        <v>36</v>
      </c>
    </row>
    <row r="37" spans="1:2" ht="15.75" customHeight="1" hidden="1">
      <c r="A37" s="248"/>
      <c r="B37" s="172"/>
    </row>
    <row r="38" spans="1:2" ht="15.75" customHeight="1" hidden="1">
      <c r="A38" s="246" t="s">
        <v>250</v>
      </c>
      <c r="B38" s="172">
        <v>37</v>
      </c>
    </row>
    <row r="39" spans="1:2" ht="15.75">
      <c r="A39" s="245" t="s">
        <v>267</v>
      </c>
      <c r="B39" s="172">
        <v>16</v>
      </c>
    </row>
    <row r="40" spans="1:2" ht="15.75">
      <c r="A40" s="245" t="s">
        <v>268</v>
      </c>
      <c r="B40" s="172">
        <v>17</v>
      </c>
    </row>
    <row r="41" spans="1:2" ht="36.75" customHeight="1">
      <c r="A41" s="246" t="s">
        <v>334</v>
      </c>
      <c r="B41" s="172"/>
    </row>
    <row r="42" spans="1:2" ht="15.75">
      <c r="A42" s="245" t="s">
        <v>251</v>
      </c>
      <c r="B42" s="172">
        <v>18</v>
      </c>
    </row>
    <row r="43" spans="1:2" ht="15.75">
      <c r="A43" s="245" t="s">
        <v>335</v>
      </c>
      <c r="B43" s="172">
        <v>19</v>
      </c>
    </row>
    <row r="44" spans="1:2" ht="15.75">
      <c r="A44" s="245" t="s">
        <v>263</v>
      </c>
      <c r="B44" s="172">
        <v>20</v>
      </c>
    </row>
    <row r="45" spans="1:2" ht="15.75">
      <c r="A45" s="245" t="s">
        <v>336</v>
      </c>
      <c r="B45" s="172">
        <v>21</v>
      </c>
    </row>
    <row r="46" spans="1:2" ht="15.75">
      <c r="A46" s="245"/>
      <c r="B46" s="172"/>
    </row>
    <row r="47" spans="1:2" ht="21.75" customHeight="1">
      <c r="A47" s="242" t="s">
        <v>271</v>
      </c>
      <c r="B47" s="172"/>
    </row>
    <row r="48" spans="1:2" ht="19.5" customHeight="1" hidden="1">
      <c r="A48" s="245" t="s">
        <v>252</v>
      </c>
      <c r="B48" s="172">
        <v>77</v>
      </c>
    </row>
    <row r="49" spans="1:2" ht="19.5" customHeight="1" hidden="1">
      <c r="A49" s="245" t="s">
        <v>253</v>
      </c>
      <c r="B49" s="172">
        <v>82</v>
      </c>
    </row>
    <row r="50" spans="1:2" ht="19.5" customHeight="1">
      <c r="A50" s="245" t="s">
        <v>254</v>
      </c>
      <c r="B50" s="172">
        <v>28</v>
      </c>
    </row>
    <row r="51" spans="1:4" ht="15.75" customHeight="1">
      <c r="A51" s="245" t="s">
        <v>255</v>
      </c>
      <c r="B51" s="172">
        <v>31</v>
      </c>
      <c r="C51" s="250"/>
      <c r="D51" s="172"/>
    </row>
    <row r="52" spans="1:2" ht="15.75" customHeight="1">
      <c r="A52" s="245" t="s">
        <v>256</v>
      </c>
      <c r="B52" s="172">
        <v>34</v>
      </c>
    </row>
    <row r="53" spans="1:2" ht="15.75" customHeight="1" hidden="1">
      <c r="A53" s="245" t="s">
        <v>257</v>
      </c>
      <c r="B53" s="172">
        <v>98</v>
      </c>
    </row>
    <row r="54" spans="1:2" ht="15.75" hidden="1">
      <c r="A54" s="245" t="s">
        <v>264</v>
      </c>
      <c r="B54" s="172">
        <v>23</v>
      </c>
    </row>
    <row r="55" ht="15.75" hidden="1">
      <c r="A55" s="251" t="s">
        <v>258</v>
      </c>
    </row>
    <row r="56" ht="15.75" hidden="1">
      <c r="A56" s="251" t="s">
        <v>258</v>
      </c>
    </row>
    <row r="57" spans="1:2" ht="14.25" customHeight="1">
      <c r="A57" s="245" t="s">
        <v>269</v>
      </c>
      <c r="B57" s="172">
        <v>35</v>
      </c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5.75" hidden="1">
      <c r="A67" s="247" t="s">
        <v>259</v>
      </c>
    </row>
    <row r="69" ht="18">
      <c r="A69" s="242" t="s">
        <v>270</v>
      </c>
    </row>
    <row r="70" spans="1:2" ht="15">
      <c r="A70" s="169" t="s">
        <v>355</v>
      </c>
      <c r="B70" s="172">
        <v>36</v>
      </c>
    </row>
  </sheetData>
  <sheetProtection/>
  <mergeCells count="3">
    <mergeCell ref="A2:B2"/>
    <mergeCell ref="A3:B3"/>
    <mergeCell ref="A1:B1"/>
  </mergeCells>
  <printOptions/>
  <pageMargins left="0" right="0" top="0" bottom="0" header="0.31496062992125984" footer="0.31496062992125984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12.140625" style="0" customWidth="1"/>
    <col min="2" max="2" width="47.8515625" style="0" customWidth="1"/>
    <col min="3" max="4" width="15.7109375" style="0" customWidth="1"/>
    <col min="5" max="5" width="14.140625" style="0" customWidth="1"/>
    <col min="6" max="6" width="37.140625" style="0" customWidth="1"/>
  </cols>
  <sheetData>
    <row r="2" spans="1:6" ht="12.75">
      <c r="A2" s="438" t="s">
        <v>8</v>
      </c>
      <c r="B2" s="438"/>
      <c r="C2" s="438"/>
      <c r="D2" s="438"/>
      <c r="E2" s="438"/>
      <c r="F2" s="438"/>
    </row>
    <row r="3" spans="1:6" ht="12.75">
      <c r="A3" s="438" t="s">
        <v>764</v>
      </c>
      <c r="B3" s="438"/>
      <c r="C3" s="438"/>
      <c r="D3" s="438"/>
      <c r="E3" s="438"/>
      <c r="F3" s="438"/>
    </row>
    <row r="4" spans="1:6" ht="12.75">
      <c r="A4" s="438" t="s">
        <v>318</v>
      </c>
      <c r="B4" s="438"/>
      <c r="C4" s="438"/>
      <c r="D4" s="438"/>
      <c r="E4" s="438"/>
      <c r="F4" s="438"/>
    </row>
    <row r="5" spans="1:6" ht="12.75">
      <c r="A5" s="438" t="s">
        <v>319</v>
      </c>
      <c r="B5" s="438"/>
      <c r="C5" s="438"/>
      <c r="D5" s="438"/>
      <c r="E5" s="438"/>
      <c r="F5" s="438"/>
    </row>
    <row r="6" ht="13.5" thickBot="1"/>
    <row r="7" spans="1:6" ht="12.75">
      <c r="A7" s="263" t="s">
        <v>0</v>
      </c>
      <c r="B7" s="263" t="s">
        <v>320</v>
      </c>
      <c r="C7" s="263" t="s">
        <v>321</v>
      </c>
      <c r="D7" s="263" t="s">
        <v>322</v>
      </c>
      <c r="E7" s="263" t="s">
        <v>2</v>
      </c>
      <c r="F7" s="263" t="s">
        <v>323</v>
      </c>
    </row>
    <row r="8" spans="1:6" ht="13.5" thickBot="1">
      <c r="A8" s="264" t="s">
        <v>324</v>
      </c>
      <c r="B8" s="264" t="s">
        <v>325</v>
      </c>
      <c r="C8" s="264" t="s">
        <v>326</v>
      </c>
      <c r="D8" s="264" t="s">
        <v>327</v>
      </c>
      <c r="E8" s="264"/>
      <c r="F8" s="264" t="s">
        <v>328</v>
      </c>
    </row>
    <row r="9" spans="1:6" ht="13.5" thickBot="1">
      <c r="A9" s="265" t="s">
        <v>306</v>
      </c>
      <c r="B9" s="266" t="s">
        <v>100</v>
      </c>
      <c r="C9" s="267"/>
      <c r="D9" s="267"/>
      <c r="E9" s="268">
        <f>SUM(E10:E15)</f>
        <v>0</v>
      </c>
      <c r="F9" s="269"/>
    </row>
    <row r="10" spans="1:6" ht="15.75" customHeight="1">
      <c r="A10" s="284"/>
      <c r="B10" s="284"/>
      <c r="C10" s="284"/>
      <c r="D10" s="285" t="s">
        <v>5</v>
      </c>
      <c r="E10" s="286">
        <v>0</v>
      </c>
      <c r="F10" s="285"/>
    </row>
    <row r="11" spans="1:6" ht="15.75" customHeight="1">
      <c r="A11" s="270" t="s">
        <v>5</v>
      </c>
      <c r="B11" s="270" t="s">
        <v>5</v>
      </c>
      <c r="C11" s="270"/>
      <c r="D11" s="270" t="s">
        <v>5</v>
      </c>
      <c r="E11" s="271"/>
      <c r="F11" s="270"/>
    </row>
    <row r="12" spans="1:6" ht="12.75">
      <c r="A12" s="270" t="s">
        <v>5</v>
      </c>
      <c r="B12" s="270" t="s">
        <v>5</v>
      </c>
      <c r="C12" s="270"/>
      <c r="D12" s="270" t="s">
        <v>5</v>
      </c>
      <c r="E12" s="271">
        <v>0</v>
      </c>
      <c r="F12" s="270" t="s">
        <v>5</v>
      </c>
    </row>
    <row r="13" spans="1:6" ht="12.75">
      <c r="A13" s="272" t="s">
        <v>5</v>
      </c>
      <c r="B13" s="272" t="s">
        <v>5</v>
      </c>
      <c r="C13" s="272"/>
      <c r="D13" s="272" t="s">
        <v>5</v>
      </c>
      <c r="E13" s="273">
        <v>0</v>
      </c>
      <c r="F13" s="272"/>
    </row>
    <row r="14" spans="1:6" ht="12.75">
      <c r="A14" s="272" t="s">
        <v>5</v>
      </c>
      <c r="B14" s="272" t="s">
        <v>5</v>
      </c>
      <c r="C14" s="272"/>
      <c r="D14" s="272" t="s">
        <v>5</v>
      </c>
      <c r="E14" s="273">
        <v>0</v>
      </c>
      <c r="F14" s="272" t="s">
        <v>5</v>
      </c>
    </row>
    <row r="15" spans="1:6" ht="13.5" thickBot="1">
      <c r="A15" s="272" t="s">
        <v>5</v>
      </c>
      <c r="B15" s="272" t="s">
        <v>5</v>
      </c>
      <c r="C15" s="272"/>
      <c r="D15" s="272"/>
      <c r="E15" s="273">
        <v>0</v>
      </c>
      <c r="F15" s="272"/>
    </row>
    <row r="16" spans="1:6" ht="13.5" thickBot="1">
      <c r="A16" s="274" t="s">
        <v>312</v>
      </c>
      <c r="B16" s="266" t="s">
        <v>205</v>
      </c>
      <c r="C16" s="275"/>
      <c r="D16" s="275"/>
      <c r="E16" s="290">
        <f>E18</f>
        <v>46000000</v>
      </c>
      <c r="F16" s="276"/>
    </row>
    <row r="17" spans="1:6" ht="12.75">
      <c r="A17" s="277" t="s">
        <v>230</v>
      </c>
      <c r="B17" s="278" t="s">
        <v>329</v>
      </c>
      <c r="C17" s="279"/>
      <c r="D17" s="279"/>
      <c r="E17" s="291"/>
      <c r="F17" s="280"/>
    </row>
    <row r="18" spans="1:6" ht="12.75">
      <c r="A18" s="287"/>
      <c r="B18" s="288" t="s">
        <v>330</v>
      </c>
      <c r="C18" s="427"/>
      <c r="D18" s="427"/>
      <c r="E18" s="292">
        <f>SUM(E19:E35)</f>
        <v>46000000</v>
      </c>
      <c r="F18" s="281"/>
    </row>
    <row r="19" spans="1:6" ht="12.75">
      <c r="A19" s="405" t="s">
        <v>731</v>
      </c>
      <c r="B19" s="428" t="s">
        <v>749</v>
      </c>
      <c r="C19" s="307" t="s">
        <v>754</v>
      </c>
      <c r="D19" s="307" t="s">
        <v>691</v>
      </c>
      <c r="E19" s="407">
        <v>2500000</v>
      </c>
      <c r="F19" s="429" t="s">
        <v>652</v>
      </c>
    </row>
    <row r="20" spans="1:6" ht="12.75">
      <c r="A20" s="405" t="s">
        <v>576</v>
      </c>
      <c r="B20" s="140" t="s">
        <v>385</v>
      </c>
      <c r="C20" s="140" t="s">
        <v>386</v>
      </c>
      <c r="D20" s="140" t="s">
        <v>691</v>
      </c>
      <c r="E20" s="407">
        <v>10000000</v>
      </c>
      <c r="F20" s="429" t="s">
        <v>652</v>
      </c>
    </row>
    <row r="21" spans="1:6" ht="12.75">
      <c r="A21" s="405" t="s">
        <v>732</v>
      </c>
      <c r="B21" s="408" t="s">
        <v>750</v>
      </c>
      <c r="C21" s="140" t="s">
        <v>688</v>
      </c>
      <c r="D21" s="140" t="s">
        <v>691</v>
      </c>
      <c r="E21" s="407">
        <v>2500000</v>
      </c>
      <c r="F21" s="429" t="s">
        <v>652</v>
      </c>
    </row>
    <row r="22" spans="1:6" ht="12.75">
      <c r="A22" s="405" t="s">
        <v>677</v>
      </c>
      <c r="B22" s="408" t="s">
        <v>752</v>
      </c>
      <c r="C22" s="140" t="s">
        <v>688</v>
      </c>
      <c r="D22" s="140" t="s">
        <v>691</v>
      </c>
      <c r="E22" s="407">
        <v>5000000</v>
      </c>
      <c r="F22" s="406" t="s">
        <v>692</v>
      </c>
    </row>
    <row r="23" spans="1:6" ht="12.75">
      <c r="A23" s="405" t="s">
        <v>735</v>
      </c>
      <c r="B23" s="408" t="s">
        <v>751</v>
      </c>
      <c r="C23" s="140" t="s">
        <v>755</v>
      </c>
      <c r="D23" s="140" t="s">
        <v>691</v>
      </c>
      <c r="E23" s="407">
        <v>2500000</v>
      </c>
      <c r="F23" s="429" t="s">
        <v>652</v>
      </c>
    </row>
    <row r="24" spans="1:6" ht="12.75">
      <c r="A24" s="405" t="s">
        <v>737</v>
      </c>
      <c r="B24" s="408" t="s">
        <v>753</v>
      </c>
      <c r="C24" s="140" t="s">
        <v>754</v>
      </c>
      <c r="D24" s="140" t="s">
        <v>691</v>
      </c>
      <c r="E24" s="407">
        <v>2500000</v>
      </c>
      <c r="F24" s="429" t="s">
        <v>652</v>
      </c>
    </row>
    <row r="25" spans="1:6" ht="12.75">
      <c r="A25" s="294" t="s">
        <v>284</v>
      </c>
      <c r="B25" s="409" t="s">
        <v>346</v>
      </c>
      <c r="C25" s="140" t="s">
        <v>347</v>
      </c>
      <c r="D25" s="140" t="s">
        <v>348</v>
      </c>
      <c r="E25" s="293">
        <v>10000000</v>
      </c>
      <c r="F25" s="302" t="s">
        <v>650</v>
      </c>
    </row>
    <row r="26" spans="1:6" ht="12.75">
      <c r="A26" s="294" t="s">
        <v>681</v>
      </c>
      <c r="B26" s="409" t="s">
        <v>683</v>
      </c>
      <c r="C26" s="140" t="s">
        <v>686</v>
      </c>
      <c r="D26" s="141" t="s">
        <v>687</v>
      </c>
      <c r="E26" s="293">
        <v>5000000</v>
      </c>
      <c r="F26" s="302" t="s">
        <v>761</v>
      </c>
    </row>
    <row r="27" spans="1:6" ht="12.75">
      <c r="A27" s="294" t="s">
        <v>756</v>
      </c>
      <c r="B27" s="409" t="s">
        <v>757</v>
      </c>
      <c r="C27" s="140" t="s">
        <v>758</v>
      </c>
      <c r="D27" s="141" t="s">
        <v>759</v>
      </c>
      <c r="E27" s="293">
        <v>3000000</v>
      </c>
      <c r="F27" s="302" t="s">
        <v>760</v>
      </c>
    </row>
    <row r="28" spans="1:6" ht="12.75">
      <c r="A28" s="294" t="s">
        <v>679</v>
      </c>
      <c r="B28" s="409" t="s">
        <v>684</v>
      </c>
      <c r="C28" s="140" t="s">
        <v>689</v>
      </c>
      <c r="D28" s="141" t="s">
        <v>690</v>
      </c>
      <c r="E28" s="293">
        <v>3000000</v>
      </c>
      <c r="F28" s="302" t="s">
        <v>685</v>
      </c>
    </row>
    <row r="29" spans="1:6" ht="12.75">
      <c r="A29" s="289"/>
      <c r="B29" s="140"/>
      <c r="C29" s="140"/>
      <c r="D29" s="140"/>
      <c r="E29" s="293"/>
      <c r="F29" s="302"/>
    </row>
    <row r="30" spans="1:6" ht="12.75">
      <c r="A30" s="272"/>
      <c r="B30" s="272"/>
      <c r="C30" s="272"/>
      <c r="D30" s="272"/>
      <c r="E30" s="273"/>
      <c r="F30" s="272"/>
    </row>
    <row r="31" spans="1:6" ht="12.75">
      <c r="A31" s="272"/>
      <c r="B31" s="272"/>
      <c r="C31" s="272"/>
      <c r="D31" s="272"/>
      <c r="E31" s="273"/>
      <c r="F31" s="272"/>
    </row>
    <row r="32" spans="1:6" ht="12.75">
      <c r="A32" s="272"/>
      <c r="B32" s="272"/>
      <c r="C32" s="272"/>
      <c r="D32" s="272"/>
      <c r="E32" s="273"/>
      <c r="F32" s="272"/>
    </row>
    <row r="33" spans="1:6" ht="12.75">
      <c r="A33" s="272"/>
      <c r="B33" s="272"/>
      <c r="C33" s="272"/>
      <c r="D33" s="272"/>
      <c r="E33" s="273"/>
      <c r="F33" s="272"/>
    </row>
    <row r="34" spans="1:6" ht="12.75">
      <c r="A34" s="272"/>
      <c r="B34" s="272"/>
      <c r="C34" s="272"/>
      <c r="D34" s="272"/>
      <c r="E34" s="273"/>
      <c r="F34" s="272"/>
    </row>
    <row r="35" spans="1:6" ht="13.5" thickBot="1">
      <c r="A35" s="282"/>
      <c r="B35" s="54"/>
      <c r="C35" s="54"/>
      <c r="D35" s="54"/>
      <c r="E35" s="35"/>
      <c r="F35" s="282"/>
    </row>
    <row r="36" spans="1:6" ht="13.5" thickBot="1">
      <c r="A36" s="4"/>
      <c r="B36" s="5" t="s">
        <v>331</v>
      </c>
      <c r="C36" s="5"/>
      <c r="D36" s="5"/>
      <c r="E36" s="295">
        <f>E9+E16</f>
        <v>46000000</v>
      </c>
      <c r="F36" s="283"/>
    </row>
    <row r="39" ht="12.75">
      <c r="A39" t="s">
        <v>332</v>
      </c>
    </row>
    <row r="41" ht="12.75">
      <c r="A41" s="13" t="s">
        <v>651</v>
      </c>
    </row>
  </sheetData>
  <sheetProtection/>
  <mergeCells count="4">
    <mergeCell ref="A2:F2"/>
    <mergeCell ref="A3:F3"/>
    <mergeCell ref="A4:F4"/>
    <mergeCell ref="A5:F5"/>
  </mergeCells>
  <printOptions/>
  <pageMargins left="0" right="0" top="0" bottom="0" header="0.31496062992125984" footer="0.31496062992125984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C17" sqref="C17"/>
    </sheetView>
  </sheetViews>
  <sheetFormatPr defaultColWidth="11.421875" defaultRowHeight="12.75"/>
  <cols>
    <col min="2" max="2" width="24.7109375" style="0" customWidth="1"/>
    <col min="3" max="3" width="25.140625" style="0" customWidth="1"/>
    <col min="4" max="4" width="13.8515625" style="0" bestFit="1" customWidth="1"/>
  </cols>
  <sheetData>
    <row r="1" spans="1:3" ht="18">
      <c r="A1" s="304" t="s">
        <v>608</v>
      </c>
      <c r="C1" s="305">
        <f>INGRESOS!C10</f>
        <v>7726741.19</v>
      </c>
    </row>
    <row r="2" spans="1:3" ht="18">
      <c r="A2" s="304" t="s">
        <v>594</v>
      </c>
      <c r="C2" s="305">
        <f>INGRESOS!C17</f>
        <v>3650000</v>
      </c>
    </row>
    <row r="3" spans="1:4" ht="18">
      <c r="A3" s="304" t="s">
        <v>76</v>
      </c>
      <c r="B3" s="304"/>
      <c r="C3" s="305">
        <f>+INGRESOS!C23</f>
        <v>211099689.04</v>
      </c>
      <c r="D3" s="3"/>
    </row>
    <row r="4" spans="1:4" ht="18">
      <c r="A4" s="304" t="s">
        <v>77</v>
      </c>
      <c r="B4" s="304"/>
      <c r="C4" s="306">
        <f>+INGRESOS!C24</f>
        <v>242704105.89</v>
      </c>
      <c r="D4" s="3"/>
    </row>
    <row r="5" spans="1:3" ht="18">
      <c r="A5" s="304" t="s">
        <v>71</v>
      </c>
      <c r="B5" s="304"/>
      <c r="C5" s="305">
        <f>SUM(C1:C4)</f>
        <v>465180536.12</v>
      </c>
    </row>
    <row r="6" spans="1:3" ht="18">
      <c r="A6" s="304"/>
      <c r="B6" s="304"/>
      <c r="C6" s="304"/>
    </row>
    <row r="7" spans="1:3" ht="18">
      <c r="A7" s="304" t="s">
        <v>72</v>
      </c>
      <c r="B7" s="304"/>
      <c r="C7" s="305">
        <f>+'PROGRAMA 1'!D53</f>
        <v>48787034.99666667</v>
      </c>
    </row>
    <row r="8" spans="1:3" ht="18">
      <c r="A8" s="304" t="s">
        <v>73</v>
      </c>
      <c r="B8" s="304"/>
      <c r="C8" s="305">
        <f>+'PROGRAMA 2'!D49</f>
        <v>227643603.54000002</v>
      </c>
    </row>
    <row r="9" spans="1:3" ht="18">
      <c r="A9" s="304" t="s">
        <v>74</v>
      </c>
      <c r="B9" s="304"/>
      <c r="C9" s="305">
        <f>+'PROGRAMA 3'!D28</f>
        <v>187195969.36</v>
      </c>
    </row>
    <row r="10" spans="1:3" ht="18">
      <c r="A10" s="304" t="s">
        <v>75</v>
      </c>
      <c r="B10" s="304"/>
      <c r="C10" s="306">
        <f>+'PROGRAMA 4'!D9</f>
        <v>1553928.22</v>
      </c>
    </row>
    <row r="11" spans="1:3" ht="18">
      <c r="A11" s="304"/>
      <c r="B11" s="304"/>
      <c r="C11" s="305">
        <f>SUM(C7:C10)</f>
        <v>465180536.11666673</v>
      </c>
    </row>
    <row r="12" spans="1:3" ht="18.75" thickBot="1">
      <c r="A12" s="304"/>
      <c r="B12" s="304"/>
      <c r="C12" s="304"/>
    </row>
    <row r="13" spans="1:3" ht="18.75" thickBot="1">
      <c r="A13" s="304" t="s">
        <v>78</v>
      </c>
      <c r="B13" s="304"/>
      <c r="C13" s="391">
        <f>C5-C11</f>
        <v>0.00333327054977417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18.7109375" style="0" customWidth="1"/>
    <col min="2" max="2" width="50.7109375" style="0" customWidth="1"/>
    <col min="3" max="3" width="15.7109375" style="0" customWidth="1"/>
    <col min="4" max="4" width="12.7109375" style="0" customWidth="1"/>
  </cols>
  <sheetData>
    <row r="2" spans="1:4" ht="18">
      <c r="A2" s="432" t="s">
        <v>8</v>
      </c>
      <c r="B2" s="432"/>
      <c r="C2" s="432"/>
      <c r="D2" s="432"/>
    </row>
    <row r="3" spans="1:4" ht="18">
      <c r="A3" s="433" t="s">
        <v>763</v>
      </c>
      <c r="B3" s="432"/>
      <c r="C3" s="432"/>
      <c r="D3" s="432"/>
    </row>
    <row r="4" spans="1:4" ht="12.75">
      <c r="A4" s="8"/>
      <c r="B4" s="8"/>
      <c r="C4" s="8"/>
      <c r="D4" s="8"/>
    </row>
    <row r="5" spans="1:4" ht="18">
      <c r="A5" s="432" t="s">
        <v>9</v>
      </c>
      <c r="B5" s="432"/>
      <c r="C5" s="432"/>
      <c r="D5" s="432"/>
    </row>
    <row r="6" ht="13.5" thickBot="1"/>
    <row r="7" spans="1:4" ht="12.75">
      <c r="A7" s="89" t="s">
        <v>5</v>
      </c>
      <c r="B7" s="91" t="s">
        <v>5</v>
      </c>
      <c r="C7" s="91" t="s">
        <v>5</v>
      </c>
      <c r="D7" s="1" t="s">
        <v>3</v>
      </c>
    </row>
    <row r="8" spans="1:4" ht="13.5" thickBot="1">
      <c r="A8" s="90" t="s">
        <v>0</v>
      </c>
      <c r="B8" s="92" t="s">
        <v>1</v>
      </c>
      <c r="C8" s="92" t="s">
        <v>2</v>
      </c>
      <c r="D8" s="2" t="s">
        <v>4</v>
      </c>
    </row>
    <row r="9" spans="1:4" ht="13.5" thickBot="1">
      <c r="A9" s="4"/>
      <c r="B9" s="5" t="s">
        <v>6</v>
      </c>
      <c r="C9" s="6">
        <f>+C16+C10</f>
        <v>465180536.11999995</v>
      </c>
      <c r="D9" s="7">
        <f>+D16+D10</f>
        <v>1.0000000000000002</v>
      </c>
    </row>
    <row r="10" spans="1:4" ht="13.5" thickBot="1">
      <c r="A10" s="398" t="s">
        <v>765</v>
      </c>
      <c r="B10" s="399" t="s">
        <v>766</v>
      </c>
      <c r="C10" s="400">
        <f aca="true" t="shared" si="0" ref="C10:D13">C11</f>
        <v>7726741.19</v>
      </c>
      <c r="D10" s="401">
        <f t="shared" si="0"/>
        <v>0.01661019881538375</v>
      </c>
    </row>
    <row r="11" spans="1:4" ht="14.25" thickBot="1" thickTop="1">
      <c r="A11" s="311" t="s">
        <v>767</v>
      </c>
      <c r="B11" s="221" t="s">
        <v>205</v>
      </c>
      <c r="C11" s="312">
        <f t="shared" si="0"/>
        <v>7726741.19</v>
      </c>
      <c r="D11" s="313">
        <f t="shared" si="0"/>
        <v>0.01661019881538375</v>
      </c>
    </row>
    <row r="12" spans="1:4" ht="13.5" thickBot="1">
      <c r="A12" s="402" t="s">
        <v>768</v>
      </c>
      <c r="B12" s="5" t="s">
        <v>769</v>
      </c>
      <c r="C12" s="6">
        <f t="shared" si="0"/>
        <v>7726741.19</v>
      </c>
      <c r="D12" s="7">
        <f t="shared" si="0"/>
        <v>0.01661019881538375</v>
      </c>
    </row>
    <row r="13" spans="1:4" ht="13.5" thickBot="1">
      <c r="A13" s="402" t="s">
        <v>770</v>
      </c>
      <c r="B13" s="5" t="s">
        <v>772</v>
      </c>
      <c r="C13" s="6">
        <f t="shared" si="0"/>
        <v>7726741.19</v>
      </c>
      <c r="D13" s="7">
        <f t="shared" si="0"/>
        <v>0.01661019881538375</v>
      </c>
    </row>
    <row r="14" spans="1:4" ht="13.5" thickBot="1">
      <c r="A14" s="439" t="s">
        <v>771</v>
      </c>
      <c r="B14" s="440" t="s">
        <v>609</v>
      </c>
      <c r="C14" s="441">
        <v>7726741.19</v>
      </c>
      <c r="D14" s="442">
        <f>C14/C9</f>
        <v>0.01661019881538375</v>
      </c>
    </row>
    <row r="15" spans="1:4" ht="12.75">
      <c r="A15" s="37"/>
      <c r="B15" s="139"/>
      <c r="C15" s="393"/>
      <c r="D15" s="394"/>
    </row>
    <row r="16" spans="1:4" ht="13.5" thickBot="1">
      <c r="A16" s="301" t="s">
        <v>41</v>
      </c>
      <c r="B16" s="298" t="s">
        <v>7</v>
      </c>
      <c r="C16" s="299">
        <f>C22+C17</f>
        <v>457453794.92999995</v>
      </c>
      <c r="D16" s="300">
        <f>D22+D17</f>
        <v>0.9833898011846164</v>
      </c>
    </row>
    <row r="17" spans="1:4" ht="14.25" thickBot="1" thickTop="1">
      <c r="A17" s="395" t="s">
        <v>593</v>
      </c>
      <c r="B17" s="221" t="s">
        <v>594</v>
      </c>
      <c r="C17" s="312">
        <f aca="true" t="shared" si="1" ref="C17:D19">C18</f>
        <v>3650000</v>
      </c>
      <c r="D17" s="313">
        <f t="shared" si="1"/>
        <v>0.007846415996774273</v>
      </c>
    </row>
    <row r="18" spans="1:4" ht="13.5" thickBot="1">
      <c r="A18" s="396" t="s">
        <v>595</v>
      </c>
      <c r="B18" s="5" t="s">
        <v>596</v>
      </c>
      <c r="C18" s="6">
        <f t="shared" si="1"/>
        <v>3650000</v>
      </c>
      <c r="D18" s="7">
        <f t="shared" si="1"/>
        <v>0.007846415996774273</v>
      </c>
    </row>
    <row r="19" spans="1:4" ht="13.5" thickBot="1">
      <c r="A19" s="396" t="s">
        <v>597</v>
      </c>
      <c r="B19" s="5" t="s">
        <v>598</v>
      </c>
      <c r="C19" s="6">
        <f t="shared" si="1"/>
        <v>3650000</v>
      </c>
      <c r="D19" s="7">
        <f t="shared" si="1"/>
        <v>0.007846415996774273</v>
      </c>
    </row>
    <row r="20" spans="1:4" ht="12.75">
      <c r="A20" s="397" t="s">
        <v>597</v>
      </c>
      <c r="B20" s="180" t="s">
        <v>599</v>
      </c>
      <c r="C20" s="179">
        <v>3650000</v>
      </c>
      <c r="D20" s="310">
        <f>C20/C9</f>
        <v>0.007846415996774273</v>
      </c>
    </row>
    <row r="21" spans="1:4" ht="13.5" thickBot="1">
      <c r="A21" s="392"/>
      <c r="B21" s="139"/>
      <c r="C21" s="393"/>
      <c r="D21" s="394"/>
    </row>
    <row r="22" spans="1:4" ht="14.25" thickBot="1" thickTop="1">
      <c r="A22" s="311" t="s">
        <v>42</v>
      </c>
      <c r="B22" s="221" t="s">
        <v>43</v>
      </c>
      <c r="C22" s="312">
        <f>SUM(C23:C24)</f>
        <v>453803794.92999995</v>
      </c>
      <c r="D22" s="313">
        <f>+D24+D23</f>
        <v>0.9755433851878421</v>
      </c>
    </row>
    <row r="23" spans="1:4" ht="12.75">
      <c r="A23" s="178" t="s">
        <v>96</v>
      </c>
      <c r="B23" s="180" t="s">
        <v>97</v>
      </c>
      <c r="C23" s="179">
        <v>211099689.04</v>
      </c>
      <c r="D23" s="310">
        <f>C23/C9</f>
        <v>0.45380163753357</v>
      </c>
    </row>
    <row r="24" spans="1:4" ht="13.5" thickBot="1">
      <c r="A24" s="142" t="s">
        <v>44</v>
      </c>
      <c r="B24" s="143" t="s">
        <v>45</v>
      </c>
      <c r="C24" s="144">
        <v>242704105.89</v>
      </c>
      <c r="D24" s="145">
        <f>C24/C9</f>
        <v>0.5217417476542721</v>
      </c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</sheetData>
  <sheetProtection/>
  <mergeCells count="3">
    <mergeCell ref="A2:D2"/>
    <mergeCell ref="A3:D3"/>
    <mergeCell ref="A5:D5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32"/>
  <sheetViews>
    <sheetView zoomScalePageLayoutView="0" workbookViewId="0" topLeftCell="A82">
      <selection activeCell="A6" sqref="A6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20.7109375" style="0" customWidth="1"/>
    <col min="4" max="4" width="10.7109375" style="0" customWidth="1"/>
  </cols>
  <sheetData>
    <row r="4" spans="1:4" ht="18">
      <c r="A4" s="432" t="s">
        <v>8</v>
      </c>
      <c r="B4" s="432"/>
      <c r="C4" s="432"/>
      <c r="D4" s="432"/>
    </row>
    <row r="5" spans="1:4" ht="18">
      <c r="A5" s="433" t="s">
        <v>763</v>
      </c>
      <c r="B5" s="432"/>
      <c r="C5" s="432"/>
      <c r="D5" s="432"/>
    </row>
    <row r="7" spans="1:4" ht="18">
      <c r="A7" s="434" t="s">
        <v>14</v>
      </c>
      <c r="B7" s="434"/>
      <c r="C7" s="434"/>
      <c r="D7" s="434"/>
    </row>
    <row r="8" spans="1:4" ht="18">
      <c r="A8" s="434" t="s">
        <v>15</v>
      </c>
      <c r="B8" s="434"/>
      <c r="C8" s="434"/>
      <c r="D8" s="434"/>
    </row>
    <row r="9" ht="13.5" thickBot="1"/>
    <row r="10" spans="1:4" ht="16.5" thickBot="1">
      <c r="A10" s="31"/>
      <c r="B10" s="38" t="s">
        <v>13</v>
      </c>
      <c r="C10" s="39">
        <f>SUM(C12:C23)</f>
        <v>465180536.1166667</v>
      </c>
      <c r="D10" s="40">
        <f>SUM(D12:D23)</f>
        <v>1</v>
      </c>
    </row>
    <row r="11" spans="1:4" ht="18">
      <c r="A11" s="36"/>
      <c r="B11" s="93"/>
      <c r="C11" s="94"/>
      <c r="D11" s="95"/>
    </row>
    <row r="12" spans="1:4" ht="15">
      <c r="A12" s="164">
        <v>0</v>
      </c>
      <c r="B12" s="152" t="s">
        <v>698</v>
      </c>
      <c r="C12" s="176">
        <f>C75</f>
        <v>6592666.666666667</v>
      </c>
      <c r="D12" s="163">
        <f>C12/C10</f>
        <v>0.014172275395919047</v>
      </c>
    </row>
    <row r="13" spans="1:4" ht="18">
      <c r="A13" s="412"/>
      <c r="B13" s="413"/>
      <c r="C13" s="414"/>
      <c r="D13" s="415"/>
    </row>
    <row r="14" spans="1:4" ht="15">
      <c r="A14" s="33">
        <v>1</v>
      </c>
      <c r="B14" s="23" t="s">
        <v>10</v>
      </c>
      <c r="C14" s="24">
        <f>C142+C77+C187</f>
        <v>154443603.54000002</v>
      </c>
      <c r="D14" s="25">
        <f>C14/C10</f>
        <v>0.3320078798423023</v>
      </c>
    </row>
    <row r="15" spans="1:4" ht="15">
      <c r="A15" s="33"/>
      <c r="B15" s="23"/>
      <c r="C15" s="24"/>
      <c r="D15" s="25"/>
    </row>
    <row r="16" spans="1:4" ht="15">
      <c r="A16" s="33">
        <v>2</v>
      </c>
      <c r="B16" s="152" t="s">
        <v>145</v>
      </c>
      <c r="C16" s="24">
        <f>+C144</f>
        <v>15550000</v>
      </c>
      <c r="D16" s="25">
        <f>C16/C10</f>
        <v>0.033427881849510746</v>
      </c>
    </row>
    <row r="17" spans="1:4" ht="15">
      <c r="A17" s="33"/>
      <c r="B17" s="152"/>
      <c r="C17" s="24"/>
      <c r="D17" s="25"/>
    </row>
    <row r="18" spans="1:4" ht="15">
      <c r="A18" s="33">
        <v>5</v>
      </c>
      <c r="B18" s="152" t="s">
        <v>12</v>
      </c>
      <c r="C18" s="24">
        <f>C79+C146+C189+C231</f>
        <v>231499897.58</v>
      </c>
      <c r="D18" s="25">
        <f>C18/C10</f>
        <v>0.49765602729762565</v>
      </c>
    </row>
    <row r="19" spans="1:4" ht="15">
      <c r="A19" s="33"/>
      <c r="B19" s="23"/>
      <c r="C19" s="24"/>
      <c r="D19" s="25"/>
    </row>
    <row r="20" spans="1:4" ht="15">
      <c r="A20" s="33">
        <v>6</v>
      </c>
      <c r="B20" s="152" t="s">
        <v>100</v>
      </c>
      <c r="C20" s="24">
        <f>C81</f>
        <v>11094368.33</v>
      </c>
      <c r="D20" s="25">
        <f>C20/C10</f>
        <v>0.023849597024449765</v>
      </c>
    </row>
    <row r="21" spans="1:4" ht="15">
      <c r="A21" s="33"/>
      <c r="B21" s="152"/>
      <c r="C21" s="24"/>
      <c r="D21" s="25"/>
    </row>
    <row r="22" spans="1:4" ht="15">
      <c r="A22" s="33">
        <v>7</v>
      </c>
      <c r="B22" s="152" t="s">
        <v>205</v>
      </c>
      <c r="C22" s="24">
        <f>C191</f>
        <v>46000000</v>
      </c>
      <c r="D22" s="25">
        <f>C22/C10</f>
        <v>0.09888633859019257</v>
      </c>
    </row>
    <row r="23" spans="1:4" ht="15.75" thickBot="1">
      <c r="A23" s="34"/>
      <c r="B23" s="193"/>
      <c r="C23" s="27"/>
      <c r="D23" s="28"/>
    </row>
    <row r="24" spans="1:3" ht="12.75">
      <c r="A24" s="19"/>
      <c r="C24" s="3"/>
    </row>
    <row r="25" spans="1:3" ht="12.75">
      <c r="A25" s="19"/>
      <c r="C25" s="3"/>
    </row>
    <row r="26" spans="1:3" ht="12.75">
      <c r="A26" s="19"/>
      <c r="C26" s="3"/>
    </row>
    <row r="27" spans="1:3" ht="12.75">
      <c r="A27" s="19"/>
      <c r="C27" s="3"/>
    </row>
    <row r="28" spans="1:3" ht="12.75">
      <c r="A28" s="19"/>
      <c r="C28" s="3"/>
    </row>
    <row r="29" spans="1:3" ht="12.75">
      <c r="A29" s="19"/>
      <c r="C29" s="3"/>
    </row>
    <row r="30" spans="1:3" ht="12.75">
      <c r="A30" s="19"/>
      <c r="C30" s="3"/>
    </row>
    <row r="31" spans="1:3" ht="12.75">
      <c r="A31" s="19"/>
      <c r="C31" s="3"/>
    </row>
    <row r="32" spans="1:3" ht="12.75">
      <c r="A32" s="19"/>
      <c r="C32" s="3"/>
    </row>
    <row r="33" spans="1:3" ht="12.75">
      <c r="A33" s="19"/>
      <c r="C33" s="3"/>
    </row>
    <row r="34" spans="1:3" ht="12.75">
      <c r="A34" s="19"/>
      <c r="C34" s="3"/>
    </row>
    <row r="35" spans="1:3" ht="12.75">
      <c r="A35" s="19"/>
      <c r="C35" s="3"/>
    </row>
    <row r="36" spans="1:3" ht="12.75">
      <c r="A36" s="19"/>
      <c r="C36" s="3"/>
    </row>
    <row r="37" spans="1:3" ht="12.75">
      <c r="A37" s="19"/>
      <c r="C37" s="3"/>
    </row>
    <row r="38" spans="1:3" ht="12.75">
      <c r="A38" s="19"/>
      <c r="C38" s="3"/>
    </row>
    <row r="39" spans="1:3" ht="12.75">
      <c r="A39" s="19"/>
      <c r="C39" s="3"/>
    </row>
    <row r="40" spans="1:3" ht="12.75">
      <c r="A40" s="19"/>
      <c r="C40" s="3"/>
    </row>
    <row r="41" spans="1:3" ht="12.75">
      <c r="A41" s="19"/>
      <c r="C41" s="3"/>
    </row>
    <row r="42" spans="1:3" ht="12.75">
      <c r="A42" s="19"/>
      <c r="C42" s="3"/>
    </row>
    <row r="43" spans="1:3" ht="12.75">
      <c r="A43" s="19"/>
      <c r="C43" s="3"/>
    </row>
    <row r="44" spans="1:3" ht="12.75">
      <c r="A44" s="19"/>
      <c r="C44" s="3"/>
    </row>
    <row r="45" spans="1:3" ht="12.75">
      <c r="A45" s="19"/>
      <c r="C45" s="3"/>
    </row>
    <row r="46" spans="1:3" ht="12.75">
      <c r="A46" s="19"/>
      <c r="C46" s="3"/>
    </row>
    <row r="47" spans="1:3" ht="12.75">
      <c r="A47" s="19"/>
      <c r="C47" s="3"/>
    </row>
    <row r="48" spans="1:3" ht="12.75">
      <c r="A48" s="19"/>
      <c r="C48" s="3"/>
    </row>
    <row r="49" spans="1:3" ht="12.75">
      <c r="A49" s="19"/>
      <c r="C49" s="3"/>
    </row>
    <row r="50" spans="1:3" ht="12.75">
      <c r="A50" s="19"/>
      <c r="C50" s="3"/>
    </row>
    <row r="51" spans="1:3" ht="12.75">
      <c r="A51" s="19"/>
      <c r="C51" s="3"/>
    </row>
    <row r="52" spans="1:3" ht="12.75">
      <c r="A52" s="19"/>
      <c r="C52" s="3"/>
    </row>
    <row r="53" spans="1:3" ht="12.75">
      <c r="A53" s="19"/>
      <c r="C53" s="3"/>
    </row>
    <row r="54" spans="1:3" ht="12.75">
      <c r="A54" s="19"/>
      <c r="C54" s="3"/>
    </row>
    <row r="55" spans="1:3" ht="12.75">
      <c r="A55" s="19"/>
      <c r="C55" s="3"/>
    </row>
    <row r="56" spans="1:3" ht="12.75">
      <c r="A56" s="19"/>
      <c r="C56" s="3"/>
    </row>
    <row r="57" spans="1:4" ht="18">
      <c r="A57" s="433" t="s">
        <v>8</v>
      </c>
      <c r="B57" s="433"/>
      <c r="C57" s="433"/>
      <c r="D57" s="433"/>
    </row>
    <row r="58" spans="1:4" ht="18">
      <c r="A58" s="433" t="str">
        <f>A5</f>
        <v>PRESUPUESTO EXTRAORDINARIO 03-2017</v>
      </c>
      <c r="B58" s="433"/>
      <c r="C58" s="433"/>
      <c r="D58" s="433"/>
    </row>
    <row r="60" spans="1:4" ht="18">
      <c r="A60" s="434" t="s">
        <v>171</v>
      </c>
      <c r="B60" s="434"/>
      <c r="C60" s="434"/>
      <c r="D60" s="434"/>
    </row>
    <row r="61" spans="1:4" ht="15.75" thickBot="1">
      <c r="A61" s="153"/>
      <c r="B61" s="154"/>
      <c r="C61" s="155"/>
      <c r="D61" s="156"/>
    </row>
    <row r="62" spans="1:4" ht="16.5" thickBot="1">
      <c r="A62" s="157" t="s">
        <v>5</v>
      </c>
      <c r="B62" s="52" t="s">
        <v>16</v>
      </c>
      <c r="C62" s="53" t="s">
        <v>17</v>
      </c>
      <c r="D62" s="51" t="s">
        <v>18</v>
      </c>
    </row>
    <row r="63" spans="1:4" ht="15">
      <c r="A63" s="158"/>
      <c r="B63" s="159"/>
      <c r="C63" s="160"/>
      <c r="D63" s="161"/>
    </row>
    <row r="64" spans="1:4" ht="15">
      <c r="A64" s="151" t="s">
        <v>169</v>
      </c>
      <c r="B64" s="150" t="s">
        <v>182</v>
      </c>
      <c r="C64" s="162">
        <f>+'PROGRAMA 1'!D83</f>
        <v>37692666.66666667</v>
      </c>
      <c r="D64" s="163">
        <f>C64/C68</f>
        <v>0.7725959708197473</v>
      </c>
    </row>
    <row r="65" spans="1:4" ht="15">
      <c r="A65" s="151"/>
      <c r="B65" s="150"/>
      <c r="C65" s="162"/>
      <c r="D65" s="163"/>
    </row>
    <row r="66" spans="1:4" ht="15">
      <c r="A66" s="151" t="s">
        <v>172</v>
      </c>
      <c r="B66" s="150" t="s">
        <v>173</v>
      </c>
      <c r="C66" s="162">
        <f>+'PROGRAMA 1'!D105</f>
        <v>11094368.33</v>
      </c>
      <c r="D66" s="163">
        <f>C66/C68</f>
        <v>0.22740402918025276</v>
      </c>
    </row>
    <row r="67" spans="1:4" ht="15.75" thickBot="1">
      <c r="A67" s="164"/>
      <c r="B67" s="150"/>
      <c r="C67" s="162"/>
      <c r="D67" s="163"/>
    </row>
    <row r="68" spans="1:4" ht="15.75" thickBot="1">
      <c r="A68" s="165"/>
      <c r="B68" s="157" t="s">
        <v>119</v>
      </c>
      <c r="C68" s="166">
        <f>SUM(C64:C66)</f>
        <v>48787034.99666667</v>
      </c>
      <c r="D68" s="167">
        <f>SUM(D64:D66)</f>
        <v>1</v>
      </c>
    </row>
    <row r="69" spans="1:4" ht="15">
      <c r="A69" s="168"/>
      <c r="B69" s="169"/>
      <c r="C69" s="170"/>
      <c r="D69" s="171"/>
    </row>
    <row r="70" spans="1:4" ht="15">
      <c r="A70" s="172"/>
      <c r="B70" s="169"/>
      <c r="C70" s="170"/>
      <c r="D70" s="171"/>
    </row>
    <row r="71" spans="1:4" ht="18">
      <c r="A71" s="434" t="s">
        <v>174</v>
      </c>
      <c r="B71" s="434"/>
      <c r="C71" s="434"/>
      <c r="D71" s="434"/>
    </row>
    <row r="72" ht="13.5" thickBot="1">
      <c r="C72" s="3"/>
    </row>
    <row r="73" spans="1:4" ht="16.5" thickBot="1">
      <c r="A73" s="157"/>
      <c r="B73" s="38" t="s">
        <v>175</v>
      </c>
      <c r="C73" s="39">
        <f>SUM(C75:C82)</f>
        <v>48787034.99666667</v>
      </c>
      <c r="D73" s="40">
        <f>SUM(D75:D82)</f>
        <v>1</v>
      </c>
    </row>
    <row r="74" spans="1:4" ht="15">
      <c r="A74" s="173"/>
      <c r="B74" s="174"/>
      <c r="C74" s="175"/>
      <c r="D74" s="161"/>
    </row>
    <row r="75" spans="1:4" ht="15">
      <c r="A75" s="164">
        <v>0</v>
      </c>
      <c r="B75" s="152" t="s">
        <v>698</v>
      </c>
      <c r="C75" s="176">
        <f>+'PROGRAMA 1'!D5</f>
        <v>6592666.666666667</v>
      </c>
      <c r="D75" s="163">
        <f>C75/C73</f>
        <v>0.13513152965981853</v>
      </c>
    </row>
    <row r="76" spans="1:4" ht="15">
      <c r="A76" s="411"/>
      <c r="B76" s="152"/>
      <c r="C76" s="176"/>
      <c r="D76" s="163"/>
    </row>
    <row r="77" spans="1:4" ht="15">
      <c r="A77" s="164">
        <v>1</v>
      </c>
      <c r="B77" s="152" t="s">
        <v>10</v>
      </c>
      <c r="C77" s="176">
        <f>+'PROGRAMA 1'!D21</f>
        <v>9100000</v>
      </c>
      <c r="D77" s="163">
        <f>C77/C73</f>
        <v>0.1865249650982428</v>
      </c>
    </row>
    <row r="78" spans="1:4" ht="15">
      <c r="A78" s="164"/>
      <c r="B78" s="152"/>
      <c r="C78" s="176"/>
      <c r="D78" s="163"/>
    </row>
    <row r="79" spans="1:4" ht="15">
      <c r="A79" s="164">
        <v>5</v>
      </c>
      <c r="B79" s="152" t="s">
        <v>12</v>
      </c>
      <c r="C79" s="176">
        <f>+'PROGRAMA 1'!D29</f>
        <v>22000000</v>
      </c>
      <c r="D79" s="163">
        <f>C79/C73</f>
        <v>0.4509394760616859</v>
      </c>
    </row>
    <row r="80" spans="1:4" ht="15">
      <c r="A80" s="164"/>
      <c r="B80" s="152"/>
      <c r="C80" s="176"/>
      <c r="D80" s="163"/>
    </row>
    <row r="81" spans="1:4" ht="15">
      <c r="A81" s="164">
        <v>6</v>
      </c>
      <c r="B81" s="152" t="s">
        <v>100</v>
      </c>
      <c r="C81" s="176">
        <f>+'PROGRAMA 1'!D33</f>
        <v>11094368.33</v>
      </c>
      <c r="D81" s="163">
        <f>C81/C73</f>
        <v>0.22740402918025276</v>
      </c>
    </row>
    <row r="82" spans="1:4" ht="15.75" thickBot="1">
      <c r="A82" s="192"/>
      <c r="B82" s="193"/>
      <c r="C82" s="194"/>
      <c r="D82" s="177"/>
    </row>
    <row r="112" spans="1:4" ht="18">
      <c r="A112" s="433" t="s">
        <v>8</v>
      </c>
      <c r="B112" s="433"/>
      <c r="C112" s="433"/>
      <c r="D112" s="433"/>
    </row>
    <row r="113" spans="1:4" ht="18">
      <c r="A113" s="433" t="str">
        <f>A5</f>
        <v>PRESUPUESTO EXTRAORDINARIO 03-2017</v>
      </c>
      <c r="B113" s="433"/>
      <c r="C113" s="433"/>
      <c r="D113" s="433"/>
    </row>
    <row r="115" spans="1:4" ht="18">
      <c r="A115" s="434" t="s">
        <v>176</v>
      </c>
      <c r="B115" s="434"/>
      <c r="C115" s="434"/>
      <c r="D115" s="434"/>
    </row>
    <row r="116" spans="1:4" ht="15.75" thickBot="1">
      <c r="A116" s="153"/>
      <c r="B116" s="154"/>
      <c r="C116" s="155"/>
      <c r="D116" s="156"/>
    </row>
    <row r="117" spans="1:4" ht="16.5" thickBot="1">
      <c r="A117" s="157" t="s">
        <v>5</v>
      </c>
      <c r="B117" s="52" t="s">
        <v>16</v>
      </c>
      <c r="C117" s="53" t="s">
        <v>17</v>
      </c>
      <c r="D117" s="51" t="s">
        <v>18</v>
      </c>
    </row>
    <row r="118" spans="1:4" ht="15">
      <c r="A118" s="158"/>
      <c r="B118" s="159"/>
      <c r="C118" s="160"/>
      <c r="D118" s="161"/>
    </row>
    <row r="119" spans="1:4" ht="15">
      <c r="A119" s="164">
        <v>2</v>
      </c>
      <c r="B119" s="150" t="s">
        <v>305</v>
      </c>
      <c r="C119" s="162">
        <f>+'PROGRAMA 2'!D64</f>
        <v>41570354.95</v>
      </c>
      <c r="D119" s="163">
        <f>C119/C135</f>
        <v>0.1826115660776541</v>
      </c>
    </row>
    <row r="120" spans="1:4" ht="15">
      <c r="A120" s="164"/>
      <c r="B120" s="150"/>
      <c r="C120" s="162"/>
      <c r="D120" s="163"/>
    </row>
    <row r="121" spans="1:4" ht="15">
      <c r="A121" s="151" t="s">
        <v>304</v>
      </c>
      <c r="B121" s="150" t="s">
        <v>177</v>
      </c>
      <c r="C121" s="162">
        <f>+'PROGRAMA 2'!D85</f>
        <v>19650000</v>
      </c>
      <c r="D121" s="163">
        <f>C121/C135</f>
        <v>0.08631913963067815</v>
      </c>
    </row>
    <row r="122" spans="1:4" ht="15">
      <c r="A122" s="151"/>
      <c r="B122" s="150"/>
      <c r="C122" s="162"/>
      <c r="D122" s="163"/>
    </row>
    <row r="123" spans="1:4" ht="15">
      <c r="A123" s="151" t="s">
        <v>448</v>
      </c>
      <c r="B123" s="150" t="s">
        <v>449</v>
      </c>
      <c r="C123" s="162">
        <f>+'PROGRAMA 2'!D92</f>
        <v>28442000</v>
      </c>
      <c r="D123" s="163">
        <f>C123/C135</f>
        <v>0.12494091447204825</v>
      </c>
    </row>
    <row r="124" spans="1:4" ht="15">
      <c r="A124" s="151"/>
      <c r="B124" s="150"/>
      <c r="C124" s="162"/>
      <c r="D124" s="163"/>
    </row>
    <row r="125" spans="1:4" ht="15">
      <c r="A125" s="151" t="s">
        <v>311</v>
      </c>
      <c r="B125" s="150" t="s">
        <v>343</v>
      </c>
      <c r="C125" s="162">
        <f>+'PROGRAMA 2'!D99</f>
        <v>37000000</v>
      </c>
      <c r="D125" s="163">
        <f>C125/C135</f>
        <v>0.1625347667346103</v>
      </c>
    </row>
    <row r="126" spans="1:4" ht="15">
      <c r="A126" s="164"/>
      <c r="B126" s="150"/>
      <c r="C126" s="162"/>
      <c r="D126" s="163"/>
    </row>
    <row r="127" spans="1:4" ht="15">
      <c r="A127" s="151" t="s">
        <v>306</v>
      </c>
      <c r="B127" s="150" t="s">
        <v>307</v>
      </c>
      <c r="C127" s="162">
        <f>+'PROGRAMA 2'!D116</f>
        <v>54000000</v>
      </c>
      <c r="D127" s="163">
        <f>C127/C135</f>
        <v>0.23721290280186363</v>
      </c>
    </row>
    <row r="128" spans="1:4" ht="15">
      <c r="A128" s="164"/>
      <c r="B128" s="150"/>
      <c r="C128" s="162"/>
      <c r="D128" s="163"/>
    </row>
    <row r="129" spans="1:4" ht="15">
      <c r="A129" s="151" t="s">
        <v>188</v>
      </c>
      <c r="B129" s="150" t="s">
        <v>178</v>
      </c>
      <c r="C129" s="162">
        <f>+'PROGRAMA 2'!D134</f>
        <v>30381248.59</v>
      </c>
      <c r="D129" s="163">
        <f>C129/C135</f>
        <v>0.13345970682923938</v>
      </c>
    </row>
    <row r="130" spans="1:4" ht="15">
      <c r="A130" s="151"/>
      <c r="B130" s="150"/>
      <c r="C130" s="162"/>
      <c r="D130" s="163"/>
    </row>
    <row r="131" spans="1:4" ht="15">
      <c r="A131" s="151" t="s">
        <v>308</v>
      </c>
      <c r="B131" s="150" t="s">
        <v>309</v>
      </c>
      <c r="C131" s="162">
        <f>+'PROGRAMA 2'!D144</f>
        <v>10000000</v>
      </c>
      <c r="D131" s="163">
        <f>C131/C135</f>
        <v>0.043928315333678455</v>
      </c>
    </row>
    <row r="132" spans="1:4" ht="15">
      <c r="A132" s="151"/>
      <c r="B132" s="150"/>
      <c r="C132" s="162"/>
      <c r="D132" s="163"/>
    </row>
    <row r="133" spans="1:4" ht="15">
      <c r="A133" s="151" t="s">
        <v>380</v>
      </c>
      <c r="B133" s="150" t="s">
        <v>381</v>
      </c>
      <c r="C133" s="162">
        <f>+'PROGRAMA 2'!D157</f>
        <v>6600000</v>
      </c>
      <c r="D133" s="163">
        <f>C133/C135</f>
        <v>0.028992688120227778</v>
      </c>
    </row>
    <row r="134" spans="1:4" ht="15.75" thickBot="1">
      <c r="A134" s="151"/>
      <c r="B134" s="150"/>
      <c r="C134" s="162"/>
      <c r="D134" s="163"/>
    </row>
    <row r="135" spans="1:4" ht="15.75" thickBot="1">
      <c r="A135" s="320"/>
      <c r="B135" s="157" t="s">
        <v>153</v>
      </c>
      <c r="C135" s="166">
        <f>SUM(C119:C134)</f>
        <v>227643603.54</v>
      </c>
      <c r="D135" s="167">
        <f>SUM(D119:D134)</f>
        <v>1</v>
      </c>
    </row>
    <row r="136" spans="1:4" ht="15">
      <c r="A136" s="168"/>
      <c r="B136" s="169"/>
      <c r="C136" s="170"/>
      <c r="D136" s="171"/>
    </row>
    <row r="137" spans="1:4" ht="15">
      <c r="A137" s="172"/>
      <c r="B137" s="169"/>
      <c r="C137" s="170"/>
      <c r="D137" s="171"/>
    </row>
    <row r="138" spans="1:4" ht="18">
      <c r="A138" s="434" t="s">
        <v>179</v>
      </c>
      <c r="B138" s="434"/>
      <c r="C138" s="434"/>
      <c r="D138" s="434"/>
    </row>
    <row r="139" ht="13.5" thickBot="1">
      <c r="C139" s="3"/>
    </row>
    <row r="140" spans="1:4" ht="16.5" thickBot="1">
      <c r="A140" s="157"/>
      <c r="B140" s="38" t="s">
        <v>180</v>
      </c>
      <c r="C140" s="39">
        <f>SUM(C142:C147)</f>
        <v>227643603.54000002</v>
      </c>
      <c r="D140" s="40">
        <f>SUM(D142:D147)</f>
        <v>1</v>
      </c>
    </row>
    <row r="141" spans="1:4" ht="15">
      <c r="A141" s="173"/>
      <c r="B141" s="174"/>
      <c r="C141" s="175"/>
      <c r="D141" s="161"/>
    </row>
    <row r="142" spans="1:4" ht="15">
      <c r="A142" s="164">
        <v>1</v>
      </c>
      <c r="B142" s="152" t="s">
        <v>10</v>
      </c>
      <c r="C142" s="176">
        <f>+'PROGRAMA 2'!D5</f>
        <v>141693603.54000002</v>
      </c>
      <c r="D142" s="163">
        <f>C142/C140</f>
        <v>0.6224361297070338</v>
      </c>
    </row>
    <row r="143" spans="1:4" ht="15">
      <c r="A143" s="164"/>
      <c r="B143" s="152"/>
      <c r="C143" s="176"/>
      <c r="D143" s="163"/>
    </row>
    <row r="144" spans="1:4" ht="15">
      <c r="A144" s="164">
        <v>2</v>
      </c>
      <c r="B144" s="152" t="s">
        <v>145</v>
      </c>
      <c r="C144" s="176">
        <f>+'PROGRAMA 2'!D26</f>
        <v>15550000</v>
      </c>
      <c r="D144" s="163">
        <f>C144/C140</f>
        <v>0.06830853034386998</v>
      </c>
    </row>
    <row r="145" spans="1:4" ht="15">
      <c r="A145" s="164"/>
      <c r="B145" s="152"/>
      <c r="C145" s="176"/>
      <c r="D145" s="163"/>
    </row>
    <row r="146" spans="1:4" ht="15">
      <c r="A146" s="164">
        <v>5</v>
      </c>
      <c r="B146" s="152" t="s">
        <v>12</v>
      </c>
      <c r="C146" s="176">
        <f>+'PROGRAMA 2'!D38</f>
        <v>70400000</v>
      </c>
      <c r="D146" s="163">
        <f>C146/C140</f>
        <v>0.30925533994909626</v>
      </c>
    </row>
    <row r="147" spans="1:4" ht="15.75" thickBot="1">
      <c r="A147" s="192"/>
      <c r="B147" s="193"/>
      <c r="C147" s="194"/>
      <c r="D147" s="177"/>
    </row>
    <row r="163" spans="1:4" ht="18">
      <c r="A163" s="432" t="s">
        <v>8</v>
      </c>
      <c r="B163" s="432"/>
      <c r="C163" s="432"/>
      <c r="D163" s="432"/>
    </row>
    <row r="164" spans="1:4" ht="18">
      <c r="A164" s="433" t="str">
        <f>A5</f>
        <v>PRESUPUESTO EXTRAORDINARIO 03-2017</v>
      </c>
      <c r="B164" s="433"/>
      <c r="C164" s="433"/>
      <c r="D164" s="433"/>
    </row>
    <row r="166" spans="1:4" ht="18">
      <c r="A166" s="434" t="s">
        <v>91</v>
      </c>
      <c r="B166" s="434"/>
      <c r="C166" s="434"/>
      <c r="D166" s="434"/>
    </row>
    <row r="167" spans="1:4" ht="15.75" thickBot="1">
      <c r="A167" s="41"/>
      <c r="B167" s="29"/>
      <c r="C167" s="30"/>
      <c r="D167" s="42"/>
    </row>
    <row r="168" spans="1:4" ht="16.5" thickBot="1">
      <c r="A168" s="31" t="s">
        <v>5</v>
      </c>
      <c r="B168" s="52" t="s">
        <v>16</v>
      </c>
      <c r="C168" s="53" t="s">
        <v>17</v>
      </c>
      <c r="D168" s="51" t="s">
        <v>18</v>
      </c>
    </row>
    <row r="169" spans="1:4" ht="15">
      <c r="A169" s="62"/>
      <c r="B169" s="63"/>
      <c r="C169" s="64"/>
      <c r="D169" s="61"/>
    </row>
    <row r="170" spans="1:4" ht="15">
      <c r="A170" s="33">
        <v>1</v>
      </c>
      <c r="B170" s="150" t="s">
        <v>168</v>
      </c>
      <c r="C170" s="65">
        <f>+'PROGRAMA 3'!D67</f>
        <v>12526489.190000001</v>
      </c>
      <c r="D170" s="25">
        <f>C170/C180</f>
        <v>0.06691644714801567</v>
      </c>
    </row>
    <row r="171" spans="1:4" ht="15">
      <c r="A171" s="33"/>
      <c r="B171" s="55"/>
      <c r="C171" s="65"/>
      <c r="D171" s="25"/>
    </row>
    <row r="172" spans="1:4" ht="15">
      <c r="A172" s="151" t="s">
        <v>310</v>
      </c>
      <c r="B172" s="55" t="s">
        <v>20</v>
      </c>
      <c r="C172" s="65">
        <f>+'PROGRAMA 3'!D84</f>
        <v>48580674.480000004</v>
      </c>
      <c r="D172" s="25">
        <f>C172/C180</f>
        <v>0.2595177377274273</v>
      </c>
    </row>
    <row r="173" spans="1:4" ht="15">
      <c r="A173" s="59"/>
      <c r="B173" s="55"/>
      <c r="C173" s="65"/>
      <c r="D173" s="25"/>
    </row>
    <row r="174" spans="1:4" ht="15">
      <c r="A174" s="151" t="s">
        <v>311</v>
      </c>
      <c r="B174" s="150" t="s">
        <v>56</v>
      </c>
      <c r="C174" s="65">
        <f>+'PROGRAMA 3'!D101</f>
        <v>9302042.44</v>
      </c>
      <c r="D174" s="25">
        <f>C174/C180</f>
        <v>0.04969146756632922</v>
      </c>
    </row>
    <row r="175" spans="1:4" ht="15">
      <c r="A175" s="151"/>
      <c r="B175" s="150"/>
      <c r="C175" s="65"/>
      <c r="D175" s="25"/>
    </row>
    <row r="176" spans="1:4" ht="15">
      <c r="A176" s="151" t="s">
        <v>306</v>
      </c>
      <c r="B176" s="150" t="s">
        <v>57</v>
      </c>
      <c r="C176" s="65">
        <f>+'PROGRAMA 3'!D120</f>
        <v>70786763.25</v>
      </c>
      <c r="D176" s="25">
        <f>C176/C180</f>
        <v>0.37814256093232795</v>
      </c>
    </row>
    <row r="177" spans="1:4" ht="15">
      <c r="A177" s="151"/>
      <c r="B177" s="150"/>
      <c r="C177" s="65"/>
      <c r="D177" s="25"/>
    </row>
    <row r="178" spans="1:4" ht="15">
      <c r="A178" s="151" t="s">
        <v>312</v>
      </c>
      <c r="B178" s="150" t="s">
        <v>170</v>
      </c>
      <c r="C178" s="65">
        <f>+'PROGRAMA 3'!D141</f>
        <v>46000000</v>
      </c>
      <c r="D178" s="25">
        <f>C178/C180</f>
        <v>0.2457317866258998</v>
      </c>
    </row>
    <row r="179" spans="1:4" ht="15.75" thickBot="1">
      <c r="A179" s="33"/>
      <c r="B179" s="55"/>
      <c r="C179" s="65"/>
      <c r="D179" s="25"/>
    </row>
    <row r="180" spans="1:4" ht="15.75" thickBot="1">
      <c r="A180" s="131"/>
      <c r="B180" s="31" t="s">
        <v>93</v>
      </c>
      <c r="C180" s="129">
        <f>SUM(C170:C179)</f>
        <v>187195969.36</v>
      </c>
      <c r="D180" s="130">
        <f>SUM(D170:D179)</f>
        <v>0.9999999999999999</v>
      </c>
    </row>
    <row r="181" spans="1:4" ht="15">
      <c r="A181" s="60"/>
      <c r="B181" s="21"/>
      <c r="C181" s="20"/>
      <c r="D181" s="22"/>
    </row>
    <row r="182" spans="1:4" ht="15">
      <c r="A182" s="18"/>
      <c r="B182" s="21"/>
      <c r="C182" s="20"/>
      <c r="D182" s="22"/>
    </row>
    <row r="183" spans="1:4" ht="18">
      <c r="A183" s="434" t="s">
        <v>92</v>
      </c>
      <c r="B183" s="434"/>
      <c r="C183" s="434"/>
      <c r="D183" s="434"/>
    </row>
    <row r="184" ht="13.5" thickBot="1">
      <c r="C184" s="3"/>
    </row>
    <row r="185" spans="1:4" ht="16.5" thickBot="1">
      <c r="A185" s="31"/>
      <c r="B185" s="38" t="s">
        <v>94</v>
      </c>
      <c r="C185" s="39">
        <f>SUM(C187:C192)</f>
        <v>187195969.36</v>
      </c>
      <c r="D185" s="40">
        <f>SUM(D187:D192)</f>
        <v>0.9999999999999999</v>
      </c>
    </row>
    <row r="186" spans="1:4" ht="15">
      <c r="A186" s="32"/>
      <c r="B186" s="107"/>
      <c r="C186" s="108"/>
      <c r="D186" s="61"/>
    </row>
    <row r="187" spans="1:4" ht="15">
      <c r="A187" s="33">
        <v>1</v>
      </c>
      <c r="B187" s="152" t="s">
        <v>10</v>
      </c>
      <c r="C187" s="24">
        <f>+'PROGRAMA 3'!D5</f>
        <v>3650000</v>
      </c>
      <c r="D187" s="25">
        <f>C187/C185</f>
        <v>0.019498283069229006</v>
      </c>
    </row>
    <row r="188" spans="1:4" ht="15">
      <c r="A188" s="297"/>
      <c r="B188" s="23"/>
      <c r="C188" s="24"/>
      <c r="D188" s="25"/>
    </row>
    <row r="189" spans="1:4" ht="15">
      <c r="A189" s="33">
        <v>5</v>
      </c>
      <c r="B189" s="23" t="s">
        <v>12</v>
      </c>
      <c r="C189" s="24">
        <f>+'PROGRAMA 3'!D9</f>
        <v>137545969.36</v>
      </c>
      <c r="D189" s="25">
        <f>C189/C185</f>
        <v>0.7347699303048711</v>
      </c>
    </row>
    <row r="190" spans="1:4" ht="15">
      <c r="A190" s="33"/>
      <c r="B190" s="23"/>
      <c r="C190" s="24"/>
      <c r="D190" s="25"/>
    </row>
    <row r="191" spans="1:4" ht="15">
      <c r="A191" s="33">
        <v>7</v>
      </c>
      <c r="B191" s="152" t="s">
        <v>205</v>
      </c>
      <c r="C191" s="24">
        <f>+'PROGRAMA 3'!D21</f>
        <v>46000000</v>
      </c>
      <c r="D191" s="25">
        <f>C191/C185</f>
        <v>0.2457317866258998</v>
      </c>
    </row>
    <row r="192" spans="1:4" ht="15.75" thickBot="1">
      <c r="A192" s="34"/>
      <c r="B192" s="26"/>
      <c r="C192" s="27"/>
      <c r="D192" s="28"/>
    </row>
    <row r="212" ht="12" customHeight="1"/>
    <row r="215" spans="1:4" ht="18">
      <c r="A215" s="432" t="s">
        <v>8</v>
      </c>
      <c r="B215" s="432"/>
      <c r="C215" s="432"/>
      <c r="D215" s="432"/>
    </row>
    <row r="216" spans="1:4" ht="18">
      <c r="A216" s="433" t="str">
        <f>A5</f>
        <v>PRESUPUESTO EXTRAORDINARIO 03-2017</v>
      </c>
      <c r="B216" s="432"/>
      <c r="C216" s="432"/>
      <c r="D216" s="432"/>
    </row>
    <row r="218" spans="1:4" ht="18">
      <c r="A218" s="434" t="s">
        <v>58</v>
      </c>
      <c r="B218" s="434"/>
      <c r="C218" s="434"/>
      <c r="D218" s="434"/>
    </row>
    <row r="219" spans="1:4" ht="15.75" thickBot="1">
      <c r="A219" s="41"/>
      <c r="B219" s="29"/>
      <c r="C219" s="30"/>
      <c r="D219" s="42"/>
    </row>
    <row r="220" spans="1:4" ht="16.5" thickBot="1">
      <c r="A220" s="31" t="s">
        <v>5</v>
      </c>
      <c r="B220" s="52" t="s">
        <v>16</v>
      </c>
      <c r="C220" s="53" t="s">
        <v>17</v>
      </c>
      <c r="D220" s="51" t="s">
        <v>18</v>
      </c>
    </row>
    <row r="221" spans="1:4" ht="15">
      <c r="A221" s="62"/>
      <c r="B221" s="63"/>
      <c r="C221" s="64"/>
      <c r="D221" s="61"/>
    </row>
    <row r="222" spans="1:4" ht="15">
      <c r="A222" s="59" t="s">
        <v>19</v>
      </c>
      <c r="B222" s="55" t="s">
        <v>20</v>
      </c>
      <c r="C222" s="65">
        <f>+'PROGRAMA 4'!D67</f>
        <v>1553928.22</v>
      </c>
      <c r="D222" s="25">
        <f>C222/C224</f>
        <v>1</v>
      </c>
    </row>
    <row r="223" spans="1:4" ht="15.75" thickBot="1">
      <c r="A223" s="33"/>
      <c r="B223" s="55"/>
      <c r="C223" s="65"/>
      <c r="D223" s="25"/>
    </row>
    <row r="224" spans="1:4" ht="15.75" thickBot="1">
      <c r="A224" s="321"/>
      <c r="B224" s="31" t="s">
        <v>67</v>
      </c>
      <c r="C224" s="129">
        <f>SUM(C222:C223)</f>
        <v>1553928.22</v>
      </c>
      <c r="D224" s="130">
        <f>SUM(D222:D223)</f>
        <v>1</v>
      </c>
    </row>
    <row r="225" spans="1:4" ht="15">
      <c r="A225" s="60"/>
      <c r="B225" s="21"/>
      <c r="C225" s="20"/>
      <c r="D225" s="22"/>
    </row>
    <row r="226" spans="1:4" ht="15">
      <c r="A226" s="18"/>
      <c r="B226" s="21"/>
      <c r="C226" s="20"/>
      <c r="D226" s="22"/>
    </row>
    <row r="227" spans="1:4" ht="18">
      <c r="A227" s="434" t="s">
        <v>59</v>
      </c>
      <c r="B227" s="434"/>
      <c r="C227" s="434"/>
      <c r="D227" s="434"/>
    </row>
    <row r="228" ht="13.5" thickBot="1">
      <c r="C228" s="3"/>
    </row>
    <row r="229" spans="1:4" ht="16.5" thickBot="1">
      <c r="A229" s="31"/>
      <c r="B229" s="38" t="s">
        <v>68</v>
      </c>
      <c r="C229" s="39">
        <f>SUM(C231:C232)</f>
        <v>1553928.22</v>
      </c>
      <c r="D229" s="40">
        <f>SUM(D231:D232)</f>
        <v>1</v>
      </c>
    </row>
    <row r="230" spans="1:4" ht="15">
      <c r="A230" s="32"/>
      <c r="B230" s="107"/>
      <c r="C230" s="108"/>
      <c r="D230" s="61"/>
    </row>
    <row r="231" spans="1:4" ht="15">
      <c r="A231" s="33">
        <v>9</v>
      </c>
      <c r="B231" s="23" t="s">
        <v>12</v>
      </c>
      <c r="C231" s="24">
        <f>+'PROGRAMA 4'!D5</f>
        <v>1553928.22</v>
      </c>
      <c r="D231" s="25">
        <f>C231/C229</f>
        <v>1</v>
      </c>
    </row>
    <row r="232" spans="1:4" ht="13.5" thickBot="1">
      <c r="A232" s="103"/>
      <c r="B232" s="58"/>
      <c r="C232" s="104"/>
      <c r="D232" s="109"/>
    </row>
  </sheetData>
  <sheetProtection/>
  <mergeCells count="20">
    <mergeCell ref="A227:D227"/>
    <mergeCell ref="A57:D57"/>
    <mergeCell ref="A58:D58"/>
    <mergeCell ref="A60:D60"/>
    <mergeCell ref="A71:D71"/>
    <mergeCell ref="A112:D112"/>
    <mergeCell ref="A113:D113"/>
    <mergeCell ref="A115:D115"/>
    <mergeCell ref="A138:D138"/>
    <mergeCell ref="A218:D218"/>
    <mergeCell ref="A4:D4"/>
    <mergeCell ref="A5:D5"/>
    <mergeCell ref="A7:D7"/>
    <mergeCell ref="A8:D8"/>
    <mergeCell ref="A215:D215"/>
    <mergeCell ref="A216:D216"/>
    <mergeCell ref="A163:D163"/>
    <mergeCell ref="A164:D164"/>
    <mergeCell ref="A166:D166"/>
    <mergeCell ref="A183:D183"/>
  </mergeCells>
  <printOptions/>
  <pageMargins left="0.7874015748031497" right="0.3937007874015748" top="0.3937007874015748" bottom="0.3937007874015748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88">
      <selection activeCell="A3" sqref="A3:D3"/>
    </sheetView>
  </sheetViews>
  <sheetFormatPr defaultColWidth="11.421875" defaultRowHeight="12.75"/>
  <cols>
    <col min="1" max="1" width="12.7109375" style="0" customWidth="1"/>
    <col min="2" max="2" width="45.7109375" style="0" customWidth="1"/>
    <col min="3" max="4" width="15.7109375" style="0" customWidth="1"/>
  </cols>
  <sheetData>
    <row r="1" spans="1:4" ht="18">
      <c r="A1" s="433" t="s">
        <v>8</v>
      </c>
      <c r="B1" s="433"/>
      <c r="C1" s="433"/>
      <c r="D1" s="433"/>
    </row>
    <row r="2" spans="1:4" ht="18">
      <c r="A2" s="433" t="s">
        <v>763</v>
      </c>
      <c r="B2" s="433"/>
      <c r="C2" s="433"/>
      <c r="D2" s="433"/>
    </row>
    <row r="3" spans="1:4" ht="12.75">
      <c r="A3" s="435" t="s">
        <v>98</v>
      </c>
      <c r="B3" s="435"/>
      <c r="C3" s="435"/>
      <c r="D3" s="435"/>
    </row>
    <row r="4" spans="1:4" ht="13.5" thickBot="1">
      <c r="A4" s="67"/>
      <c r="B4" s="67"/>
      <c r="C4" s="67"/>
      <c r="D4" s="67"/>
    </row>
    <row r="5" spans="1:4" ht="13.5" thickBot="1">
      <c r="A5" s="410" t="s">
        <v>721</v>
      </c>
      <c r="B5" s="96" t="s">
        <v>698</v>
      </c>
      <c r="C5" s="71"/>
      <c r="D5" s="97">
        <f>+C6+C9+C13+C17</f>
        <v>6592666.666666667</v>
      </c>
    </row>
    <row r="6" spans="1:4" ht="13.5" thickTop="1">
      <c r="A6" s="136" t="s">
        <v>722</v>
      </c>
      <c r="B6" s="10" t="s">
        <v>701</v>
      </c>
      <c r="C6" s="11">
        <f>C7</f>
        <v>5000000</v>
      </c>
      <c r="D6" s="16"/>
    </row>
    <row r="7" spans="1:4" ht="12.75">
      <c r="A7" s="16" t="s">
        <v>723</v>
      </c>
      <c r="B7" s="16" t="s">
        <v>702</v>
      </c>
      <c r="C7" s="17">
        <f>C57</f>
        <v>5000000</v>
      </c>
      <c r="D7" s="16"/>
    </row>
    <row r="8" spans="1:4" ht="12.75">
      <c r="A8" s="16"/>
      <c r="B8" s="16"/>
      <c r="C8" s="16"/>
      <c r="D8" s="16"/>
    </row>
    <row r="9" spans="1:4" ht="12.75">
      <c r="A9" s="256" t="s">
        <v>724</v>
      </c>
      <c r="B9" s="15" t="s">
        <v>704</v>
      </c>
      <c r="C9" s="11">
        <f>SUM(C10:C11)</f>
        <v>626166.6666666667</v>
      </c>
      <c r="D9" s="16"/>
    </row>
    <row r="10" spans="1:4" ht="12.75">
      <c r="A10" s="16" t="s">
        <v>725</v>
      </c>
      <c r="B10" s="16" t="s">
        <v>706</v>
      </c>
      <c r="C10" s="17">
        <f>C60</f>
        <v>416666.6666666667</v>
      </c>
      <c r="D10" s="16"/>
    </row>
    <row r="11" spans="1:4" ht="12.75">
      <c r="A11" s="14" t="s">
        <v>726</v>
      </c>
      <c r="B11" s="14" t="s">
        <v>708</v>
      </c>
      <c r="C11" s="17">
        <f>C61</f>
        <v>209500.00000000003</v>
      </c>
      <c r="D11" s="16"/>
    </row>
    <row r="12" spans="1:4" ht="12.75">
      <c r="A12" s="16"/>
      <c r="B12" s="16"/>
      <c r="C12" s="16"/>
      <c r="D12" s="16"/>
    </row>
    <row r="13" spans="1:4" ht="12.75">
      <c r="A13" s="256" t="s">
        <v>727</v>
      </c>
      <c r="B13" s="125" t="s">
        <v>710</v>
      </c>
      <c r="C13" s="11">
        <f>SUM(C14:C15)</f>
        <v>741500</v>
      </c>
      <c r="D13" s="16"/>
    </row>
    <row r="14" spans="1:4" ht="12.75">
      <c r="A14" s="14" t="s">
        <v>728</v>
      </c>
      <c r="B14" s="124" t="s">
        <v>712</v>
      </c>
      <c r="C14" s="17">
        <f>C64</f>
        <v>716500</v>
      </c>
      <c r="D14" s="16"/>
    </row>
    <row r="15" spans="1:4" ht="12.75">
      <c r="A15" s="14" t="s">
        <v>729</v>
      </c>
      <c r="B15" s="124" t="s">
        <v>714</v>
      </c>
      <c r="C15" s="17">
        <f>C65</f>
        <v>25000</v>
      </c>
      <c r="D15" s="16"/>
    </row>
    <row r="16" spans="1:4" ht="12.75">
      <c r="A16" s="14"/>
      <c r="B16" s="124"/>
      <c r="C16" s="16"/>
      <c r="D16" s="16"/>
    </row>
    <row r="17" spans="1:4" ht="12.75">
      <c r="A17" s="256" t="s">
        <v>730</v>
      </c>
      <c r="B17" s="125" t="s">
        <v>716</v>
      </c>
      <c r="C17" s="11">
        <f>SUM(C18:C19)</f>
        <v>225000</v>
      </c>
      <c r="D17" s="16"/>
    </row>
    <row r="18" spans="1:4" ht="12.75">
      <c r="A18" s="14" t="s">
        <v>742</v>
      </c>
      <c r="B18" s="124" t="s">
        <v>718</v>
      </c>
      <c r="C18" s="17">
        <f>C68</f>
        <v>75000</v>
      </c>
      <c r="D18" s="16"/>
    </row>
    <row r="19" spans="1:4" ht="12.75">
      <c r="A19" s="14" t="s">
        <v>743</v>
      </c>
      <c r="B19" s="124" t="s">
        <v>720</v>
      </c>
      <c r="C19" s="17">
        <f>C69</f>
        <v>150000</v>
      </c>
      <c r="D19" s="16"/>
    </row>
    <row r="20" spans="1:4" ht="12.75">
      <c r="A20" s="16"/>
      <c r="B20" s="16"/>
      <c r="C20" s="16"/>
      <c r="D20" s="16"/>
    </row>
    <row r="21" spans="1:4" ht="13.5" thickBot="1">
      <c r="A21" s="43">
        <v>1.1</v>
      </c>
      <c r="B21" s="44" t="s">
        <v>10</v>
      </c>
      <c r="C21" s="71"/>
      <c r="D21" s="45">
        <f>+C22+C26</f>
        <v>9100000</v>
      </c>
    </row>
    <row r="22" spans="1:4" ht="13.5" thickTop="1">
      <c r="A22" s="12" t="s">
        <v>467</v>
      </c>
      <c r="B22" s="15" t="s">
        <v>468</v>
      </c>
      <c r="C22" s="11">
        <f>C24+C23</f>
        <v>8100000</v>
      </c>
      <c r="D22" s="72"/>
    </row>
    <row r="23" spans="1:4" ht="12.75">
      <c r="A23" s="99" t="s">
        <v>676</v>
      </c>
      <c r="B23" s="14" t="s">
        <v>675</v>
      </c>
      <c r="C23" s="17">
        <f>C73</f>
        <v>4000000</v>
      </c>
      <c r="D23" s="72"/>
    </row>
    <row r="24" spans="1:4" ht="12.75">
      <c r="A24" s="99" t="s">
        <v>469</v>
      </c>
      <c r="B24" s="14" t="s">
        <v>152</v>
      </c>
      <c r="C24" s="17">
        <f>C74</f>
        <v>4100000</v>
      </c>
      <c r="D24" s="72"/>
    </row>
    <row r="25" spans="1:4" ht="12.75">
      <c r="A25" s="99"/>
      <c r="B25" s="14"/>
      <c r="C25" s="17"/>
      <c r="D25" s="72"/>
    </row>
    <row r="26" spans="1:4" ht="12.75">
      <c r="A26" s="12" t="s">
        <v>673</v>
      </c>
      <c r="B26" s="15" t="s">
        <v>11</v>
      </c>
      <c r="C26" s="11">
        <f>C27</f>
        <v>1000000</v>
      </c>
      <c r="D26" s="72"/>
    </row>
    <row r="27" spans="1:4" ht="12.75">
      <c r="A27" s="99"/>
      <c r="B27" s="14" t="s">
        <v>672</v>
      </c>
      <c r="C27" s="17">
        <f>C77</f>
        <v>1000000</v>
      </c>
      <c r="D27" s="72"/>
    </row>
    <row r="28" spans="1:4" ht="12.75">
      <c r="A28" s="43"/>
      <c r="B28" s="71"/>
      <c r="C28" s="71"/>
      <c r="D28" s="72"/>
    </row>
    <row r="29" spans="1:4" ht="13.5" thickBot="1">
      <c r="A29" s="43">
        <v>1.5</v>
      </c>
      <c r="B29" s="44" t="s">
        <v>12</v>
      </c>
      <c r="C29" s="134"/>
      <c r="D29" s="45">
        <f>+C30</f>
        <v>22000000</v>
      </c>
    </row>
    <row r="30" spans="1:4" ht="13.5" thickTop="1">
      <c r="A30" s="123" t="s">
        <v>474</v>
      </c>
      <c r="B30" s="125" t="s">
        <v>54</v>
      </c>
      <c r="C30" s="135">
        <f>SUM(C31:C31)</f>
        <v>22000000</v>
      </c>
      <c r="D30" s="121"/>
    </row>
    <row r="31" spans="1:4" ht="12.75">
      <c r="A31" s="124" t="s">
        <v>475</v>
      </c>
      <c r="B31" s="124" t="s">
        <v>160</v>
      </c>
      <c r="C31" s="134">
        <f>C81</f>
        <v>22000000</v>
      </c>
      <c r="D31" s="121"/>
    </row>
    <row r="32" spans="1:4" ht="12.75">
      <c r="A32" s="124"/>
      <c r="B32" s="124"/>
      <c r="C32" s="134"/>
      <c r="D32" s="121"/>
    </row>
    <row r="33" spans="1:4" ht="13.5" thickBot="1">
      <c r="A33" s="71" t="s">
        <v>99</v>
      </c>
      <c r="B33" s="44" t="s">
        <v>100</v>
      </c>
      <c r="C33" s="71"/>
      <c r="D33" s="45">
        <f>C34+C50</f>
        <v>11094368.33</v>
      </c>
    </row>
    <row r="34" spans="1:4" ht="13.5" thickTop="1">
      <c r="A34" s="136" t="s">
        <v>101</v>
      </c>
      <c r="B34" s="10" t="s">
        <v>102</v>
      </c>
      <c r="C34" s="11">
        <f>C35+C39+C44+C47</f>
        <v>7094368.33</v>
      </c>
      <c r="D34" s="119"/>
    </row>
    <row r="35" spans="1:4" ht="12.75">
      <c r="A35" s="136" t="s">
        <v>103</v>
      </c>
      <c r="B35" s="146" t="s">
        <v>104</v>
      </c>
      <c r="C35" s="147">
        <f>C36</f>
        <v>432921.02</v>
      </c>
      <c r="D35" s="119"/>
    </row>
    <row r="36" spans="1:4" ht="12.75">
      <c r="A36" s="16" t="s">
        <v>105</v>
      </c>
      <c r="B36" s="16" t="s">
        <v>106</v>
      </c>
      <c r="C36" s="17">
        <f>C89</f>
        <v>432921.02</v>
      </c>
      <c r="D36" s="119"/>
    </row>
    <row r="37" spans="1:4" ht="12.75">
      <c r="A37" s="16"/>
      <c r="B37" s="16"/>
      <c r="C37" s="17"/>
      <c r="D37" s="119"/>
    </row>
    <row r="38" spans="1:4" ht="12.75">
      <c r="A38" s="119"/>
      <c r="B38" s="119"/>
      <c r="C38" s="119"/>
      <c r="D38" s="119"/>
    </row>
    <row r="39" spans="1:4" ht="12.75">
      <c r="A39" s="12" t="s">
        <v>107</v>
      </c>
      <c r="B39" s="10" t="s">
        <v>108</v>
      </c>
      <c r="C39" s="11">
        <f>SUM(C40:C42)</f>
        <v>1378942.23</v>
      </c>
      <c r="D39" s="66"/>
    </row>
    <row r="40" spans="1:3" ht="12.75">
      <c r="A40" s="13" t="s">
        <v>109</v>
      </c>
      <c r="B40" s="16" t="s">
        <v>110</v>
      </c>
      <c r="C40" s="17">
        <f>C92</f>
        <v>1298763.3</v>
      </c>
    </row>
    <row r="41" spans="1:3" ht="12.75">
      <c r="A41" t="s">
        <v>111</v>
      </c>
      <c r="B41" s="119" t="s">
        <v>112</v>
      </c>
      <c r="C41" s="118">
        <f>C93</f>
        <v>30657.71</v>
      </c>
    </row>
    <row r="42" spans="1:3" ht="12.75">
      <c r="A42" t="s">
        <v>113</v>
      </c>
      <c r="B42" s="148" t="s">
        <v>114</v>
      </c>
      <c r="C42" s="118">
        <f>C94</f>
        <v>49521.22</v>
      </c>
    </row>
    <row r="43" spans="2:3" ht="12.75">
      <c r="B43" s="119"/>
      <c r="C43" s="118"/>
    </row>
    <row r="44" spans="1:3" ht="12.75">
      <c r="A44" s="9" t="s">
        <v>115</v>
      </c>
      <c r="B44" s="15" t="s">
        <v>116</v>
      </c>
      <c r="C44" s="11">
        <f>C45</f>
        <v>4329211.02</v>
      </c>
    </row>
    <row r="45" spans="1:3" ht="12.75">
      <c r="A45" t="s">
        <v>117</v>
      </c>
      <c r="B45" s="148" t="s">
        <v>118</v>
      </c>
      <c r="C45" s="118">
        <f>C97</f>
        <v>4329211.02</v>
      </c>
    </row>
    <row r="46" spans="2:3" ht="12.75">
      <c r="B46" s="148"/>
      <c r="C46" s="118"/>
    </row>
    <row r="47" spans="1:3" ht="12.75">
      <c r="A47" s="9" t="s">
        <v>360</v>
      </c>
      <c r="B47" s="15" t="s">
        <v>357</v>
      </c>
      <c r="C47" s="11">
        <f>C48</f>
        <v>953294.06</v>
      </c>
    </row>
    <row r="48" spans="1:3" ht="12.75">
      <c r="A48" s="13" t="s">
        <v>361</v>
      </c>
      <c r="B48" s="303" t="s">
        <v>362</v>
      </c>
      <c r="C48" s="118">
        <f>C100</f>
        <v>953294.06</v>
      </c>
    </row>
    <row r="49" spans="1:3" ht="12.75">
      <c r="A49" s="13"/>
      <c r="B49" s="303"/>
      <c r="C49" s="118"/>
    </row>
    <row r="50" spans="1:3" ht="12.75">
      <c r="A50" s="9" t="s">
        <v>478</v>
      </c>
      <c r="B50" s="15" t="s">
        <v>477</v>
      </c>
      <c r="C50" s="11">
        <f>C51</f>
        <v>4000000</v>
      </c>
    </row>
    <row r="51" spans="1:3" ht="12.75">
      <c r="A51" s="13" t="s">
        <v>614</v>
      </c>
      <c r="B51" s="14" t="s">
        <v>613</v>
      </c>
      <c r="C51" s="118">
        <f>C103</f>
        <v>4000000</v>
      </c>
    </row>
    <row r="52" spans="1:3" ht="13.5" thickBot="1">
      <c r="A52" s="13"/>
      <c r="B52" s="14"/>
      <c r="C52" s="118"/>
    </row>
    <row r="53" spans="2:4" ht="13.5" thickBot="1">
      <c r="B53" s="50" t="s">
        <v>119</v>
      </c>
      <c r="C53" s="48"/>
      <c r="D53" s="49">
        <f>+D5+D21+D33+D29</f>
        <v>48787034.99666667</v>
      </c>
    </row>
    <row r="54" spans="1:4" ht="13.5" thickBot="1">
      <c r="A54" s="436" t="s">
        <v>338</v>
      </c>
      <c r="B54" s="436"/>
      <c r="C54" s="436"/>
      <c r="D54" s="436"/>
    </row>
    <row r="55" spans="1:4" ht="13.5" thickBot="1">
      <c r="A55" s="47" t="s">
        <v>697</v>
      </c>
      <c r="B55" s="96" t="s">
        <v>698</v>
      </c>
      <c r="C55" s="71"/>
      <c r="D55" s="97">
        <f>+C56+C59+C63+C67</f>
        <v>6592666.666666667</v>
      </c>
    </row>
    <row r="56" spans="1:4" ht="13.5" thickTop="1">
      <c r="A56" s="123" t="s">
        <v>700</v>
      </c>
      <c r="B56" s="125" t="s">
        <v>701</v>
      </c>
      <c r="C56" s="135">
        <f>C57</f>
        <v>5000000</v>
      </c>
      <c r="D56" s="133"/>
    </row>
    <row r="57" spans="1:4" ht="12.75">
      <c r="A57" s="124" t="s">
        <v>699</v>
      </c>
      <c r="B57" s="124" t="s">
        <v>702</v>
      </c>
      <c r="C57" s="134">
        <v>5000000</v>
      </c>
      <c r="D57" s="133"/>
    </row>
    <row r="58" spans="1:4" ht="12.75">
      <c r="A58" s="133"/>
      <c r="B58" s="133"/>
      <c r="C58" s="134"/>
      <c r="D58" s="133"/>
    </row>
    <row r="59" spans="1:4" ht="12.75">
      <c r="A59" s="123" t="s">
        <v>703</v>
      </c>
      <c r="B59" s="125" t="s">
        <v>704</v>
      </c>
      <c r="C59" s="135">
        <f>SUM(C60:C61)</f>
        <v>626166.6666666667</v>
      </c>
      <c r="D59" s="133"/>
    </row>
    <row r="60" spans="1:4" ht="12.75">
      <c r="A60" s="124" t="s">
        <v>705</v>
      </c>
      <c r="B60" s="124" t="s">
        <v>706</v>
      </c>
      <c r="C60" s="134">
        <f>C57/12</f>
        <v>416666.6666666667</v>
      </c>
      <c r="D60" s="133"/>
    </row>
    <row r="61" spans="1:4" ht="12.75">
      <c r="A61" s="124" t="s">
        <v>707</v>
      </c>
      <c r="B61" s="124" t="s">
        <v>708</v>
      </c>
      <c r="C61" s="134">
        <f>C57*4.19%</f>
        <v>209500.00000000003</v>
      </c>
      <c r="D61" s="133"/>
    </row>
    <row r="62" spans="1:4" ht="12.75">
      <c r="A62" s="133"/>
      <c r="B62" s="133"/>
      <c r="C62" s="134"/>
      <c r="D62" s="133"/>
    </row>
    <row r="63" spans="1:4" ht="12.75">
      <c r="A63" s="123" t="s">
        <v>709</v>
      </c>
      <c r="B63" s="125" t="s">
        <v>710</v>
      </c>
      <c r="C63" s="135">
        <f>SUM(C64:C65)</f>
        <v>741500</v>
      </c>
      <c r="D63" s="133"/>
    </row>
    <row r="64" spans="1:4" ht="12.75">
      <c r="A64" s="124" t="s">
        <v>711</v>
      </c>
      <c r="B64" s="124" t="s">
        <v>712</v>
      </c>
      <c r="C64" s="134">
        <f>C57*14.33%</f>
        <v>716500</v>
      </c>
      <c r="D64" s="133"/>
    </row>
    <row r="65" spans="1:4" ht="12.75">
      <c r="A65" s="124" t="s">
        <v>713</v>
      </c>
      <c r="B65" s="124" t="s">
        <v>714</v>
      </c>
      <c r="C65" s="134">
        <f>C57*0.5%</f>
        <v>25000</v>
      </c>
      <c r="D65" s="133"/>
    </row>
    <row r="66" spans="1:4" ht="12.75">
      <c r="A66" s="124"/>
      <c r="B66" s="124"/>
      <c r="C66" s="134"/>
      <c r="D66" s="133"/>
    </row>
    <row r="67" spans="1:4" ht="12.75">
      <c r="A67" s="123" t="s">
        <v>715</v>
      </c>
      <c r="B67" s="125" t="s">
        <v>716</v>
      </c>
      <c r="C67" s="135">
        <f>SUM(C68:C69)</f>
        <v>225000</v>
      </c>
      <c r="D67" s="133"/>
    </row>
    <row r="68" spans="1:4" ht="12.75">
      <c r="A68" s="124" t="s">
        <v>717</v>
      </c>
      <c r="B68" s="124" t="s">
        <v>718</v>
      </c>
      <c r="C68" s="134">
        <f>C57*1.5%</f>
        <v>75000</v>
      </c>
      <c r="D68" s="133"/>
    </row>
    <row r="69" spans="1:4" ht="12.75">
      <c r="A69" s="124" t="s">
        <v>719</v>
      </c>
      <c r="B69" s="124" t="s">
        <v>720</v>
      </c>
      <c r="C69" s="134">
        <f>C57*3%</f>
        <v>150000</v>
      </c>
      <c r="D69" s="133"/>
    </row>
    <row r="70" spans="1:4" ht="12.75">
      <c r="A70" s="133"/>
      <c r="B70" s="133"/>
      <c r="C70" s="133"/>
      <c r="D70" s="133"/>
    </row>
    <row r="71" spans="1:4" ht="13.5" thickBot="1">
      <c r="A71" s="47" t="s">
        <v>387</v>
      </c>
      <c r="B71" s="44" t="s">
        <v>10</v>
      </c>
      <c r="C71" s="71"/>
      <c r="D71" s="45">
        <f>+C72+C77</f>
        <v>9100000</v>
      </c>
    </row>
    <row r="72" spans="1:4" ht="13.5" thickTop="1">
      <c r="A72" s="9" t="s">
        <v>465</v>
      </c>
      <c r="B72" s="15" t="s">
        <v>141</v>
      </c>
      <c r="C72" s="11">
        <f>C74+C73</f>
        <v>8100000</v>
      </c>
      <c r="D72" s="72"/>
    </row>
    <row r="73" spans="1:4" ht="12.75">
      <c r="A73" s="13" t="s">
        <v>674</v>
      </c>
      <c r="B73" s="14" t="s">
        <v>675</v>
      </c>
      <c r="C73" s="17">
        <v>4000000</v>
      </c>
      <c r="D73" s="72"/>
    </row>
    <row r="74" spans="1:4" ht="12.75">
      <c r="A74" s="13" t="s">
        <v>466</v>
      </c>
      <c r="B74" s="14" t="s">
        <v>152</v>
      </c>
      <c r="C74" s="17">
        <v>4100000</v>
      </c>
      <c r="D74" s="72"/>
    </row>
    <row r="75" spans="1:4" ht="12.75">
      <c r="A75" s="13"/>
      <c r="B75" s="14"/>
      <c r="C75" s="17"/>
      <c r="D75" s="72"/>
    </row>
    <row r="76" spans="1:4" ht="12.75">
      <c r="A76" s="9" t="s">
        <v>670</v>
      </c>
      <c r="B76" s="15" t="s">
        <v>11</v>
      </c>
      <c r="C76" s="11">
        <f>C77</f>
        <v>1000000</v>
      </c>
      <c r="D76" s="72"/>
    </row>
    <row r="77" spans="1:4" ht="12.75">
      <c r="A77" s="13" t="s">
        <v>671</v>
      </c>
      <c r="B77" s="14" t="s">
        <v>672</v>
      </c>
      <c r="C77" s="17">
        <v>1000000</v>
      </c>
      <c r="D77" s="72"/>
    </row>
    <row r="78" spans="1:4" ht="12.75">
      <c r="A78" s="47"/>
      <c r="B78" s="71"/>
      <c r="C78" s="71"/>
      <c r="D78" s="72"/>
    </row>
    <row r="79" spans="1:4" ht="13.5" thickBot="1">
      <c r="A79" s="47" t="s">
        <v>471</v>
      </c>
      <c r="B79" s="44" t="s">
        <v>12</v>
      </c>
      <c r="C79" s="71"/>
      <c r="D79" s="45">
        <f>+C80</f>
        <v>22000000</v>
      </c>
    </row>
    <row r="80" spans="1:4" ht="13.5" thickTop="1">
      <c r="A80" s="123" t="s">
        <v>472</v>
      </c>
      <c r="B80" s="125" t="s">
        <v>54</v>
      </c>
      <c r="C80" s="135">
        <f>SUM(C81:C81)</f>
        <v>22000000</v>
      </c>
      <c r="D80" s="121"/>
    </row>
    <row r="81" spans="1:4" ht="12.75">
      <c r="A81" s="124" t="s">
        <v>473</v>
      </c>
      <c r="B81" s="124" t="s">
        <v>160</v>
      </c>
      <c r="C81" s="134">
        <v>22000000</v>
      </c>
      <c r="D81" s="121"/>
    </row>
    <row r="82" spans="1:4" ht="13.5" thickBot="1">
      <c r="A82" s="124"/>
      <c r="B82" s="124"/>
      <c r="C82" s="134"/>
      <c r="D82" s="121"/>
    </row>
    <row r="83" spans="2:4" ht="13.5" thickBot="1">
      <c r="B83" s="50" t="s">
        <v>339</v>
      </c>
      <c r="C83" s="48"/>
      <c r="D83" s="49">
        <f>D55+D71+D79</f>
        <v>37692666.66666667</v>
      </c>
    </row>
    <row r="84" spans="2:4" ht="12.75">
      <c r="B84" s="71"/>
      <c r="C84" s="71"/>
      <c r="D84" s="72"/>
    </row>
    <row r="85" spans="1:4" ht="13.5" thickBot="1">
      <c r="A85" s="436" t="s">
        <v>120</v>
      </c>
      <c r="B85" s="436"/>
      <c r="C85" s="436"/>
      <c r="D85" s="436"/>
    </row>
    <row r="86" spans="1:4" ht="13.5" thickBot="1">
      <c r="A86" s="47" t="s">
        <v>121</v>
      </c>
      <c r="B86" s="44" t="s">
        <v>100</v>
      </c>
      <c r="C86" s="71"/>
      <c r="D86" s="45">
        <f>C87+C102</f>
        <v>11094368.33</v>
      </c>
    </row>
    <row r="87" spans="1:4" ht="13.5" thickTop="1">
      <c r="A87" s="9" t="s">
        <v>122</v>
      </c>
      <c r="B87" s="10" t="s">
        <v>123</v>
      </c>
      <c r="C87" s="11">
        <f>C88+C91+C96+C99</f>
        <v>7094368.33</v>
      </c>
      <c r="D87" s="72"/>
    </row>
    <row r="88" spans="1:4" ht="12.75">
      <c r="A88" s="9" t="s">
        <v>124</v>
      </c>
      <c r="B88" s="146" t="s">
        <v>125</v>
      </c>
      <c r="C88" s="147">
        <f>C89</f>
        <v>432921.02</v>
      </c>
      <c r="D88" s="72"/>
    </row>
    <row r="89" spans="1:4" ht="12.75">
      <c r="A89" t="s">
        <v>126</v>
      </c>
      <c r="B89" s="16" t="s">
        <v>127</v>
      </c>
      <c r="C89" s="149">
        <v>432921.02</v>
      </c>
      <c r="D89" s="72"/>
    </row>
    <row r="90" spans="2:4" ht="12.75">
      <c r="B90" s="71"/>
      <c r="C90" s="71"/>
      <c r="D90" s="72"/>
    </row>
    <row r="91" spans="1:4" ht="12.75">
      <c r="A91" t="s">
        <v>128</v>
      </c>
      <c r="B91" s="10" t="s">
        <v>129</v>
      </c>
      <c r="C91" s="11">
        <f>SUM(C92:C94)</f>
        <v>1378942.23</v>
      </c>
      <c r="D91" s="72"/>
    </row>
    <row r="92" spans="1:4" ht="12.75">
      <c r="A92" t="s">
        <v>130</v>
      </c>
      <c r="B92" s="16" t="s">
        <v>131</v>
      </c>
      <c r="C92" s="149">
        <v>1298763.3</v>
      </c>
      <c r="D92" s="72"/>
    </row>
    <row r="93" spans="1:4" ht="12.75">
      <c r="A93" t="s">
        <v>132</v>
      </c>
      <c r="B93" s="16" t="s">
        <v>112</v>
      </c>
      <c r="C93" s="149">
        <v>30657.71</v>
      </c>
      <c r="D93" s="72"/>
    </row>
    <row r="94" spans="1:4" ht="12.75">
      <c r="A94" t="s">
        <v>133</v>
      </c>
      <c r="B94" s="16" t="s">
        <v>114</v>
      </c>
      <c r="C94" s="149">
        <v>49521.22</v>
      </c>
      <c r="D94" s="72"/>
    </row>
    <row r="95" spans="2:4" ht="12.75">
      <c r="B95" s="71"/>
      <c r="C95" s="71"/>
      <c r="D95" s="72"/>
    </row>
    <row r="96" spans="1:4" ht="12.75">
      <c r="A96" s="9" t="s">
        <v>134</v>
      </c>
      <c r="B96" s="10" t="s">
        <v>135</v>
      </c>
      <c r="C96" s="11">
        <f>C97</f>
        <v>4329211.02</v>
      </c>
      <c r="D96" s="72"/>
    </row>
    <row r="97" spans="1:4" ht="12.75">
      <c r="A97" t="s">
        <v>136</v>
      </c>
      <c r="B97" s="16" t="s">
        <v>118</v>
      </c>
      <c r="C97" s="149">
        <v>4329211.02</v>
      </c>
      <c r="D97" s="72"/>
    </row>
    <row r="98" spans="2:4" ht="12.75">
      <c r="B98" s="16"/>
      <c r="C98" s="17"/>
      <c r="D98" s="72"/>
    </row>
    <row r="99" spans="1:4" ht="12.75">
      <c r="A99" s="9" t="s">
        <v>356</v>
      </c>
      <c r="B99" s="15" t="s">
        <v>357</v>
      </c>
      <c r="C99" s="11">
        <f>C100</f>
        <v>953294.06</v>
      </c>
      <c r="D99" s="72"/>
    </row>
    <row r="100" spans="1:4" ht="12.75">
      <c r="A100" s="13" t="s">
        <v>358</v>
      </c>
      <c r="B100" s="14" t="s">
        <v>359</v>
      </c>
      <c r="C100" s="149">
        <v>953294.06</v>
      </c>
      <c r="D100" s="72"/>
    </row>
    <row r="101" spans="1:4" ht="12.75">
      <c r="A101" s="13"/>
      <c r="B101" s="14"/>
      <c r="C101" s="149"/>
      <c r="D101" s="72"/>
    </row>
    <row r="102" spans="1:4" ht="12.75">
      <c r="A102" s="9" t="s">
        <v>476</v>
      </c>
      <c r="B102" s="15" t="s">
        <v>477</v>
      </c>
      <c r="C102" s="330">
        <f>C103</f>
        <v>4000000</v>
      </c>
      <c r="D102" s="72"/>
    </row>
    <row r="103" spans="1:4" ht="12.75">
      <c r="A103" s="13" t="s">
        <v>612</v>
      </c>
      <c r="B103" s="14" t="s">
        <v>613</v>
      </c>
      <c r="C103" s="149">
        <v>4000000</v>
      </c>
      <c r="D103" s="72"/>
    </row>
    <row r="104" spans="1:4" ht="13.5" thickBot="1">
      <c r="A104" s="13"/>
      <c r="B104" s="14"/>
      <c r="C104" s="17"/>
      <c r="D104" s="72"/>
    </row>
    <row r="105" spans="2:4" ht="13.5" thickBot="1">
      <c r="B105" s="50" t="s">
        <v>137</v>
      </c>
      <c r="C105" s="48"/>
      <c r="D105" s="49">
        <f>+D86</f>
        <v>11094368.33</v>
      </c>
    </row>
    <row r="106" spans="2:4" ht="13.5" thickBot="1">
      <c r="B106" s="68" t="s">
        <v>119</v>
      </c>
      <c r="C106" s="69"/>
      <c r="D106" s="70">
        <f>+D105+D83</f>
        <v>48787034.99666667</v>
      </c>
    </row>
  </sheetData>
  <sheetProtection/>
  <mergeCells count="5">
    <mergeCell ref="A1:D1"/>
    <mergeCell ref="A2:D2"/>
    <mergeCell ref="A3:D3"/>
    <mergeCell ref="A85:D85"/>
    <mergeCell ref="A54:D54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42">
      <selection activeCell="A3" sqref="A3:D3"/>
    </sheetView>
  </sheetViews>
  <sheetFormatPr defaultColWidth="11.421875" defaultRowHeight="12.75"/>
  <cols>
    <col min="1" max="1" width="12.421875" style="0" customWidth="1"/>
    <col min="2" max="2" width="45.7109375" style="0" customWidth="1"/>
    <col min="3" max="4" width="15.7109375" style="0" customWidth="1"/>
  </cols>
  <sheetData>
    <row r="1" spans="1:4" ht="18">
      <c r="A1" s="433" t="s">
        <v>8</v>
      </c>
      <c r="B1" s="433"/>
      <c r="C1" s="433"/>
      <c r="D1" s="433"/>
    </row>
    <row r="2" spans="1:4" ht="18">
      <c r="A2" s="433" t="s">
        <v>763</v>
      </c>
      <c r="B2" s="433"/>
      <c r="C2" s="433"/>
      <c r="D2" s="433"/>
    </row>
    <row r="3" spans="1:4" ht="12.75">
      <c r="A3" s="435" t="s">
        <v>138</v>
      </c>
      <c r="B3" s="435"/>
      <c r="C3" s="435"/>
      <c r="D3" s="435"/>
    </row>
    <row r="4" spans="1:4" ht="13.5" thickBot="1">
      <c r="A4" s="67"/>
      <c r="B4" s="67"/>
      <c r="C4" s="67"/>
      <c r="D4" s="67"/>
    </row>
    <row r="5" spans="1:4" ht="13.5" thickBot="1">
      <c r="A5" s="71" t="s">
        <v>139</v>
      </c>
      <c r="B5" s="96" t="s">
        <v>10</v>
      </c>
      <c r="C5" s="71"/>
      <c r="D5" s="97">
        <f>+C6+C9+C12+C15+C18+C21</f>
        <v>141693603.54000002</v>
      </c>
    </row>
    <row r="6" spans="1:4" ht="13.5" thickTop="1">
      <c r="A6" s="136" t="s">
        <v>430</v>
      </c>
      <c r="B6" s="10" t="s">
        <v>428</v>
      </c>
      <c r="C6" s="11">
        <f>C7</f>
        <v>900000</v>
      </c>
      <c r="D6" s="72"/>
    </row>
    <row r="7" spans="1:4" ht="12.75">
      <c r="A7" s="16" t="s">
        <v>431</v>
      </c>
      <c r="B7" s="16" t="s">
        <v>429</v>
      </c>
      <c r="C7" s="17">
        <f>+C149</f>
        <v>900000</v>
      </c>
      <c r="D7" s="72"/>
    </row>
    <row r="8" spans="1:4" ht="12.75">
      <c r="A8" s="71"/>
      <c r="B8" s="71"/>
      <c r="C8" s="71"/>
      <c r="D8" s="72"/>
    </row>
    <row r="9" spans="1:4" ht="13.5" thickTop="1">
      <c r="A9" s="136" t="s">
        <v>543</v>
      </c>
      <c r="B9" s="10" t="s">
        <v>463</v>
      </c>
      <c r="C9" s="11">
        <f>C10</f>
        <v>23000000</v>
      </c>
      <c r="D9" s="72"/>
    </row>
    <row r="10" spans="1:4" ht="12.75">
      <c r="A10" s="16" t="s">
        <v>544</v>
      </c>
      <c r="B10" s="16" t="s">
        <v>542</v>
      </c>
      <c r="C10" s="17">
        <f>C104+C139</f>
        <v>23000000</v>
      </c>
      <c r="D10" s="72"/>
    </row>
    <row r="11" spans="1:4" ht="12.75">
      <c r="A11" s="71"/>
      <c r="B11" s="71"/>
      <c r="C11" s="71"/>
      <c r="D11" s="72"/>
    </row>
    <row r="12" spans="1:4" ht="12.75">
      <c r="A12" s="136" t="s">
        <v>590</v>
      </c>
      <c r="B12" s="10" t="s">
        <v>464</v>
      </c>
      <c r="C12" s="11">
        <f>C13</f>
        <v>200000</v>
      </c>
      <c r="D12" s="72"/>
    </row>
    <row r="13" spans="1:4" ht="12.75">
      <c r="A13" s="16" t="s">
        <v>591</v>
      </c>
      <c r="B13" s="16" t="s">
        <v>592</v>
      </c>
      <c r="C13" s="17">
        <f>C152</f>
        <v>200000</v>
      </c>
      <c r="D13" s="72"/>
    </row>
    <row r="14" spans="1:4" ht="12.75">
      <c r="A14" s="71"/>
      <c r="B14" s="71"/>
      <c r="C14" s="71"/>
      <c r="D14" s="72"/>
    </row>
    <row r="15" spans="1:4" ht="12.75">
      <c r="A15" s="136" t="s">
        <v>140</v>
      </c>
      <c r="B15" s="10" t="s">
        <v>141</v>
      </c>
      <c r="C15" s="11">
        <f>SUM(C16:C16)</f>
        <v>63951603.54000001</v>
      </c>
      <c r="D15" s="72"/>
    </row>
    <row r="16" spans="1:4" ht="12.75">
      <c r="A16" s="16" t="s">
        <v>142</v>
      </c>
      <c r="B16" s="16" t="s">
        <v>152</v>
      </c>
      <c r="C16" s="17">
        <f>+C58+C121+C155</f>
        <v>63951603.54000001</v>
      </c>
      <c r="D16" s="72"/>
    </row>
    <row r="17" spans="1:4" ht="12.75">
      <c r="A17" s="16"/>
      <c r="B17" s="16"/>
      <c r="C17" s="17"/>
      <c r="D17" s="72"/>
    </row>
    <row r="18" spans="1:4" ht="12.75">
      <c r="A18" s="256" t="s">
        <v>644</v>
      </c>
      <c r="B18" s="15" t="s">
        <v>419</v>
      </c>
      <c r="C18" s="11">
        <f>C19</f>
        <v>5000000</v>
      </c>
      <c r="D18" s="72"/>
    </row>
    <row r="19" spans="1:4" ht="12.75">
      <c r="A19" s="16" t="s">
        <v>645</v>
      </c>
      <c r="B19" s="16" t="s">
        <v>420</v>
      </c>
      <c r="C19" s="17">
        <f>C124</f>
        <v>5000000</v>
      </c>
      <c r="D19" s="72"/>
    </row>
    <row r="20" spans="1:4" ht="12.75">
      <c r="A20" s="16"/>
      <c r="B20" s="16"/>
      <c r="C20" s="17"/>
      <c r="D20" s="72"/>
    </row>
    <row r="21" spans="1:4" ht="12.75">
      <c r="A21" s="136" t="s">
        <v>144</v>
      </c>
      <c r="B21" s="10" t="s">
        <v>11</v>
      </c>
      <c r="C21" s="11">
        <f>SUM(C22:C24)</f>
        <v>48642000</v>
      </c>
      <c r="D21" s="66"/>
    </row>
    <row r="22" spans="1:4" ht="12.75">
      <c r="A22" s="16" t="s">
        <v>297</v>
      </c>
      <c r="B22" s="16" t="s">
        <v>288</v>
      </c>
      <c r="C22" s="17">
        <f>C90+C142</f>
        <v>35442000</v>
      </c>
      <c r="D22" s="17"/>
    </row>
    <row r="23" spans="1:4" ht="12.75">
      <c r="A23" s="14" t="s">
        <v>435</v>
      </c>
      <c r="B23" s="14" t="s">
        <v>436</v>
      </c>
      <c r="C23" s="17">
        <f>C69</f>
        <v>4700000</v>
      </c>
      <c r="D23" s="17"/>
    </row>
    <row r="24" spans="1:4" ht="12.75">
      <c r="A24" s="14" t="s">
        <v>439</v>
      </c>
      <c r="B24" s="14" t="s">
        <v>440</v>
      </c>
      <c r="C24" s="17">
        <f>C70+C108</f>
        <v>8500000</v>
      </c>
      <c r="D24" s="17"/>
    </row>
    <row r="25" spans="1:4" ht="12.75">
      <c r="A25" s="16"/>
      <c r="B25" s="16"/>
      <c r="C25" s="17"/>
      <c r="D25" s="17"/>
    </row>
    <row r="26" spans="1:4" ht="13.5" thickBot="1">
      <c r="A26" s="120">
        <v>2.2</v>
      </c>
      <c r="B26" s="44" t="s">
        <v>145</v>
      </c>
      <c r="C26" s="71"/>
      <c r="D26" s="45">
        <f>+C27+C31+C34</f>
        <v>15550000</v>
      </c>
    </row>
    <row r="27" spans="1:4" ht="13.5" thickTop="1">
      <c r="A27" s="123" t="s">
        <v>445</v>
      </c>
      <c r="B27" s="10" t="s">
        <v>442</v>
      </c>
      <c r="C27" s="11">
        <f>SUM(C28:C29)</f>
        <v>4050000</v>
      </c>
      <c r="D27" s="72"/>
    </row>
    <row r="28" spans="1:4" ht="12.75">
      <c r="A28" s="124" t="s">
        <v>625</v>
      </c>
      <c r="B28" s="14" t="s">
        <v>616</v>
      </c>
      <c r="C28" s="17">
        <f>C74</f>
        <v>4000000</v>
      </c>
      <c r="D28" s="72"/>
    </row>
    <row r="29" spans="1:4" ht="12.75">
      <c r="A29" s="124" t="s">
        <v>446</v>
      </c>
      <c r="B29" s="16" t="s">
        <v>447</v>
      </c>
      <c r="C29" s="17">
        <f>C75</f>
        <v>50000</v>
      </c>
      <c r="D29" s="72"/>
    </row>
    <row r="30" spans="1:4" ht="12.75">
      <c r="A30" s="120"/>
      <c r="B30" s="71"/>
      <c r="C30" s="71"/>
      <c r="D30" s="72"/>
    </row>
    <row r="31" spans="1:4" ht="12.75">
      <c r="A31" s="9" t="s">
        <v>372</v>
      </c>
      <c r="B31" s="10" t="s">
        <v>373</v>
      </c>
      <c r="C31" s="11">
        <f>SUM(C32:C32)</f>
        <v>6000000</v>
      </c>
      <c r="D31" s="72"/>
    </row>
    <row r="32" spans="1:4" ht="12.75">
      <c r="A32" s="13" t="s">
        <v>379</v>
      </c>
      <c r="B32" s="16" t="s">
        <v>377</v>
      </c>
      <c r="C32" s="17">
        <f>C78</f>
        <v>6000000</v>
      </c>
      <c r="D32" s="72"/>
    </row>
    <row r="33" spans="1:4" ht="12.75">
      <c r="A33" s="13"/>
      <c r="B33" s="13"/>
      <c r="C33" s="3"/>
      <c r="D33" s="72"/>
    </row>
    <row r="34" spans="1:4" ht="12.75">
      <c r="A34" s="256" t="s">
        <v>299</v>
      </c>
      <c r="B34" s="15" t="s">
        <v>337</v>
      </c>
      <c r="C34" s="11">
        <f>SUM(C35:C36)</f>
        <v>5500000</v>
      </c>
      <c r="D34" s="119"/>
    </row>
    <row r="35" spans="1:4" ht="12.75">
      <c r="A35" s="14" t="s">
        <v>649</v>
      </c>
      <c r="B35" s="14" t="s">
        <v>298</v>
      </c>
      <c r="C35" s="17">
        <f>C128</f>
        <v>1500000</v>
      </c>
      <c r="D35" s="119"/>
    </row>
    <row r="36" spans="1:4" ht="12.75">
      <c r="A36" s="14" t="s">
        <v>551</v>
      </c>
      <c r="B36" s="14" t="s">
        <v>550</v>
      </c>
      <c r="C36" s="17">
        <f>+C62</f>
        <v>4000000</v>
      </c>
      <c r="D36" s="119"/>
    </row>
    <row r="37" spans="1:4" ht="12.75">
      <c r="A37" s="14"/>
      <c r="B37" s="14"/>
      <c r="C37" s="118"/>
      <c r="D37" s="119"/>
    </row>
    <row r="38" spans="1:4" ht="13.5" thickBot="1">
      <c r="A38" s="120">
        <v>2.5</v>
      </c>
      <c r="B38" s="44" t="s">
        <v>12</v>
      </c>
      <c r="C38" s="71"/>
      <c r="D38" s="45">
        <f>+C39+C46</f>
        <v>70400000</v>
      </c>
    </row>
    <row r="39" spans="1:4" ht="13.5" thickTop="1">
      <c r="A39" s="256" t="s">
        <v>300</v>
      </c>
      <c r="B39" s="15" t="s">
        <v>54</v>
      </c>
      <c r="C39" s="11">
        <f>SUM(C40:C43)</f>
        <v>45400000</v>
      </c>
      <c r="D39" s="119"/>
    </row>
    <row r="40" spans="1:4" ht="12.75">
      <c r="A40" s="14" t="s">
        <v>626</v>
      </c>
      <c r="B40" s="14" t="s">
        <v>160</v>
      </c>
      <c r="C40" s="17">
        <f>C82</f>
        <v>200000</v>
      </c>
      <c r="D40" s="119"/>
    </row>
    <row r="41" spans="1:4" ht="12.75">
      <c r="A41" s="14" t="s">
        <v>627</v>
      </c>
      <c r="B41" s="14" t="s">
        <v>628</v>
      </c>
      <c r="C41" s="17">
        <f>C112</f>
        <v>5000000</v>
      </c>
      <c r="D41" s="119"/>
    </row>
    <row r="42" spans="1:4" ht="12.75">
      <c r="A42" s="14" t="s">
        <v>559</v>
      </c>
      <c r="B42" s="14" t="s">
        <v>560</v>
      </c>
      <c r="C42" s="17">
        <f>C97+C132</f>
        <v>40000000</v>
      </c>
      <c r="D42" s="119"/>
    </row>
    <row r="43" spans="1:4" ht="12.75">
      <c r="A43" s="14" t="s">
        <v>301</v>
      </c>
      <c r="B43" s="14" t="s">
        <v>273</v>
      </c>
      <c r="C43" s="118">
        <f>C83</f>
        <v>200000</v>
      </c>
      <c r="D43" s="119"/>
    </row>
    <row r="44" spans="1:4" ht="12.75">
      <c r="A44" s="14"/>
      <c r="B44" s="14"/>
      <c r="C44" s="118"/>
      <c r="D44" s="119"/>
    </row>
    <row r="45" spans="1:4" ht="12.75">
      <c r="A45" s="14"/>
      <c r="B45" s="14"/>
      <c r="C45" s="118"/>
      <c r="D45" s="119"/>
    </row>
    <row r="46" spans="1:4" ht="12.75">
      <c r="A46" s="256" t="s">
        <v>302</v>
      </c>
      <c r="B46" s="15" t="s">
        <v>46</v>
      </c>
      <c r="C46" s="11">
        <f>SUM(C47:C47)</f>
        <v>25000000</v>
      </c>
      <c r="D46" s="119"/>
    </row>
    <row r="47" spans="1:4" ht="12.75">
      <c r="A47" s="14" t="s">
        <v>303</v>
      </c>
      <c r="B47" s="14" t="s">
        <v>53</v>
      </c>
      <c r="C47" s="118">
        <f>C115</f>
        <v>25000000</v>
      </c>
      <c r="D47" s="119"/>
    </row>
    <row r="48" spans="1:4" ht="13.5" thickBot="1">
      <c r="A48" s="119"/>
      <c r="B48" s="119"/>
      <c r="C48" s="119"/>
      <c r="D48" s="119"/>
    </row>
    <row r="49" spans="2:4" ht="13.5" thickBot="1">
      <c r="B49" s="50" t="s">
        <v>153</v>
      </c>
      <c r="C49" s="48"/>
      <c r="D49" s="49">
        <f>+D5+D26+D38</f>
        <v>227643603.54000002</v>
      </c>
    </row>
    <row r="50" spans="2:4" ht="12.75">
      <c r="B50" s="71"/>
      <c r="C50" s="71"/>
      <c r="D50" s="72"/>
    </row>
    <row r="51" spans="2:4" ht="12.75">
      <c r="B51" s="71"/>
      <c r="C51" s="71"/>
      <c r="D51" s="72"/>
    </row>
    <row r="52" spans="2:4" ht="12.75">
      <c r="B52" s="71"/>
      <c r="C52" s="71"/>
      <c r="D52" s="72"/>
    </row>
    <row r="53" spans="2:4" ht="12.75">
      <c r="B53" s="71"/>
      <c r="C53" s="71"/>
      <c r="D53" s="72"/>
    </row>
    <row r="54" spans="2:4" ht="12.75">
      <c r="B54" s="71"/>
      <c r="C54" s="71"/>
      <c r="D54" s="72"/>
    </row>
    <row r="55" spans="1:4" ht="13.5" thickBot="1">
      <c r="A55" s="436" t="s">
        <v>363</v>
      </c>
      <c r="B55" s="436"/>
      <c r="C55" s="436"/>
      <c r="D55" s="436"/>
    </row>
    <row r="56" spans="1:4" ht="13.5" thickBot="1">
      <c r="A56" s="47" t="s">
        <v>315</v>
      </c>
      <c r="B56" s="44" t="s">
        <v>10</v>
      </c>
      <c r="C56" s="71"/>
      <c r="D56" s="97">
        <f>+C57</f>
        <v>37570354.95</v>
      </c>
    </row>
    <row r="57" spans="1:4" ht="13.5" thickTop="1">
      <c r="A57" s="9" t="s">
        <v>316</v>
      </c>
      <c r="B57" s="10" t="s">
        <v>141</v>
      </c>
      <c r="C57" s="11">
        <f>SUM(C58:C58)</f>
        <v>37570354.95</v>
      </c>
      <c r="D57" s="72"/>
    </row>
    <row r="58" spans="1:4" ht="12.75">
      <c r="A58" s="13" t="s">
        <v>317</v>
      </c>
      <c r="B58" s="16" t="s">
        <v>143</v>
      </c>
      <c r="C58" s="17">
        <v>37570354.95</v>
      </c>
      <c r="D58" s="72"/>
    </row>
    <row r="59" spans="1:5" ht="12.75">
      <c r="A59" s="13"/>
      <c r="B59" s="16"/>
      <c r="C59" s="17"/>
      <c r="D59" s="72"/>
      <c r="E59" s="386"/>
    </row>
    <row r="60" spans="1:4" ht="13.5" thickBot="1">
      <c r="A60" s="47" t="s">
        <v>553</v>
      </c>
      <c r="B60" s="44" t="s">
        <v>145</v>
      </c>
      <c r="C60" s="71"/>
      <c r="D60" s="45">
        <f>+C61</f>
        <v>4000000</v>
      </c>
    </row>
    <row r="61" spans="1:4" ht="13.5" thickTop="1">
      <c r="A61" s="9" t="s">
        <v>554</v>
      </c>
      <c r="B61" s="15" t="s">
        <v>344</v>
      </c>
      <c r="C61" s="11">
        <f>C62</f>
        <v>4000000</v>
      </c>
      <c r="D61" s="72"/>
    </row>
    <row r="62" spans="1:4" ht="12.75">
      <c r="A62" s="13" t="s">
        <v>555</v>
      </c>
      <c r="B62" s="16" t="s">
        <v>550</v>
      </c>
      <c r="C62" s="17">
        <v>4000000</v>
      </c>
      <c r="D62" s="72"/>
    </row>
    <row r="63" spans="1:4" ht="13.5" thickBot="1">
      <c r="A63" s="13"/>
      <c r="B63" s="16"/>
      <c r="C63" s="17"/>
      <c r="D63" s="72"/>
    </row>
    <row r="64" spans="2:4" ht="13.5" thickBot="1">
      <c r="B64" s="50" t="s">
        <v>366</v>
      </c>
      <c r="C64" s="48"/>
      <c r="D64" s="191">
        <f>+D60+D56</f>
        <v>41570354.95</v>
      </c>
    </row>
    <row r="65" spans="2:4" ht="12.75">
      <c r="B65" s="71"/>
      <c r="C65" s="71"/>
      <c r="D65" s="72"/>
    </row>
    <row r="66" spans="1:4" ht="13.5" thickBot="1">
      <c r="A66" s="436" t="s">
        <v>364</v>
      </c>
      <c r="B66" s="436"/>
      <c r="C66" s="436"/>
      <c r="D66" s="436"/>
    </row>
    <row r="67" spans="1:4" ht="13.5" thickBot="1">
      <c r="A67" s="47" t="s">
        <v>421</v>
      </c>
      <c r="B67" s="44" t="s">
        <v>10</v>
      </c>
      <c r="C67" s="71"/>
      <c r="D67" s="45">
        <f>+C68</f>
        <v>9200000</v>
      </c>
    </row>
    <row r="68" spans="1:4" ht="13.5" thickTop="1">
      <c r="A68" s="123" t="s">
        <v>432</v>
      </c>
      <c r="B68" s="125" t="s">
        <v>11</v>
      </c>
      <c r="C68" s="135">
        <f>SUM(C69:C70)</f>
        <v>9200000</v>
      </c>
      <c r="D68" s="121"/>
    </row>
    <row r="69" spans="1:4" ht="12.75">
      <c r="A69" s="124" t="s">
        <v>433</v>
      </c>
      <c r="B69" s="124" t="s">
        <v>434</v>
      </c>
      <c r="C69" s="134">
        <v>4700000</v>
      </c>
      <c r="D69" s="121"/>
    </row>
    <row r="70" spans="1:4" ht="12.75">
      <c r="A70" s="124" t="s">
        <v>437</v>
      </c>
      <c r="B70" s="124" t="s">
        <v>438</v>
      </c>
      <c r="C70" s="134">
        <v>4500000</v>
      </c>
      <c r="D70" s="121"/>
    </row>
    <row r="71" spans="1:4" ht="12.75">
      <c r="A71" s="124"/>
      <c r="B71" s="124"/>
      <c r="C71" s="134"/>
      <c r="D71" s="121"/>
    </row>
    <row r="72" spans="1:4" ht="13.5" thickBot="1">
      <c r="A72" s="47" t="s">
        <v>193</v>
      </c>
      <c r="B72" s="44" t="s">
        <v>145</v>
      </c>
      <c r="C72" s="71"/>
      <c r="D72" s="45">
        <f>+C73+C77</f>
        <v>10050000</v>
      </c>
    </row>
    <row r="73" spans="1:4" ht="13.5" thickTop="1">
      <c r="A73" s="9" t="s">
        <v>441</v>
      </c>
      <c r="B73" s="10" t="s">
        <v>442</v>
      </c>
      <c r="C73" s="11">
        <f>SUM(C74:C75)</f>
        <v>4050000</v>
      </c>
      <c r="D73" s="72"/>
    </row>
    <row r="74" spans="1:4" ht="12.75">
      <c r="A74" s="403" t="s">
        <v>615</v>
      </c>
      <c r="B74" s="403" t="s">
        <v>616</v>
      </c>
      <c r="C74" s="17">
        <v>4000000</v>
      </c>
      <c r="D74" s="72"/>
    </row>
    <row r="75" spans="1:4" ht="12.75">
      <c r="A75" s="13" t="s">
        <v>443</v>
      </c>
      <c r="B75" s="16" t="s">
        <v>444</v>
      </c>
      <c r="C75" s="17">
        <v>50000</v>
      </c>
      <c r="D75" s="72"/>
    </row>
    <row r="76" spans="1:4" ht="12.75">
      <c r="A76" s="47"/>
      <c r="B76" s="71"/>
      <c r="C76" s="71"/>
      <c r="D76" s="72"/>
    </row>
    <row r="77" spans="1:4" ht="12.75">
      <c r="A77" s="9" t="s">
        <v>374</v>
      </c>
      <c r="B77" s="15" t="s">
        <v>375</v>
      </c>
      <c r="C77" s="11">
        <f>SUM(C78:C78)</f>
        <v>6000000</v>
      </c>
      <c r="D77" s="72"/>
    </row>
    <row r="78" spans="1:4" ht="12.75">
      <c r="A78" s="13" t="s">
        <v>376</v>
      </c>
      <c r="B78" s="14" t="s">
        <v>377</v>
      </c>
      <c r="C78" s="17">
        <v>6000000</v>
      </c>
      <c r="D78" s="72"/>
    </row>
    <row r="79" spans="1:4" ht="12.75">
      <c r="A79" s="13"/>
      <c r="B79" s="14"/>
      <c r="C79" s="17"/>
      <c r="D79" s="72"/>
    </row>
    <row r="80" spans="1:4" ht="13.5" thickBot="1">
      <c r="A80" s="47" t="s">
        <v>426</v>
      </c>
      <c r="B80" s="44" t="s">
        <v>12</v>
      </c>
      <c r="C80" s="71"/>
      <c r="D80" s="45">
        <f>+C81</f>
        <v>400000</v>
      </c>
    </row>
    <row r="81" spans="1:4" ht="13.5" thickTop="1">
      <c r="A81" s="9" t="s">
        <v>427</v>
      </c>
      <c r="B81" s="15" t="s">
        <v>54</v>
      </c>
      <c r="C81" s="11">
        <f>SUM(C82:C83)</f>
        <v>400000</v>
      </c>
      <c r="D81" s="72"/>
    </row>
    <row r="82" spans="1:4" ht="12.75">
      <c r="A82" s="13" t="s">
        <v>617</v>
      </c>
      <c r="B82" s="14" t="s">
        <v>160</v>
      </c>
      <c r="C82" s="17">
        <v>200000</v>
      </c>
      <c r="D82" s="72"/>
    </row>
    <row r="83" spans="1:4" ht="12.75">
      <c r="A83" s="13" t="s">
        <v>618</v>
      </c>
      <c r="B83" s="14" t="s">
        <v>619</v>
      </c>
      <c r="C83" s="17">
        <v>200000</v>
      </c>
      <c r="D83" s="72"/>
    </row>
    <row r="84" spans="1:4" ht="13.5" thickBot="1">
      <c r="A84" s="13"/>
      <c r="B84" s="14"/>
      <c r="C84" s="17"/>
      <c r="D84" s="72"/>
    </row>
    <row r="85" spans="2:4" ht="13.5" thickBot="1">
      <c r="B85" s="50" t="s">
        <v>146</v>
      </c>
      <c r="C85" s="48"/>
      <c r="D85" s="191">
        <f>D67+D72+D80</f>
        <v>19650000</v>
      </c>
    </row>
    <row r="86" spans="2:4" ht="12.75">
      <c r="B86" s="71"/>
      <c r="C86" s="71"/>
      <c r="D86" s="296"/>
    </row>
    <row r="87" spans="1:4" ht="13.5" thickBot="1">
      <c r="A87" s="436" t="s">
        <v>423</v>
      </c>
      <c r="B87" s="436"/>
      <c r="C87" s="436"/>
      <c r="D87" s="436"/>
    </row>
    <row r="88" spans="1:4" ht="13.5" thickBot="1">
      <c r="A88" s="47" t="s">
        <v>424</v>
      </c>
      <c r="B88" s="44" t="s">
        <v>10</v>
      </c>
      <c r="C88" s="71"/>
      <c r="D88" s="45">
        <f>+C89</f>
        <v>28442000</v>
      </c>
    </row>
    <row r="89" spans="1:4" ht="13.5" thickTop="1">
      <c r="A89" s="9" t="s">
        <v>588</v>
      </c>
      <c r="B89" s="125" t="s">
        <v>11</v>
      </c>
      <c r="C89" s="11">
        <f>C90</f>
        <v>28442000</v>
      </c>
      <c r="D89" s="296"/>
    </row>
    <row r="90" spans="1:4" ht="12.75">
      <c r="A90" s="13" t="s">
        <v>589</v>
      </c>
      <c r="B90" s="16" t="s">
        <v>546</v>
      </c>
      <c r="C90" s="17">
        <v>28442000</v>
      </c>
      <c r="D90" s="296"/>
    </row>
    <row r="91" spans="2:4" ht="13.5" thickBot="1">
      <c r="B91" s="71"/>
      <c r="C91" s="71"/>
      <c r="D91" s="296"/>
    </row>
    <row r="92" spans="2:4" ht="13.5" thickBot="1">
      <c r="B92" s="50" t="s">
        <v>425</v>
      </c>
      <c r="C92" s="48"/>
      <c r="D92" s="191">
        <f>+D88</f>
        <v>28442000</v>
      </c>
    </row>
    <row r="93" spans="2:4" ht="12.75">
      <c r="B93" s="71"/>
      <c r="C93" s="71"/>
      <c r="D93" s="296"/>
    </row>
    <row r="94" spans="1:4" ht="13.5" thickBot="1">
      <c r="A94" s="436" t="s">
        <v>365</v>
      </c>
      <c r="B94" s="436"/>
      <c r="C94" s="436"/>
      <c r="D94" s="436"/>
    </row>
    <row r="95" spans="1:4" ht="13.5" thickBot="1">
      <c r="A95" s="47" t="s">
        <v>340</v>
      </c>
      <c r="B95" s="44" t="s">
        <v>12</v>
      </c>
      <c r="C95" s="71"/>
      <c r="D95" s="45">
        <f>+C96</f>
        <v>37000000</v>
      </c>
    </row>
    <row r="96" spans="1:4" ht="13.5" thickTop="1">
      <c r="A96" s="9" t="s">
        <v>556</v>
      </c>
      <c r="B96" s="10" t="s">
        <v>54</v>
      </c>
      <c r="C96" s="11">
        <f>C97</f>
        <v>37000000</v>
      </c>
      <c r="D96" s="72"/>
    </row>
    <row r="97" spans="1:4" ht="12.75">
      <c r="A97" s="13" t="s">
        <v>557</v>
      </c>
      <c r="B97" s="14" t="s">
        <v>558</v>
      </c>
      <c r="C97" s="17">
        <v>37000000</v>
      </c>
      <c r="D97" s="72"/>
    </row>
    <row r="98" spans="1:4" ht="13.5" thickBot="1">
      <c r="A98" s="47"/>
      <c r="B98" s="71"/>
      <c r="C98" s="71"/>
      <c r="D98" s="72"/>
    </row>
    <row r="99" spans="2:4" ht="13.5" thickBot="1">
      <c r="B99" s="50" t="s">
        <v>341</v>
      </c>
      <c r="C99" s="48"/>
      <c r="D99" s="191">
        <f>+D95</f>
        <v>37000000</v>
      </c>
    </row>
    <row r="100" spans="2:4" ht="12.75">
      <c r="B100" s="71"/>
      <c r="C100" s="71"/>
      <c r="D100" s="296"/>
    </row>
    <row r="101" spans="1:4" ht="13.5" thickBot="1">
      <c r="A101" s="436" t="s">
        <v>367</v>
      </c>
      <c r="B101" s="436"/>
      <c r="C101" s="436"/>
      <c r="D101" s="436"/>
    </row>
    <row r="102" spans="1:4" ht="13.5" thickBot="1">
      <c r="A102" s="47" t="s">
        <v>422</v>
      </c>
      <c r="B102" s="44" t="s">
        <v>10</v>
      </c>
      <c r="C102" s="71"/>
      <c r="D102" s="97">
        <f>+C103+C107</f>
        <v>24000000</v>
      </c>
    </row>
    <row r="103" spans="1:4" ht="13.5" thickTop="1">
      <c r="A103" s="9" t="s">
        <v>540</v>
      </c>
      <c r="B103" s="10" t="s">
        <v>463</v>
      </c>
      <c r="C103" s="11">
        <f>C104</f>
        <v>20000000</v>
      </c>
      <c r="D103" s="72"/>
    </row>
    <row r="104" spans="1:4" ht="12.75">
      <c r="A104" s="13" t="s">
        <v>541</v>
      </c>
      <c r="B104" s="14" t="s">
        <v>542</v>
      </c>
      <c r="C104" s="17">
        <v>20000000</v>
      </c>
      <c r="D104" s="72"/>
    </row>
    <row r="105" spans="1:4" ht="12.75">
      <c r="A105" s="13"/>
      <c r="B105" s="14"/>
      <c r="C105" s="17"/>
      <c r="D105" s="72"/>
    </row>
    <row r="106" spans="1:5" ht="12.75">
      <c r="A106" s="47"/>
      <c r="B106" s="71"/>
      <c r="C106" s="71"/>
      <c r="D106" s="72"/>
      <c r="E106" s="386"/>
    </row>
    <row r="107" spans="1:4" ht="12.75">
      <c r="A107" s="123" t="s">
        <v>545</v>
      </c>
      <c r="B107" s="125" t="s">
        <v>11</v>
      </c>
      <c r="C107" s="135">
        <f>C108</f>
        <v>4000000</v>
      </c>
      <c r="D107" s="121"/>
    </row>
    <row r="108" spans="1:4" ht="12.75">
      <c r="A108" s="124" t="s">
        <v>620</v>
      </c>
      <c r="B108" s="124" t="s">
        <v>470</v>
      </c>
      <c r="C108" s="134">
        <v>4000000</v>
      </c>
      <c r="D108" s="121"/>
    </row>
    <row r="109" spans="1:4" ht="12.75">
      <c r="A109" s="124"/>
      <c r="B109" s="124"/>
      <c r="C109" s="134"/>
      <c r="D109" s="121"/>
    </row>
    <row r="110" spans="1:4" ht="13.5" thickBot="1">
      <c r="A110" s="47" t="s">
        <v>289</v>
      </c>
      <c r="B110" s="44" t="s">
        <v>12</v>
      </c>
      <c r="C110" s="71"/>
      <c r="D110" s="45">
        <f>+C111+C114</f>
        <v>30000000</v>
      </c>
    </row>
    <row r="111" spans="1:4" ht="13.5" thickTop="1">
      <c r="A111" s="9" t="s">
        <v>290</v>
      </c>
      <c r="B111" s="10" t="s">
        <v>54</v>
      </c>
      <c r="C111" s="11">
        <f>C112</f>
        <v>5000000</v>
      </c>
      <c r="D111" s="72"/>
    </row>
    <row r="112" spans="1:4" ht="12.75">
      <c r="A112" s="13" t="s">
        <v>621</v>
      </c>
      <c r="B112" s="16" t="s">
        <v>622</v>
      </c>
      <c r="C112" s="17">
        <v>5000000</v>
      </c>
      <c r="D112" s="72"/>
    </row>
    <row r="113" spans="1:4" ht="12.75">
      <c r="A113" s="13"/>
      <c r="B113" s="16"/>
      <c r="C113" s="17"/>
      <c r="D113" s="72"/>
    </row>
    <row r="114" spans="1:4" ht="12.75">
      <c r="A114" s="9" t="s">
        <v>291</v>
      </c>
      <c r="B114" s="15" t="s">
        <v>46</v>
      </c>
      <c r="C114" s="11">
        <f>SUM(C115:C115)</f>
        <v>25000000</v>
      </c>
      <c r="D114" s="72"/>
    </row>
    <row r="115" spans="1:4" ht="13.5" thickBot="1">
      <c r="A115" s="13" t="s">
        <v>292</v>
      </c>
      <c r="B115" s="16" t="s">
        <v>342</v>
      </c>
      <c r="C115" s="17">
        <v>25000000</v>
      </c>
      <c r="D115" s="72"/>
    </row>
    <row r="116" spans="2:4" ht="13.5" thickBot="1">
      <c r="B116" s="50" t="s">
        <v>181</v>
      </c>
      <c r="C116" s="48"/>
      <c r="D116" s="49">
        <f>+D110+D102</f>
        <v>54000000</v>
      </c>
    </row>
    <row r="117" spans="2:4" ht="12.75">
      <c r="B117" s="71"/>
      <c r="C117" s="71"/>
      <c r="D117" s="72"/>
    </row>
    <row r="118" spans="1:4" ht="13.5" thickBot="1">
      <c r="A118" s="436" t="s">
        <v>368</v>
      </c>
      <c r="B118" s="436"/>
      <c r="C118" s="436"/>
      <c r="D118" s="436"/>
    </row>
    <row r="119" spans="1:4" ht="13.5" thickBot="1">
      <c r="A119" s="120" t="s">
        <v>147</v>
      </c>
      <c r="B119" s="122" t="s">
        <v>10</v>
      </c>
      <c r="C119" s="132"/>
      <c r="D119" s="126">
        <f>C120+C123</f>
        <v>25881248.59</v>
      </c>
    </row>
    <row r="120" spans="1:4" ht="13.5" thickTop="1">
      <c r="A120" s="123" t="s">
        <v>148</v>
      </c>
      <c r="B120" s="125" t="s">
        <v>141</v>
      </c>
      <c r="C120" s="135">
        <f>C121</f>
        <v>20881248.59</v>
      </c>
      <c r="D120" s="121"/>
    </row>
    <row r="121" spans="1:4" ht="12.75">
      <c r="A121" s="124" t="s">
        <v>149</v>
      </c>
      <c r="B121" s="124" t="s">
        <v>150</v>
      </c>
      <c r="C121" s="319">
        <v>20881248.59</v>
      </c>
      <c r="D121" s="133"/>
    </row>
    <row r="122" spans="1:4" ht="12.75">
      <c r="A122" s="124"/>
      <c r="B122" s="124"/>
      <c r="C122" s="319"/>
      <c r="D122" s="133"/>
    </row>
    <row r="123" spans="1:4" ht="12.75">
      <c r="A123" s="123" t="s">
        <v>642</v>
      </c>
      <c r="B123" s="125" t="s">
        <v>419</v>
      </c>
      <c r="C123" s="404">
        <f>C124</f>
        <v>5000000</v>
      </c>
      <c r="D123" s="133"/>
    </row>
    <row r="124" spans="1:4" ht="12.75">
      <c r="A124" s="124" t="s">
        <v>643</v>
      </c>
      <c r="B124" s="124" t="s">
        <v>420</v>
      </c>
      <c r="C124" s="319">
        <v>5000000</v>
      </c>
      <c r="D124" s="133"/>
    </row>
    <row r="125" spans="1:4" ht="12.75">
      <c r="A125" s="124"/>
      <c r="B125" s="124"/>
      <c r="C125" s="319"/>
      <c r="D125" s="133"/>
    </row>
    <row r="126" spans="1:4" ht="13.5" thickBot="1">
      <c r="A126" s="47" t="s">
        <v>646</v>
      </c>
      <c r="B126" s="44" t="s">
        <v>145</v>
      </c>
      <c r="C126" s="71"/>
      <c r="D126" s="45">
        <f>+C127</f>
        <v>1500000</v>
      </c>
    </row>
    <row r="127" spans="1:4" ht="13.5" thickTop="1">
      <c r="A127" s="123" t="s">
        <v>647</v>
      </c>
      <c r="B127" s="125" t="s">
        <v>344</v>
      </c>
      <c r="C127" s="404">
        <f>C128</f>
        <v>1500000</v>
      </c>
      <c r="D127" s="133"/>
    </row>
    <row r="128" spans="1:4" ht="12.75">
      <c r="A128" s="124" t="s">
        <v>648</v>
      </c>
      <c r="B128" s="124" t="s">
        <v>298</v>
      </c>
      <c r="C128" s="319">
        <v>1500000</v>
      </c>
      <c r="D128" s="133"/>
    </row>
    <row r="129" spans="1:4" ht="12.75">
      <c r="A129" s="124"/>
      <c r="B129" s="124"/>
      <c r="C129" s="319"/>
      <c r="D129" s="133"/>
    </row>
    <row r="130" spans="1:4" ht="13.5" thickBot="1">
      <c r="A130" s="47" t="s">
        <v>629</v>
      </c>
      <c r="B130" s="44" t="s">
        <v>12</v>
      </c>
      <c r="C130" s="71"/>
      <c r="D130" s="45">
        <f>+C131</f>
        <v>3000000</v>
      </c>
    </row>
    <row r="131" spans="1:4" ht="13.5" thickTop="1">
      <c r="A131" s="123" t="s">
        <v>630</v>
      </c>
      <c r="B131" s="125" t="s">
        <v>54</v>
      </c>
      <c r="C131" s="404">
        <f>C132</f>
        <v>3000000</v>
      </c>
      <c r="D131" s="133"/>
    </row>
    <row r="132" spans="1:4" ht="12.75">
      <c r="A132" s="124" t="s">
        <v>631</v>
      </c>
      <c r="B132" s="124" t="s">
        <v>560</v>
      </c>
      <c r="C132" s="319">
        <v>3000000</v>
      </c>
      <c r="D132" s="133"/>
    </row>
    <row r="133" spans="1:4" ht="13.5" thickBot="1">
      <c r="A133" s="124"/>
      <c r="B133" s="124"/>
      <c r="C133" s="319"/>
      <c r="D133" s="133"/>
    </row>
    <row r="134" spans="2:4" ht="13.5" thickBot="1">
      <c r="B134" s="50" t="s">
        <v>151</v>
      </c>
      <c r="C134" s="48"/>
      <c r="D134" s="49">
        <f>+D119+D126+D130</f>
        <v>30381248.59</v>
      </c>
    </row>
    <row r="135" spans="2:4" ht="12.75">
      <c r="B135" s="71"/>
      <c r="C135" s="71"/>
      <c r="D135" s="72"/>
    </row>
    <row r="136" spans="1:4" ht="13.5" thickBot="1">
      <c r="A136" s="436" t="s">
        <v>369</v>
      </c>
      <c r="B136" s="436"/>
      <c r="C136" s="436"/>
      <c r="D136" s="436"/>
    </row>
    <row r="137" spans="1:4" ht="13.5" thickBot="1">
      <c r="A137" s="120" t="s">
        <v>285</v>
      </c>
      <c r="B137" s="122" t="s">
        <v>10</v>
      </c>
      <c r="C137" s="71"/>
      <c r="D137" s="97">
        <f>C141+C138</f>
        <v>10000000</v>
      </c>
    </row>
    <row r="138" spans="1:4" ht="13.5" thickTop="1">
      <c r="A138" s="123" t="s">
        <v>547</v>
      </c>
      <c r="B138" s="125" t="s">
        <v>463</v>
      </c>
      <c r="C138" s="11">
        <f>C139</f>
        <v>3000000</v>
      </c>
      <c r="D138" s="72"/>
    </row>
    <row r="139" spans="1:4" ht="12.75">
      <c r="A139" s="124" t="s">
        <v>548</v>
      </c>
      <c r="B139" s="124" t="s">
        <v>542</v>
      </c>
      <c r="C139" s="17">
        <v>3000000</v>
      </c>
      <c r="D139" s="72"/>
    </row>
    <row r="140" spans="1:4" ht="12.75">
      <c r="A140" s="120"/>
      <c r="B140" s="120"/>
      <c r="C140" s="71"/>
      <c r="D140" s="72"/>
    </row>
    <row r="141" spans="1:4" ht="12.75">
      <c r="A141" s="9" t="s">
        <v>286</v>
      </c>
      <c r="B141" s="10" t="s">
        <v>11</v>
      </c>
      <c r="C141" s="11">
        <f>C142</f>
        <v>7000000</v>
      </c>
      <c r="D141" s="72"/>
    </row>
    <row r="142" spans="1:4" ht="12.75">
      <c r="A142" t="s">
        <v>287</v>
      </c>
      <c r="B142" s="16" t="s">
        <v>288</v>
      </c>
      <c r="C142" s="149">
        <v>7000000</v>
      </c>
      <c r="D142" s="72"/>
    </row>
    <row r="143" spans="2:4" ht="13.5" thickBot="1">
      <c r="B143" s="16"/>
      <c r="C143" s="149"/>
      <c r="D143" s="72"/>
    </row>
    <row r="144" spans="2:4" ht="13.5" thickBot="1">
      <c r="B144" s="50" t="s">
        <v>354</v>
      </c>
      <c r="C144" s="48"/>
      <c r="D144" s="49">
        <f>+D137</f>
        <v>10000000</v>
      </c>
    </row>
    <row r="145" spans="2:4" ht="12.75">
      <c r="B145" s="71"/>
      <c r="C145" s="71"/>
      <c r="D145" s="72"/>
    </row>
    <row r="146" spans="1:4" ht="13.5" thickBot="1">
      <c r="A146" s="436" t="s">
        <v>370</v>
      </c>
      <c r="B146" s="436"/>
      <c r="C146" s="436"/>
      <c r="D146" s="436"/>
    </row>
    <row r="147" spans="1:4" ht="13.5" thickBot="1">
      <c r="A147" s="47" t="s">
        <v>581</v>
      </c>
      <c r="B147" s="44" t="s">
        <v>10</v>
      </c>
      <c r="C147" s="71"/>
      <c r="D147" s="45">
        <f>C151+C148+C154</f>
        <v>6600000</v>
      </c>
    </row>
    <row r="148" spans="1:4" ht="14.25" thickBot="1" thickTop="1">
      <c r="A148" s="9" t="s">
        <v>585</v>
      </c>
      <c r="B148" s="389" t="s">
        <v>586</v>
      </c>
      <c r="C148" s="390">
        <f>C149</f>
        <v>900000</v>
      </c>
      <c r="D148" s="72"/>
    </row>
    <row r="149" spans="1:4" ht="12.75">
      <c r="A149" s="13" t="s">
        <v>587</v>
      </c>
      <c r="B149" s="16" t="s">
        <v>429</v>
      </c>
      <c r="C149" s="17">
        <v>900000</v>
      </c>
      <c r="D149" s="72"/>
    </row>
    <row r="150" spans="1:4" ht="12.75">
      <c r="A150" s="13"/>
      <c r="B150" s="16"/>
      <c r="C150" s="17"/>
      <c r="D150" s="72"/>
    </row>
    <row r="151" spans="1:4" ht="13.5" thickBot="1">
      <c r="A151" s="123" t="s">
        <v>582</v>
      </c>
      <c r="B151" s="387" t="s">
        <v>464</v>
      </c>
      <c r="C151" s="388">
        <f>C152</f>
        <v>200000</v>
      </c>
      <c r="D151" s="121"/>
    </row>
    <row r="152" spans="1:4" ht="12.75">
      <c r="A152" s="124" t="s">
        <v>583</v>
      </c>
      <c r="B152" s="124" t="s">
        <v>584</v>
      </c>
      <c r="C152" s="134">
        <v>200000</v>
      </c>
      <c r="D152" s="121"/>
    </row>
    <row r="153" spans="1:4" ht="12.75">
      <c r="A153" s="124"/>
      <c r="B153" s="124"/>
      <c r="C153" s="134"/>
      <c r="D153" s="121"/>
    </row>
    <row r="154" spans="1:4" ht="13.5" thickBot="1">
      <c r="A154" s="9" t="s">
        <v>623</v>
      </c>
      <c r="B154" s="389" t="s">
        <v>141</v>
      </c>
      <c r="C154" s="390">
        <f>C155</f>
        <v>5500000</v>
      </c>
      <c r="D154" s="121"/>
    </row>
    <row r="155" spans="1:4" ht="12.75">
      <c r="A155" s="13" t="s">
        <v>624</v>
      </c>
      <c r="B155" s="16" t="s">
        <v>152</v>
      </c>
      <c r="C155" s="17">
        <v>5500000</v>
      </c>
      <c r="D155" s="121"/>
    </row>
    <row r="156" spans="1:4" ht="13.5" thickBot="1">
      <c r="A156" s="121"/>
      <c r="B156" s="121"/>
      <c r="C156" s="121"/>
      <c r="D156" s="121"/>
    </row>
    <row r="157" spans="2:4" ht="13.5" thickBot="1">
      <c r="B157" s="50" t="s">
        <v>371</v>
      </c>
      <c r="C157" s="48"/>
      <c r="D157" s="49">
        <f>+D147</f>
        <v>6600000</v>
      </c>
    </row>
    <row r="158" spans="2:4" ht="13.5" thickBot="1">
      <c r="B158" s="71"/>
      <c r="C158" s="71"/>
      <c r="D158" s="72"/>
    </row>
    <row r="159" spans="2:4" ht="13.5" thickBot="1">
      <c r="B159" s="68" t="s">
        <v>153</v>
      </c>
      <c r="C159" s="69"/>
      <c r="D159" s="70">
        <f>+D64+D85+D92+D99+D116+D134+D144+D157</f>
        <v>227643603.54</v>
      </c>
    </row>
  </sheetData>
  <sheetProtection/>
  <mergeCells count="11">
    <mergeCell ref="A87:D87"/>
    <mergeCell ref="A146:D146"/>
    <mergeCell ref="A136:D136"/>
    <mergeCell ref="A1:D1"/>
    <mergeCell ref="A2:D2"/>
    <mergeCell ref="A3:D3"/>
    <mergeCell ref="A118:D118"/>
    <mergeCell ref="A101:D101"/>
    <mergeCell ref="A66:D66"/>
    <mergeCell ref="A55:D55"/>
    <mergeCell ref="A94:D94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432" t="s">
        <v>8</v>
      </c>
      <c r="B1" s="432"/>
      <c r="C1" s="432"/>
      <c r="D1" s="432"/>
    </row>
    <row r="2" spans="1:4" ht="18">
      <c r="A2" s="433" t="s">
        <v>763</v>
      </c>
      <c r="B2" s="432"/>
      <c r="C2" s="432"/>
      <c r="D2" s="432"/>
    </row>
    <row r="3" spans="1:4" ht="12.75">
      <c r="A3" s="435" t="s">
        <v>84</v>
      </c>
      <c r="B3" s="435"/>
      <c r="C3" s="435"/>
      <c r="D3" s="435"/>
    </row>
    <row r="4" spans="1:4" ht="13.5" thickBot="1">
      <c r="A4" s="67"/>
      <c r="B4" s="67"/>
      <c r="C4" s="67"/>
      <c r="D4" s="67"/>
    </row>
    <row r="5" spans="1:4" ht="13.5" thickBot="1">
      <c r="A5" s="43">
        <v>3.1</v>
      </c>
      <c r="B5" s="44" t="s">
        <v>10</v>
      </c>
      <c r="C5" s="46"/>
      <c r="D5" s="45">
        <f>+C6</f>
        <v>3650000</v>
      </c>
    </row>
    <row r="6" spans="1:4" ht="13.5" thickTop="1">
      <c r="A6" s="136" t="s">
        <v>605</v>
      </c>
      <c r="B6" s="15" t="s">
        <v>141</v>
      </c>
      <c r="C6" s="11">
        <f>C7</f>
        <v>3650000</v>
      </c>
      <c r="D6" s="119"/>
    </row>
    <row r="7" spans="1:4" ht="12.75">
      <c r="A7" s="16" t="s">
        <v>606</v>
      </c>
      <c r="B7" s="16" t="s">
        <v>607</v>
      </c>
      <c r="C7" s="118">
        <f>C106</f>
        <v>3650000</v>
      </c>
      <c r="D7" s="119"/>
    </row>
    <row r="8" spans="1:4" ht="12.75">
      <c r="A8" s="16"/>
      <c r="B8" s="16"/>
      <c r="C8" s="118"/>
      <c r="D8" s="119"/>
    </row>
    <row r="9" spans="1:4" ht="13.5" thickBot="1">
      <c r="A9" s="43">
        <v>3.5</v>
      </c>
      <c r="B9" s="44" t="s">
        <v>12</v>
      </c>
      <c r="C9" s="46"/>
      <c r="D9" s="45">
        <f>+C10+C15</f>
        <v>137545969.36</v>
      </c>
    </row>
    <row r="10" spans="1:4" ht="13.5" thickTop="1">
      <c r="A10" s="12" t="s">
        <v>163</v>
      </c>
      <c r="B10" s="10" t="s">
        <v>54</v>
      </c>
      <c r="C10" s="11">
        <f>SUM(C11:C13)</f>
        <v>12555875.25</v>
      </c>
      <c r="D10" s="72"/>
    </row>
    <row r="11" spans="1:4" ht="12.75">
      <c r="A11" s="99" t="s">
        <v>400</v>
      </c>
      <c r="B11" s="16" t="s">
        <v>401</v>
      </c>
      <c r="C11" s="17">
        <f>C72</f>
        <v>1493177</v>
      </c>
      <c r="D11" s="72"/>
    </row>
    <row r="12" spans="1:4" ht="12.75">
      <c r="A12" s="99" t="s">
        <v>408</v>
      </c>
      <c r="B12" s="14" t="s">
        <v>407</v>
      </c>
      <c r="C12" s="17">
        <f>C89</f>
        <v>6925935</v>
      </c>
      <c r="D12" s="72"/>
    </row>
    <row r="13" spans="1:4" ht="12.75">
      <c r="A13" s="99" t="s">
        <v>164</v>
      </c>
      <c r="B13" s="16" t="s">
        <v>160</v>
      </c>
      <c r="C13" s="98">
        <f>C110</f>
        <v>4136763.25</v>
      </c>
      <c r="D13" s="72"/>
    </row>
    <row r="14" spans="1:4" ht="12.75">
      <c r="A14" s="43"/>
      <c r="B14" s="71"/>
      <c r="C14" s="46"/>
      <c r="D14" s="72"/>
    </row>
    <row r="15" spans="1:3" ht="12.75">
      <c r="A15" s="9" t="s">
        <v>88</v>
      </c>
      <c r="B15" s="10" t="s">
        <v>46</v>
      </c>
      <c r="C15" s="11">
        <f>SUM(C16:C19)</f>
        <v>124990094.11</v>
      </c>
    </row>
    <row r="16" spans="1:3" ht="12.75">
      <c r="A16" s="13" t="s">
        <v>276</v>
      </c>
      <c r="B16" s="16" t="s">
        <v>165</v>
      </c>
      <c r="C16" s="17">
        <f>C62</f>
        <v>12526489.190000001</v>
      </c>
    </row>
    <row r="17" spans="1:3" ht="12.75">
      <c r="A17" t="s">
        <v>89</v>
      </c>
      <c r="B17" t="s">
        <v>51</v>
      </c>
      <c r="C17" s="3">
        <f>C75</f>
        <v>47087497.480000004</v>
      </c>
    </row>
    <row r="18" spans="1:3" ht="12.75">
      <c r="A18" s="13" t="s">
        <v>162</v>
      </c>
      <c r="B18" s="13" t="s">
        <v>53</v>
      </c>
      <c r="C18" s="3">
        <f>C96</f>
        <v>2376107.44</v>
      </c>
    </row>
    <row r="19" spans="1:3" ht="12.75">
      <c r="A19" s="13" t="s">
        <v>402</v>
      </c>
      <c r="B19" s="13" t="s">
        <v>49</v>
      </c>
      <c r="C19" s="3">
        <f>C116</f>
        <v>63000000</v>
      </c>
    </row>
    <row r="20" spans="1:3" ht="12.75">
      <c r="A20" s="13"/>
      <c r="B20" s="13"/>
      <c r="C20" s="3"/>
    </row>
    <row r="21" spans="1:4" ht="13.5" thickBot="1">
      <c r="A21" s="43">
        <v>3.7</v>
      </c>
      <c r="B21" s="44" t="s">
        <v>205</v>
      </c>
      <c r="C21" s="46"/>
      <c r="D21" s="45">
        <f>C23+C25</f>
        <v>46000000</v>
      </c>
    </row>
    <row r="22" spans="1:4" ht="13.5" thickTop="1">
      <c r="A22" s="12" t="s">
        <v>578</v>
      </c>
      <c r="B22" s="253" t="s">
        <v>572</v>
      </c>
      <c r="C22" s="11">
        <f>C23</f>
        <v>25000000</v>
      </c>
      <c r="D22" s="72"/>
    </row>
    <row r="23" spans="1:4" ht="12.75">
      <c r="A23" s="99" t="s">
        <v>579</v>
      </c>
      <c r="B23" s="254" t="s">
        <v>580</v>
      </c>
      <c r="C23" s="98">
        <f>C126</f>
        <v>25000000</v>
      </c>
      <c r="D23" s="72"/>
    </row>
    <row r="24" spans="1:4" ht="12.75">
      <c r="A24" s="43"/>
      <c r="B24" s="71"/>
      <c r="C24" s="46"/>
      <c r="D24" s="72"/>
    </row>
    <row r="25" spans="1:3" ht="12.75">
      <c r="A25" s="9" t="s">
        <v>293</v>
      </c>
      <c r="B25" s="10" t="s">
        <v>294</v>
      </c>
      <c r="C25" s="11">
        <f>C26</f>
        <v>21000000</v>
      </c>
    </row>
    <row r="26" spans="1:3" ht="12.75">
      <c r="A26" s="13" t="s">
        <v>295</v>
      </c>
      <c r="B26" s="13" t="s">
        <v>296</v>
      </c>
      <c r="C26" s="3">
        <f>C135</f>
        <v>21000000</v>
      </c>
    </row>
    <row r="27" spans="1:3" ht="13.5" thickBot="1">
      <c r="A27" s="13"/>
      <c r="B27" s="13"/>
      <c r="C27" s="3"/>
    </row>
    <row r="28" spans="2:4" ht="13.5" thickBot="1">
      <c r="B28" s="50" t="s">
        <v>90</v>
      </c>
      <c r="C28" s="48"/>
      <c r="D28" s="49">
        <f>D5+D9+D21</f>
        <v>187195969.36</v>
      </c>
    </row>
    <row r="29" spans="2:4" ht="12.75">
      <c r="B29" s="71"/>
      <c r="C29" s="71"/>
      <c r="D29" s="72"/>
    </row>
    <row r="30" spans="2:4" ht="12.75">
      <c r="B30" s="71"/>
      <c r="C30" s="71"/>
      <c r="D30" s="72"/>
    </row>
    <row r="31" spans="2:4" ht="12.75">
      <c r="B31" s="71"/>
      <c r="C31" s="71"/>
      <c r="D31" s="72"/>
    </row>
    <row r="32" spans="2:4" ht="12.75">
      <c r="B32" s="71"/>
      <c r="C32" s="71"/>
      <c r="D32" s="72"/>
    </row>
    <row r="33" spans="2:4" ht="12.75">
      <c r="B33" s="71"/>
      <c r="C33" s="71"/>
      <c r="D33" s="72"/>
    </row>
    <row r="34" spans="2:4" ht="12.75">
      <c r="B34" s="71"/>
      <c r="C34" s="71"/>
      <c r="D34" s="72"/>
    </row>
    <row r="35" spans="2:4" ht="12.75">
      <c r="B35" s="71"/>
      <c r="C35" s="71"/>
      <c r="D35" s="72"/>
    </row>
    <row r="36" spans="2:4" ht="12.75">
      <c r="B36" s="71"/>
      <c r="C36" s="71"/>
      <c r="D36" s="72"/>
    </row>
    <row r="37" spans="2:4" ht="12.75">
      <c r="B37" s="71"/>
      <c r="C37" s="71"/>
      <c r="D37" s="72"/>
    </row>
    <row r="38" spans="2:4" ht="12.75">
      <c r="B38" s="71"/>
      <c r="C38" s="71"/>
      <c r="D38" s="72"/>
    </row>
    <row r="39" spans="2:4" ht="12.75">
      <c r="B39" s="71"/>
      <c r="C39" s="71"/>
      <c r="D39" s="72"/>
    </row>
    <row r="40" spans="2:4" ht="12.75">
      <c r="B40" s="71"/>
      <c r="C40" s="71"/>
      <c r="D40" s="72"/>
    </row>
    <row r="41" spans="2:4" ht="12.75">
      <c r="B41" s="71"/>
      <c r="C41" s="71"/>
      <c r="D41" s="72"/>
    </row>
    <row r="42" spans="2:4" ht="12.75">
      <c r="B42" s="71"/>
      <c r="C42" s="71"/>
      <c r="D42" s="72"/>
    </row>
    <row r="43" spans="2:4" ht="12.75">
      <c r="B43" s="71"/>
      <c r="C43" s="71"/>
      <c r="D43" s="72"/>
    </row>
    <row r="44" spans="2:4" ht="12.75">
      <c r="B44" s="71"/>
      <c r="C44" s="71"/>
      <c r="D44" s="72"/>
    </row>
    <row r="45" spans="2:4" ht="12.75">
      <c r="B45" s="71"/>
      <c r="C45" s="71"/>
      <c r="D45" s="72"/>
    </row>
    <row r="46" spans="2:4" ht="12.75">
      <c r="B46" s="71"/>
      <c r="C46" s="71"/>
      <c r="D46" s="72"/>
    </row>
    <row r="47" spans="2:4" ht="12.75">
      <c r="B47" s="71"/>
      <c r="C47" s="71"/>
      <c r="D47" s="72"/>
    </row>
    <row r="48" spans="2:4" ht="12.75">
      <c r="B48" s="71"/>
      <c r="C48" s="71"/>
      <c r="D48" s="72"/>
    </row>
    <row r="49" spans="2:4" ht="12.75">
      <c r="B49" s="71"/>
      <c r="C49" s="71"/>
      <c r="D49" s="72"/>
    </row>
    <row r="50" spans="2:4" ht="12.75">
      <c r="B50" s="71"/>
      <c r="C50" s="71"/>
      <c r="D50" s="72"/>
    </row>
    <row r="51" spans="2:4" ht="12.75">
      <c r="B51" s="71"/>
      <c r="C51" s="71"/>
      <c r="D51" s="72"/>
    </row>
    <row r="52" spans="2:4" ht="12.75">
      <c r="B52" s="71"/>
      <c r="C52" s="71"/>
      <c r="D52" s="72"/>
    </row>
    <row r="53" spans="2:4" ht="12.75">
      <c r="B53" s="71"/>
      <c r="C53" s="71"/>
      <c r="D53" s="72"/>
    </row>
    <row r="54" spans="2:4" ht="12.75">
      <c r="B54" s="71"/>
      <c r="C54" s="71"/>
      <c r="D54" s="72"/>
    </row>
    <row r="55" spans="2:4" ht="12.75">
      <c r="B55" s="71"/>
      <c r="C55" s="71"/>
      <c r="D55" s="72"/>
    </row>
    <row r="56" spans="2:4" ht="12.75">
      <c r="B56" s="71"/>
      <c r="C56" s="71"/>
      <c r="D56" s="72"/>
    </row>
    <row r="57" spans="2:4" ht="12.75">
      <c r="B57" s="71"/>
      <c r="C57" s="71"/>
      <c r="D57" s="72"/>
    </row>
    <row r="58" spans="2:4" ht="12.75">
      <c r="B58" s="71"/>
      <c r="C58" s="71"/>
      <c r="D58" s="72"/>
    </row>
    <row r="59" spans="1:4" ht="13.5" thickBot="1">
      <c r="A59" s="436" t="s">
        <v>349</v>
      </c>
      <c r="B59" s="436"/>
      <c r="C59" s="436"/>
      <c r="D59" s="436"/>
    </row>
    <row r="60" spans="1:4" ht="13.5" thickBot="1">
      <c r="A60" s="47" t="s">
        <v>272</v>
      </c>
      <c r="B60" s="44" t="s">
        <v>12</v>
      </c>
      <c r="C60" s="71"/>
      <c r="D60" s="45">
        <f>+C61</f>
        <v>12526489.190000001</v>
      </c>
    </row>
    <row r="61" spans="1:4" ht="13.5" thickTop="1">
      <c r="A61" s="9" t="s">
        <v>274</v>
      </c>
      <c r="B61" s="10" t="s">
        <v>46</v>
      </c>
      <c r="C61" s="117">
        <f>C62</f>
        <v>12526489.190000001</v>
      </c>
      <c r="D61" s="72"/>
    </row>
    <row r="62" spans="1:4" ht="12.75">
      <c r="A62" s="13" t="s">
        <v>275</v>
      </c>
      <c r="B62" s="100" t="s">
        <v>165</v>
      </c>
      <c r="C62" s="116">
        <f>SUM(C63:C65)</f>
        <v>12526489.190000001</v>
      </c>
      <c r="D62" s="72"/>
    </row>
    <row r="63" spans="1:4" ht="12.75">
      <c r="A63" s="13" t="s">
        <v>610</v>
      </c>
      <c r="B63" s="16" t="s">
        <v>611</v>
      </c>
      <c r="C63" s="149">
        <v>7726741.19</v>
      </c>
      <c r="D63" s="72"/>
    </row>
    <row r="64" spans="1:4" ht="12.75">
      <c r="A64" s="13" t="s">
        <v>388</v>
      </c>
      <c r="B64" s="16" t="s">
        <v>412</v>
      </c>
      <c r="C64" s="316">
        <v>2000000</v>
      </c>
      <c r="D64" s="72"/>
    </row>
    <row r="65" spans="1:4" ht="12.75">
      <c r="A65" s="13" t="s">
        <v>389</v>
      </c>
      <c r="B65" s="14" t="s">
        <v>194</v>
      </c>
      <c r="C65" s="316">
        <v>2799748</v>
      </c>
      <c r="D65" s="72"/>
    </row>
    <row r="66" spans="2:4" ht="13.5" thickBot="1">
      <c r="B66" s="16"/>
      <c r="C66" s="115"/>
      <c r="D66" s="72"/>
    </row>
    <row r="67" spans="2:4" ht="13.5" thickBot="1">
      <c r="B67" s="50" t="s">
        <v>167</v>
      </c>
      <c r="C67" s="48"/>
      <c r="D67" s="49">
        <f>+D60</f>
        <v>12526489.190000001</v>
      </c>
    </row>
    <row r="68" spans="2:4" ht="12.75">
      <c r="B68" s="71"/>
      <c r="C68" s="71"/>
      <c r="D68" s="72"/>
    </row>
    <row r="69" spans="1:4" ht="13.5" thickBot="1">
      <c r="A69" s="436" t="s">
        <v>350</v>
      </c>
      <c r="B69" s="436"/>
      <c r="C69" s="436"/>
      <c r="D69" s="436"/>
    </row>
    <row r="70" spans="1:4" ht="13.5" thickBot="1">
      <c r="A70" s="47" t="s">
        <v>85</v>
      </c>
      <c r="B70" s="44" t="s">
        <v>12</v>
      </c>
      <c r="C70" s="71"/>
      <c r="D70" s="45">
        <f>+C74+C71</f>
        <v>48580674.480000004</v>
      </c>
    </row>
    <row r="71" spans="1:4" ht="13.5" thickTop="1">
      <c r="A71" s="9" t="s">
        <v>398</v>
      </c>
      <c r="B71" s="10" t="s">
        <v>54</v>
      </c>
      <c r="C71" s="11">
        <f>C72</f>
        <v>1493177</v>
      </c>
      <c r="D71" s="72"/>
    </row>
    <row r="72" spans="1:4" ht="12.75">
      <c r="A72" s="13" t="s">
        <v>399</v>
      </c>
      <c r="B72" s="16" t="s">
        <v>79</v>
      </c>
      <c r="C72" s="316">
        <v>1493177</v>
      </c>
      <c r="D72" s="72"/>
    </row>
    <row r="73" spans="1:4" ht="12.75">
      <c r="A73" s="47"/>
      <c r="B73" s="71"/>
      <c r="C73" s="71"/>
      <c r="D73" s="72"/>
    </row>
    <row r="74" spans="1:4" ht="12.75">
      <c r="A74" s="9" t="s">
        <v>86</v>
      </c>
      <c r="B74" s="10" t="s">
        <v>46</v>
      </c>
      <c r="C74" s="117">
        <f>C75</f>
        <v>47087497.480000004</v>
      </c>
      <c r="D74" s="72"/>
    </row>
    <row r="75" spans="1:4" ht="12.75">
      <c r="A75" t="s">
        <v>87</v>
      </c>
      <c r="B75" s="100" t="s">
        <v>51</v>
      </c>
      <c r="C75" s="116">
        <f>SUM(C76:C82)</f>
        <v>47087497.480000004</v>
      </c>
      <c r="D75" s="72"/>
    </row>
    <row r="76" spans="1:4" ht="12.75">
      <c r="A76" s="13" t="s">
        <v>417</v>
      </c>
      <c r="B76" s="16" t="s">
        <v>418</v>
      </c>
      <c r="C76" s="380">
        <v>30520727.82</v>
      </c>
      <c r="D76" s="72"/>
    </row>
    <row r="77" spans="1:4" ht="12.75">
      <c r="A77" s="13" t="s">
        <v>570</v>
      </c>
      <c r="B77" s="14" t="s">
        <v>571</v>
      </c>
      <c r="C77" s="380">
        <v>11385133.33</v>
      </c>
      <c r="D77" s="72"/>
    </row>
    <row r="78" spans="1:5" ht="12.75">
      <c r="A78" s="13" t="s">
        <v>390</v>
      </c>
      <c r="B78" s="14" t="s">
        <v>413</v>
      </c>
      <c r="C78" s="317">
        <v>2000000</v>
      </c>
      <c r="D78" s="72"/>
      <c r="E78" s="13"/>
    </row>
    <row r="79" spans="1:5" ht="12.75">
      <c r="A79" s="13" t="s">
        <v>391</v>
      </c>
      <c r="B79" s="14" t="s">
        <v>414</v>
      </c>
      <c r="C79" s="317">
        <v>86899.45</v>
      </c>
      <c r="D79" s="72"/>
      <c r="E79" s="13"/>
    </row>
    <row r="80" spans="1:5" ht="12.75">
      <c r="A80" s="13" t="s">
        <v>277</v>
      </c>
      <c r="B80" s="14" t="s">
        <v>278</v>
      </c>
      <c r="C80" s="115">
        <v>2638611.88</v>
      </c>
      <c r="D80" s="72"/>
      <c r="E80" s="13"/>
    </row>
    <row r="81" spans="1:5" ht="12.75">
      <c r="A81" s="13" t="s">
        <v>403</v>
      </c>
      <c r="B81" s="14" t="s">
        <v>415</v>
      </c>
      <c r="C81" s="317">
        <v>436000</v>
      </c>
      <c r="D81" s="72"/>
      <c r="E81" s="13"/>
    </row>
    <row r="82" spans="1:5" ht="12.75">
      <c r="A82" s="13" t="s">
        <v>404</v>
      </c>
      <c r="B82" s="14" t="s">
        <v>166</v>
      </c>
      <c r="C82" s="317">
        <v>20125</v>
      </c>
      <c r="D82" s="72"/>
      <c r="E82" s="13"/>
    </row>
    <row r="83" spans="2:4" ht="13.5" thickBot="1">
      <c r="B83" s="16"/>
      <c r="C83" s="115"/>
      <c r="D83" s="72"/>
    </row>
    <row r="84" spans="2:4" ht="13.5" thickBot="1">
      <c r="B84" s="50" t="s">
        <v>21</v>
      </c>
      <c r="C84" s="48"/>
      <c r="D84" s="49">
        <f>+D70</f>
        <v>48580674.480000004</v>
      </c>
    </row>
    <row r="85" spans="2:4" ht="12.75">
      <c r="B85" s="71"/>
      <c r="C85" s="71"/>
      <c r="D85" s="72"/>
    </row>
    <row r="86" spans="1:4" ht="13.5" thickBot="1">
      <c r="A86" s="436" t="s">
        <v>351</v>
      </c>
      <c r="B86" s="436"/>
      <c r="C86" s="436"/>
      <c r="D86" s="436"/>
    </row>
    <row r="87" spans="1:4" ht="13.5" thickBot="1">
      <c r="A87" s="120" t="s">
        <v>154</v>
      </c>
      <c r="B87" s="122" t="s">
        <v>12</v>
      </c>
      <c r="C87" s="132"/>
      <c r="D87" s="126">
        <f>C95+C88</f>
        <v>9302042.44</v>
      </c>
    </row>
    <row r="88" spans="1:4" ht="13.5" thickTop="1">
      <c r="A88" s="123" t="s">
        <v>163</v>
      </c>
      <c r="B88" s="125" t="s">
        <v>54</v>
      </c>
      <c r="C88" s="135">
        <f>C89</f>
        <v>6925935</v>
      </c>
      <c r="D88" s="315"/>
    </row>
    <row r="89" spans="1:4" ht="12.75">
      <c r="A89" s="124" t="s">
        <v>408</v>
      </c>
      <c r="B89" s="254" t="s">
        <v>407</v>
      </c>
      <c r="C89" s="255">
        <f>SUM(C90:C93)</f>
        <v>6925935</v>
      </c>
      <c r="D89" s="315"/>
    </row>
    <row r="90" spans="1:4" ht="12.75">
      <c r="A90" s="124" t="s">
        <v>409</v>
      </c>
      <c r="B90" s="124" t="s">
        <v>410</v>
      </c>
      <c r="C90" s="318">
        <v>892478</v>
      </c>
      <c r="D90" s="315"/>
    </row>
    <row r="91" spans="1:4" ht="12.75">
      <c r="A91" s="124" t="s">
        <v>566</v>
      </c>
      <c r="B91" s="124" t="s">
        <v>567</v>
      </c>
      <c r="C91" s="318">
        <v>2027905</v>
      </c>
      <c r="D91" s="315"/>
    </row>
    <row r="92" spans="1:4" ht="12.75">
      <c r="A92" s="124" t="s">
        <v>568</v>
      </c>
      <c r="B92" s="124" t="s">
        <v>410</v>
      </c>
      <c r="C92" s="318">
        <v>1083519</v>
      </c>
      <c r="D92" s="315"/>
    </row>
    <row r="93" spans="1:4" ht="12.75">
      <c r="A93" s="124"/>
      <c r="B93" s="124" t="s">
        <v>569</v>
      </c>
      <c r="C93" s="318">
        <v>2922033</v>
      </c>
      <c r="D93" s="315"/>
    </row>
    <row r="94" spans="1:4" ht="12.75">
      <c r="A94" s="120"/>
      <c r="B94" s="120"/>
      <c r="C94" s="132"/>
      <c r="D94" s="315"/>
    </row>
    <row r="95" spans="1:4" ht="12.75">
      <c r="A95" s="136" t="s">
        <v>155</v>
      </c>
      <c r="B95" s="10" t="s">
        <v>46</v>
      </c>
      <c r="C95" s="117">
        <f>C96</f>
        <v>2376107.44</v>
      </c>
      <c r="D95" s="72"/>
    </row>
    <row r="96" spans="1:4" ht="12.75">
      <c r="A96" s="16" t="s">
        <v>156</v>
      </c>
      <c r="B96" s="100" t="s">
        <v>53</v>
      </c>
      <c r="C96" s="116">
        <f>SUM(C97:C99)</f>
        <v>2376107.44</v>
      </c>
      <c r="D96" s="72"/>
    </row>
    <row r="97" spans="1:5" ht="12.75">
      <c r="A97" s="16" t="s">
        <v>393</v>
      </c>
      <c r="B97" s="16" t="s">
        <v>411</v>
      </c>
      <c r="C97" s="317">
        <v>30768.21</v>
      </c>
      <c r="D97" s="72"/>
      <c r="E97" s="13"/>
    </row>
    <row r="98" spans="1:5" ht="12.75">
      <c r="A98" s="16" t="s">
        <v>157</v>
      </c>
      <c r="B98" s="16" t="s">
        <v>405</v>
      </c>
      <c r="C98" s="380">
        <v>2305334.06</v>
      </c>
      <c r="D98" s="72"/>
      <c r="E98" s="13"/>
    </row>
    <row r="99" spans="1:5" ht="12.75">
      <c r="A99" s="14" t="s">
        <v>392</v>
      </c>
      <c r="B99" s="14" t="s">
        <v>416</v>
      </c>
      <c r="C99" s="317">
        <v>40005.17</v>
      </c>
      <c r="D99" s="72"/>
      <c r="E99" s="13"/>
    </row>
    <row r="100" spans="1:4" ht="13.5" thickBot="1">
      <c r="A100" s="13"/>
      <c r="B100" s="14"/>
      <c r="C100" s="115"/>
      <c r="D100" s="72"/>
    </row>
    <row r="101" spans="2:4" ht="13.5" thickBot="1">
      <c r="B101" s="50" t="s">
        <v>47</v>
      </c>
      <c r="C101" s="48"/>
      <c r="D101" s="49">
        <f>+D87</f>
        <v>9302042.44</v>
      </c>
    </row>
    <row r="102" spans="2:4" ht="12.75">
      <c r="B102" s="71"/>
      <c r="C102" s="71"/>
      <c r="D102" s="72"/>
    </row>
    <row r="103" spans="1:4" ht="13.5" thickBot="1">
      <c r="A103" s="436" t="s">
        <v>352</v>
      </c>
      <c r="B103" s="436"/>
      <c r="C103" s="436"/>
      <c r="D103" s="436"/>
    </row>
    <row r="104" spans="1:4" ht="13.5" thickBot="1">
      <c r="A104" s="120" t="s">
        <v>600</v>
      </c>
      <c r="B104" s="308" t="s">
        <v>601</v>
      </c>
      <c r="C104" s="132"/>
      <c r="D104" s="309">
        <f>C105+C108</f>
        <v>3650000</v>
      </c>
    </row>
    <row r="105" spans="1:4" ht="13.5" thickTop="1">
      <c r="A105" s="123" t="s">
        <v>602</v>
      </c>
      <c r="B105" s="125" t="s">
        <v>141</v>
      </c>
      <c r="C105" s="135">
        <f>C106</f>
        <v>3650000</v>
      </c>
      <c r="D105" s="121"/>
    </row>
    <row r="106" spans="1:4" ht="12.75">
      <c r="A106" s="124" t="s">
        <v>603</v>
      </c>
      <c r="B106" s="124" t="s">
        <v>604</v>
      </c>
      <c r="C106" s="134">
        <v>3650000</v>
      </c>
      <c r="D106" s="121"/>
    </row>
    <row r="107" spans="1:4" ht="12.75">
      <c r="A107" s="121"/>
      <c r="B107" s="121"/>
      <c r="C107" s="121"/>
      <c r="D107" s="121"/>
    </row>
    <row r="108" spans="1:4" ht="13.5" thickBot="1">
      <c r="A108" s="120" t="s">
        <v>158</v>
      </c>
      <c r="B108" s="308" t="s">
        <v>12</v>
      </c>
      <c r="C108" s="132"/>
      <c r="D108" s="309">
        <f>C109+C115</f>
        <v>67136763.25</v>
      </c>
    </row>
    <row r="109" spans="1:4" ht="13.5" thickTop="1">
      <c r="A109" s="9" t="s">
        <v>159</v>
      </c>
      <c r="B109" s="10" t="s">
        <v>54</v>
      </c>
      <c r="C109" s="11">
        <f>+C110</f>
        <v>4136763.25</v>
      </c>
      <c r="D109" s="72"/>
    </row>
    <row r="110" spans="1:5" ht="12.75">
      <c r="A110" s="13" t="s">
        <v>406</v>
      </c>
      <c r="B110" s="14" t="s">
        <v>80</v>
      </c>
      <c r="C110" s="316">
        <v>4136763.25</v>
      </c>
      <c r="D110" s="72"/>
      <c r="E110" s="13"/>
    </row>
    <row r="111" spans="1:5" ht="12.75">
      <c r="A111" s="13"/>
      <c r="B111" s="14"/>
      <c r="C111" s="149"/>
      <c r="D111" s="72"/>
      <c r="E111" s="13"/>
    </row>
    <row r="112" spans="1:5" ht="12.75">
      <c r="A112" s="13"/>
      <c r="B112" s="14"/>
      <c r="C112" s="149"/>
      <c r="D112" s="72"/>
      <c r="E112" s="13"/>
    </row>
    <row r="113" spans="1:5" ht="12.75">
      <c r="A113" s="13"/>
      <c r="B113" s="14"/>
      <c r="C113" s="149"/>
      <c r="D113" s="72"/>
      <c r="E113" s="13"/>
    </row>
    <row r="114" spans="1:5" ht="12.75">
      <c r="A114" s="13"/>
      <c r="B114" s="14"/>
      <c r="C114" s="17"/>
      <c r="D114" s="72"/>
      <c r="E114" s="13"/>
    </row>
    <row r="115" spans="1:5" ht="12.75">
      <c r="A115" s="9" t="s">
        <v>394</v>
      </c>
      <c r="B115" s="10" t="s">
        <v>46</v>
      </c>
      <c r="C115" s="117">
        <f>C116</f>
        <v>63000000</v>
      </c>
      <c r="D115" s="72"/>
      <c r="E115" s="13"/>
    </row>
    <row r="116" spans="1:5" ht="12.75">
      <c r="A116" s="13" t="s">
        <v>395</v>
      </c>
      <c r="B116" s="100" t="s">
        <v>60</v>
      </c>
      <c r="C116" s="116">
        <f>SUM(C117:C118)</f>
        <v>63000000</v>
      </c>
      <c r="D116" s="72"/>
      <c r="E116" s="13"/>
    </row>
    <row r="117" spans="1:5" ht="12.75">
      <c r="A117" s="13" t="s">
        <v>396</v>
      </c>
      <c r="B117" s="16" t="s">
        <v>69</v>
      </c>
      <c r="C117" s="317">
        <v>8000000</v>
      </c>
      <c r="D117" s="72"/>
      <c r="E117" s="13"/>
    </row>
    <row r="118" spans="1:5" ht="12.75">
      <c r="A118" s="13" t="s">
        <v>397</v>
      </c>
      <c r="B118" s="14" t="s">
        <v>81</v>
      </c>
      <c r="C118" s="317">
        <v>55000000</v>
      </c>
      <c r="D118" s="72"/>
      <c r="E118" s="13"/>
    </row>
    <row r="119" spans="1:4" ht="13.5" thickBot="1">
      <c r="A119" s="13"/>
      <c r="B119" s="16"/>
      <c r="C119" s="17"/>
      <c r="D119" s="72"/>
    </row>
    <row r="120" spans="2:4" ht="13.5" thickBot="1">
      <c r="B120" s="50" t="s">
        <v>22</v>
      </c>
      <c r="C120" s="48"/>
      <c r="D120" s="49">
        <f>D104+D108</f>
        <v>70786763.25</v>
      </c>
    </row>
    <row r="121" spans="2:4" ht="12.75">
      <c r="B121" s="71"/>
      <c r="C121" s="71"/>
      <c r="D121" s="72"/>
    </row>
    <row r="122" spans="2:4" ht="12.75">
      <c r="B122" s="71"/>
      <c r="C122" s="71"/>
      <c r="D122" s="72"/>
    </row>
    <row r="123" spans="1:4" ht="13.5" thickBot="1">
      <c r="A123" s="436" t="s">
        <v>353</v>
      </c>
      <c r="B123" s="436"/>
      <c r="C123" s="436"/>
      <c r="D123" s="436"/>
    </row>
    <row r="124" spans="1:4" ht="13.5" thickBot="1">
      <c r="A124" s="120" t="s">
        <v>279</v>
      </c>
      <c r="B124" s="122" t="s">
        <v>205</v>
      </c>
      <c r="C124" s="132"/>
      <c r="D124" s="126">
        <f>C125+C134</f>
        <v>46000000</v>
      </c>
    </row>
    <row r="125" spans="1:4" ht="13.5" thickTop="1">
      <c r="A125" s="123" t="s">
        <v>573</v>
      </c>
      <c r="B125" s="253" t="s">
        <v>572</v>
      </c>
      <c r="C125" s="135">
        <f>C126</f>
        <v>25000000</v>
      </c>
      <c r="D125" s="315"/>
    </row>
    <row r="126" spans="1:4" ht="12.75">
      <c r="A126" s="124" t="s">
        <v>574</v>
      </c>
      <c r="B126" s="254" t="s">
        <v>575</v>
      </c>
      <c r="C126" s="255">
        <f>SUM(C127:C132)</f>
        <v>25000000</v>
      </c>
      <c r="D126" s="315"/>
    </row>
    <row r="127" spans="1:4" ht="12.75">
      <c r="A127" s="124" t="s">
        <v>731</v>
      </c>
      <c r="B127" s="124" t="s">
        <v>734</v>
      </c>
      <c r="C127" s="134">
        <v>2500000</v>
      </c>
      <c r="D127" s="315"/>
    </row>
    <row r="128" spans="1:4" ht="12.75">
      <c r="A128" s="124" t="s">
        <v>576</v>
      </c>
      <c r="B128" s="124" t="s">
        <v>577</v>
      </c>
      <c r="C128" s="134">
        <v>10000000</v>
      </c>
      <c r="D128" s="315"/>
    </row>
    <row r="129" spans="1:4" ht="12.75">
      <c r="A129" s="124" t="s">
        <v>732</v>
      </c>
      <c r="B129" s="124" t="s">
        <v>733</v>
      </c>
      <c r="C129" s="134">
        <v>2500000</v>
      </c>
      <c r="D129" s="315"/>
    </row>
    <row r="130" spans="1:4" ht="12.75">
      <c r="A130" s="124" t="s">
        <v>677</v>
      </c>
      <c r="B130" s="124" t="s">
        <v>678</v>
      </c>
      <c r="C130" s="134">
        <v>5000000</v>
      </c>
      <c r="D130" s="315"/>
    </row>
    <row r="131" spans="1:4" ht="12.75">
      <c r="A131" s="124" t="s">
        <v>735</v>
      </c>
      <c r="B131" s="124" t="s">
        <v>736</v>
      </c>
      <c r="C131" s="134">
        <v>2500000</v>
      </c>
      <c r="D131" s="315"/>
    </row>
    <row r="132" spans="1:4" ht="12.75">
      <c r="A132" s="124" t="s">
        <v>737</v>
      </c>
      <c r="B132" s="124" t="s">
        <v>738</v>
      </c>
      <c r="C132" s="134">
        <v>2500000</v>
      </c>
      <c r="D132" s="315"/>
    </row>
    <row r="133" spans="1:4" ht="12.75">
      <c r="A133" s="120"/>
      <c r="B133" s="120"/>
      <c r="C133" s="132"/>
      <c r="D133" s="315"/>
    </row>
    <row r="134" spans="1:4" ht="12.75">
      <c r="A134" s="123" t="s">
        <v>280</v>
      </c>
      <c r="B134" s="253" t="s">
        <v>281</v>
      </c>
      <c r="C134" s="135">
        <f>C135</f>
        <v>21000000</v>
      </c>
      <c r="D134" s="121"/>
    </row>
    <row r="135" spans="1:4" ht="12.75">
      <c r="A135" s="124" t="s">
        <v>282</v>
      </c>
      <c r="B135" s="254" t="s">
        <v>283</v>
      </c>
      <c r="C135" s="255">
        <f>SUM(C136:C139)</f>
        <v>21000000</v>
      </c>
      <c r="D135" s="133"/>
    </row>
    <row r="136" spans="1:4" ht="12.75">
      <c r="A136" s="124" t="s">
        <v>284</v>
      </c>
      <c r="B136" s="124" t="s">
        <v>345</v>
      </c>
      <c r="C136" s="134">
        <v>10000000</v>
      </c>
      <c r="D136" s="133"/>
    </row>
    <row r="137" spans="1:4" ht="12.75">
      <c r="A137" s="124" t="s">
        <v>681</v>
      </c>
      <c r="B137" s="124" t="s">
        <v>682</v>
      </c>
      <c r="C137" s="134">
        <v>5000000</v>
      </c>
      <c r="D137" s="133"/>
    </row>
    <row r="138" spans="1:4" ht="12.75">
      <c r="A138" s="124" t="s">
        <v>756</v>
      </c>
      <c r="B138" s="124" t="s">
        <v>757</v>
      </c>
      <c r="C138" s="134">
        <v>3000000</v>
      </c>
      <c r="D138" s="133"/>
    </row>
    <row r="139" spans="1:4" ht="12.75">
      <c r="A139" s="124" t="s">
        <v>679</v>
      </c>
      <c r="B139" s="124" t="s">
        <v>680</v>
      </c>
      <c r="C139" s="134">
        <v>3000000</v>
      </c>
      <c r="D139" s="133"/>
    </row>
    <row r="140" spans="1:4" ht="13.5" thickBot="1">
      <c r="A140" s="124"/>
      <c r="B140" s="124"/>
      <c r="C140" s="134"/>
      <c r="D140" s="133"/>
    </row>
    <row r="141" spans="2:4" ht="13.5" thickBot="1">
      <c r="B141" s="50" t="s">
        <v>161</v>
      </c>
      <c r="C141" s="48"/>
      <c r="D141" s="49">
        <f>D124</f>
        <v>46000000</v>
      </c>
    </row>
    <row r="142" spans="2:4" ht="13.5" thickBot="1">
      <c r="B142" s="71"/>
      <c r="C142" s="71"/>
      <c r="D142" s="72"/>
    </row>
    <row r="143" spans="2:4" ht="13.5" thickBot="1">
      <c r="B143" s="68" t="s">
        <v>90</v>
      </c>
      <c r="C143" s="69"/>
      <c r="D143" s="70">
        <f>D67+D84+D101+D120+D141</f>
        <v>187195969.36</v>
      </c>
    </row>
  </sheetData>
  <sheetProtection/>
  <mergeCells count="8">
    <mergeCell ref="A123:D123"/>
    <mergeCell ref="A69:D69"/>
    <mergeCell ref="A1:D1"/>
    <mergeCell ref="A2:D2"/>
    <mergeCell ref="A3:D3"/>
    <mergeCell ref="A86:D86"/>
    <mergeCell ref="A103:D103"/>
    <mergeCell ref="A59:D59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432" t="s">
        <v>8</v>
      </c>
      <c r="B1" s="432"/>
      <c r="C1" s="432"/>
      <c r="D1" s="432"/>
    </row>
    <row r="2" spans="1:4" ht="18">
      <c r="A2" s="433" t="s">
        <v>763</v>
      </c>
      <c r="B2" s="432"/>
      <c r="C2" s="432"/>
      <c r="D2" s="432"/>
    </row>
    <row r="3" spans="1:4" ht="12.75">
      <c r="A3" s="435" t="s">
        <v>48</v>
      </c>
      <c r="B3" s="435"/>
      <c r="C3" s="435"/>
      <c r="D3" s="435"/>
    </row>
    <row r="4" spans="1:4" ht="13.5" thickBot="1">
      <c r="A4" s="67"/>
      <c r="B4" s="67"/>
      <c r="C4" s="67"/>
      <c r="D4" s="67"/>
    </row>
    <row r="5" spans="1:4" ht="13.5" thickBot="1">
      <c r="A5" s="43">
        <v>4.5</v>
      </c>
      <c r="B5" s="44" t="s">
        <v>12</v>
      </c>
      <c r="C5" s="46"/>
      <c r="D5" s="45">
        <f>C6</f>
        <v>1553928.22</v>
      </c>
    </row>
    <row r="6" spans="1:3" ht="13.5" thickTop="1">
      <c r="A6" s="9" t="s">
        <v>50</v>
      </c>
      <c r="B6" s="10" t="s">
        <v>46</v>
      </c>
      <c r="C6" s="11">
        <f>SUM(C7:C7)</f>
        <v>1553928.22</v>
      </c>
    </row>
    <row r="7" spans="1:3" ht="12.75">
      <c r="A7" t="s">
        <v>66</v>
      </c>
      <c r="B7" t="s">
        <v>51</v>
      </c>
      <c r="C7" s="3">
        <f>C64</f>
        <v>1553928.22</v>
      </c>
    </row>
    <row r="8" ht="13.5" thickBot="1">
      <c r="C8" s="3"/>
    </row>
    <row r="9" spans="2:4" ht="13.5" thickBot="1">
      <c r="B9" s="50" t="s">
        <v>52</v>
      </c>
      <c r="C9" s="48"/>
      <c r="D9" s="49">
        <f>+D5</f>
        <v>1553928.22</v>
      </c>
    </row>
    <row r="10" spans="2:4" ht="12.75">
      <c r="B10" s="71"/>
      <c r="C10" s="71"/>
      <c r="D10" s="72"/>
    </row>
    <row r="11" spans="2:4" ht="12.75">
      <c r="B11" s="71"/>
      <c r="C11" s="71"/>
      <c r="D11" s="72"/>
    </row>
    <row r="12" spans="2:4" ht="12.75">
      <c r="B12" s="71"/>
      <c r="C12" s="71"/>
      <c r="D12" s="72"/>
    </row>
    <row r="13" spans="2:4" ht="12.75">
      <c r="B13" s="71"/>
      <c r="C13" s="71"/>
      <c r="D13" s="72"/>
    </row>
    <row r="14" spans="2:4" ht="12.75">
      <c r="B14" s="71"/>
      <c r="C14" s="71"/>
      <c r="D14" s="72"/>
    </row>
    <row r="15" spans="2:4" ht="12.75">
      <c r="B15" s="71"/>
      <c r="C15" s="71"/>
      <c r="D15" s="72"/>
    </row>
    <row r="16" spans="2:4" ht="12.75">
      <c r="B16" s="71"/>
      <c r="C16" s="71"/>
      <c r="D16" s="72"/>
    </row>
    <row r="17" spans="2:4" ht="12.75">
      <c r="B17" s="71"/>
      <c r="C17" s="71"/>
      <c r="D17" s="72"/>
    </row>
    <row r="18" spans="2:4" ht="12.75">
      <c r="B18" s="71"/>
      <c r="C18" s="71"/>
      <c r="D18" s="72"/>
    </row>
    <row r="19" spans="2:4" ht="12.75">
      <c r="B19" s="71"/>
      <c r="C19" s="71"/>
      <c r="D19" s="72"/>
    </row>
    <row r="20" spans="2:4" ht="12.75">
      <c r="B20" s="71"/>
      <c r="C20" s="71"/>
      <c r="D20" s="72"/>
    </row>
    <row r="21" spans="2:4" ht="12.75">
      <c r="B21" s="71"/>
      <c r="C21" s="71"/>
      <c r="D21" s="72"/>
    </row>
    <row r="22" spans="2:4" ht="12.75">
      <c r="B22" s="71"/>
      <c r="C22" s="71"/>
      <c r="D22" s="72"/>
    </row>
    <row r="23" spans="2:4" ht="12.75">
      <c r="B23" s="71"/>
      <c r="C23" s="71"/>
      <c r="D23" s="72"/>
    </row>
    <row r="24" spans="2:4" ht="12.75">
      <c r="B24" s="71"/>
      <c r="C24" s="71"/>
      <c r="D24" s="72"/>
    </row>
    <row r="25" spans="2:4" ht="12.75">
      <c r="B25" s="71"/>
      <c r="C25" s="71"/>
      <c r="D25" s="72"/>
    </row>
    <row r="26" spans="2:4" ht="12.75">
      <c r="B26" s="71"/>
      <c r="C26" s="71"/>
      <c r="D26" s="72"/>
    </row>
    <row r="27" spans="2:4" ht="12.75">
      <c r="B27" s="71"/>
      <c r="C27" s="71"/>
      <c r="D27" s="72"/>
    </row>
    <row r="28" spans="2:4" ht="12.75">
      <c r="B28" s="71"/>
      <c r="C28" s="71"/>
      <c r="D28" s="72"/>
    </row>
    <row r="29" spans="2:4" ht="12.75">
      <c r="B29" s="71"/>
      <c r="C29" s="71"/>
      <c r="D29" s="72"/>
    </row>
    <row r="30" spans="2:4" ht="12.75">
      <c r="B30" s="71"/>
      <c r="C30" s="71"/>
      <c r="D30" s="72"/>
    </row>
    <row r="31" spans="2:4" ht="12.75">
      <c r="B31" s="71"/>
      <c r="C31" s="71"/>
      <c r="D31" s="72"/>
    </row>
    <row r="32" spans="2:4" ht="11.25" customHeight="1">
      <c r="B32" s="71"/>
      <c r="C32" s="71"/>
      <c r="D32" s="72"/>
    </row>
    <row r="33" spans="2:4" ht="11.25" customHeight="1">
      <c r="B33" s="71"/>
      <c r="C33" s="71"/>
      <c r="D33" s="72"/>
    </row>
    <row r="34" spans="2:4" ht="11.25" customHeight="1">
      <c r="B34" s="71"/>
      <c r="C34" s="71"/>
      <c r="D34" s="72"/>
    </row>
    <row r="35" spans="2:4" ht="11.25" customHeight="1">
      <c r="B35" s="71"/>
      <c r="C35" s="71"/>
      <c r="D35" s="72"/>
    </row>
    <row r="36" spans="2:4" ht="11.25" customHeight="1">
      <c r="B36" s="71"/>
      <c r="C36" s="71"/>
      <c r="D36" s="72"/>
    </row>
    <row r="37" spans="2:4" ht="11.25" customHeight="1">
      <c r="B37" s="71"/>
      <c r="C37" s="71"/>
      <c r="D37" s="72"/>
    </row>
    <row r="38" spans="2:4" ht="11.25" customHeight="1">
      <c r="B38" s="71"/>
      <c r="C38" s="71"/>
      <c r="D38" s="72"/>
    </row>
    <row r="39" spans="2:4" ht="11.25" customHeight="1">
      <c r="B39" s="71"/>
      <c r="C39" s="71"/>
      <c r="D39" s="72"/>
    </row>
    <row r="40" spans="2:4" ht="11.25" customHeight="1">
      <c r="B40" s="71"/>
      <c r="C40" s="71"/>
      <c r="D40" s="72"/>
    </row>
    <row r="41" spans="2:4" ht="11.25" customHeight="1">
      <c r="B41" s="71"/>
      <c r="C41" s="71"/>
      <c r="D41" s="72"/>
    </row>
    <row r="42" spans="2:4" ht="11.25" customHeight="1">
      <c r="B42" s="71"/>
      <c r="C42" s="71"/>
      <c r="D42" s="72"/>
    </row>
    <row r="43" spans="2:4" ht="11.25" customHeight="1">
      <c r="B43" s="71"/>
      <c r="C43" s="71"/>
      <c r="D43" s="72"/>
    </row>
    <row r="44" spans="2:4" ht="11.25" customHeight="1">
      <c r="B44" s="71"/>
      <c r="C44" s="71"/>
      <c r="D44" s="72"/>
    </row>
    <row r="45" spans="2:4" ht="11.25" customHeight="1">
      <c r="B45" s="71"/>
      <c r="C45" s="71"/>
      <c r="D45" s="72"/>
    </row>
    <row r="46" spans="2:4" ht="11.25" customHeight="1">
      <c r="B46" s="71"/>
      <c r="C46" s="71"/>
      <c r="D46" s="72"/>
    </row>
    <row r="47" spans="2:4" ht="11.25" customHeight="1">
      <c r="B47" s="71"/>
      <c r="C47" s="71"/>
      <c r="D47" s="72"/>
    </row>
    <row r="48" spans="2:4" ht="11.25" customHeight="1">
      <c r="B48" s="71"/>
      <c r="C48" s="71"/>
      <c r="D48" s="72"/>
    </row>
    <row r="49" spans="2:4" ht="11.25" customHeight="1">
      <c r="B49" s="71"/>
      <c r="C49" s="71"/>
      <c r="D49" s="72"/>
    </row>
    <row r="50" spans="2:4" ht="11.25" customHeight="1">
      <c r="B50" s="71"/>
      <c r="C50" s="71"/>
      <c r="D50" s="72"/>
    </row>
    <row r="51" spans="2:4" ht="11.25" customHeight="1">
      <c r="B51" s="71"/>
      <c r="C51" s="71"/>
      <c r="D51" s="72"/>
    </row>
    <row r="52" spans="2:4" ht="12.75">
      <c r="B52" s="71"/>
      <c r="C52" s="71"/>
      <c r="D52" s="72"/>
    </row>
    <row r="53" spans="2:4" ht="12.75">
      <c r="B53" s="71"/>
      <c r="C53" s="71"/>
      <c r="D53" s="72"/>
    </row>
    <row r="54" spans="2:4" ht="12.75">
      <c r="B54" s="71"/>
      <c r="C54" s="71"/>
      <c r="D54" s="72"/>
    </row>
    <row r="55" spans="2:4" ht="12.75">
      <c r="B55" s="71"/>
      <c r="C55" s="71"/>
      <c r="D55" s="72"/>
    </row>
    <row r="56" spans="2:4" ht="12.75">
      <c r="B56" s="71"/>
      <c r="C56" s="71"/>
      <c r="D56" s="72"/>
    </row>
    <row r="57" spans="2:4" ht="12.75">
      <c r="B57" s="71"/>
      <c r="C57" s="71"/>
      <c r="D57" s="72"/>
    </row>
    <row r="58" spans="2:4" ht="12.75">
      <c r="B58" s="71"/>
      <c r="C58" s="71"/>
      <c r="D58" s="72"/>
    </row>
    <row r="59" spans="2:4" ht="12.75">
      <c r="B59" s="71"/>
      <c r="C59" s="71"/>
      <c r="D59" s="72"/>
    </row>
    <row r="60" spans="2:4" ht="12.75" customHeight="1">
      <c r="B60" s="71"/>
      <c r="C60" s="71"/>
      <c r="D60" s="72"/>
    </row>
    <row r="61" spans="1:4" ht="13.5" thickBot="1">
      <c r="A61" s="436" t="s">
        <v>61</v>
      </c>
      <c r="B61" s="436"/>
      <c r="C61" s="436"/>
      <c r="D61" s="436"/>
    </row>
    <row r="62" spans="1:4" ht="13.5" thickBot="1">
      <c r="A62" s="47" t="s">
        <v>62</v>
      </c>
      <c r="B62" s="44" t="s">
        <v>12</v>
      </c>
      <c r="C62" s="71"/>
      <c r="D62" s="45">
        <f>+C63</f>
        <v>1553928.22</v>
      </c>
    </row>
    <row r="63" spans="1:4" ht="13.5" thickTop="1">
      <c r="A63" s="9" t="s">
        <v>63</v>
      </c>
      <c r="B63" s="10" t="s">
        <v>46</v>
      </c>
      <c r="C63" s="117">
        <f>C64</f>
        <v>1553928.22</v>
      </c>
      <c r="D63" s="72"/>
    </row>
    <row r="64" spans="1:4" ht="12.75">
      <c r="A64" t="s">
        <v>64</v>
      </c>
      <c r="B64" s="100" t="s">
        <v>51</v>
      </c>
      <c r="C64" s="116">
        <f>SUM(C65:C65)</f>
        <v>1553928.22</v>
      </c>
      <c r="D64" s="72"/>
    </row>
    <row r="65" spans="1:4" ht="12.75">
      <c r="A65" t="s">
        <v>65</v>
      </c>
      <c r="B65" s="16" t="s">
        <v>70</v>
      </c>
      <c r="C65" s="317">
        <v>1553928.22</v>
      </c>
      <c r="D65" s="72"/>
    </row>
    <row r="66" spans="2:4" ht="13.5" thickBot="1">
      <c r="B66" s="16"/>
      <c r="C66" s="115"/>
      <c r="D66" s="72"/>
    </row>
    <row r="67" spans="2:4" ht="13.5" thickBot="1">
      <c r="B67" s="50" t="s">
        <v>21</v>
      </c>
      <c r="C67" s="48"/>
      <c r="D67" s="49">
        <f>D62</f>
        <v>1553928.22</v>
      </c>
    </row>
    <row r="68" spans="2:4" ht="12.75">
      <c r="B68" s="71"/>
      <c r="C68" s="71"/>
      <c r="D68" s="72"/>
    </row>
    <row r="69" ht="13.5" thickBot="1"/>
    <row r="70" spans="2:4" ht="13.5" thickBot="1">
      <c r="B70" s="68" t="s">
        <v>52</v>
      </c>
      <c r="C70" s="69"/>
      <c r="D70" s="70">
        <f>+D67</f>
        <v>1553928.22</v>
      </c>
    </row>
  </sheetData>
  <sheetProtection/>
  <mergeCells count="4">
    <mergeCell ref="A61:D61"/>
    <mergeCell ref="A1:D1"/>
    <mergeCell ref="A2:D2"/>
    <mergeCell ref="A3:D3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2">
      <selection activeCell="A3" sqref="A3:H3"/>
    </sheetView>
  </sheetViews>
  <sheetFormatPr defaultColWidth="11.421875" defaultRowHeight="12.75"/>
  <cols>
    <col min="1" max="1" width="12.7109375" style="0" customWidth="1"/>
    <col min="2" max="2" width="20.7109375" style="0" customWidth="1"/>
    <col min="3" max="3" width="17.7109375" style="0" customWidth="1"/>
    <col min="4" max="4" width="3.7109375" style="0" customWidth="1"/>
    <col min="5" max="6" width="4.7109375" style="0" customWidth="1"/>
    <col min="7" max="7" width="27.421875" style="0" customWidth="1"/>
    <col min="8" max="8" width="17.7109375" style="0" customWidth="1"/>
    <col min="9" max="9" width="14.8515625" style="0" bestFit="1" customWidth="1"/>
  </cols>
  <sheetData>
    <row r="1" spans="1:8" ht="18">
      <c r="A1" s="432" t="s">
        <v>8</v>
      </c>
      <c r="B1" s="432"/>
      <c r="C1" s="432"/>
      <c r="D1" s="432"/>
      <c r="E1" s="432"/>
      <c r="F1" s="432"/>
      <c r="G1" s="432"/>
      <c r="H1" s="432"/>
    </row>
    <row r="2" spans="1:8" ht="15.75">
      <c r="A2" s="437" t="s">
        <v>762</v>
      </c>
      <c r="B2" s="437"/>
      <c r="C2" s="437"/>
      <c r="D2" s="437"/>
      <c r="E2" s="437"/>
      <c r="F2" s="437"/>
      <c r="G2" s="437"/>
      <c r="H2" s="437"/>
    </row>
    <row r="3" spans="1:8" ht="15.75">
      <c r="A3" s="437" t="s">
        <v>34</v>
      </c>
      <c r="B3" s="437"/>
      <c r="C3" s="437"/>
      <c r="D3" s="437"/>
      <c r="E3" s="437"/>
      <c r="F3" s="437"/>
      <c r="G3" s="437"/>
      <c r="H3" s="437"/>
    </row>
    <row r="4" spans="1:8" ht="16.5" thickBot="1">
      <c r="A4" s="437" t="s">
        <v>40</v>
      </c>
      <c r="B4" s="437"/>
      <c r="C4" s="437"/>
      <c r="D4" s="437"/>
      <c r="E4" s="437"/>
      <c r="F4" s="437"/>
      <c r="G4" s="437"/>
      <c r="H4" s="437"/>
    </row>
    <row r="5" spans="1:8" ht="12.75">
      <c r="A5" s="56"/>
      <c r="B5" s="73"/>
      <c r="C5" s="73"/>
      <c r="D5" s="78" t="s">
        <v>26</v>
      </c>
      <c r="E5" s="78" t="s">
        <v>23</v>
      </c>
      <c r="F5" s="78" t="s">
        <v>26</v>
      </c>
      <c r="G5" s="73"/>
      <c r="H5" s="74"/>
    </row>
    <row r="6" spans="1:8" ht="12.75">
      <c r="A6" s="37"/>
      <c r="B6" s="54"/>
      <c r="C6" s="54"/>
      <c r="D6" s="79" t="s">
        <v>27</v>
      </c>
      <c r="E6" s="79" t="s">
        <v>29</v>
      </c>
      <c r="F6" s="79" t="s">
        <v>31</v>
      </c>
      <c r="G6" s="54"/>
      <c r="H6" s="57"/>
    </row>
    <row r="7" spans="1:8" ht="13.5" thickBot="1">
      <c r="A7" s="76" t="s">
        <v>0</v>
      </c>
      <c r="B7" s="77" t="s">
        <v>25</v>
      </c>
      <c r="C7" s="75" t="s">
        <v>2</v>
      </c>
      <c r="D7" s="80" t="s">
        <v>28</v>
      </c>
      <c r="E7" s="80" t="s">
        <v>30</v>
      </c>
      <c r="F7" s="80" t="s">
        <v>32</v>
      </c>
      <c r="G7" s="75" t="s">
        <v>33</v>
      </c>
      <c r="H7" s="101" t="s">
        <v>2</v>
      </c>
    </row>
    <row r="8" spans="1:8" ht="13.5" thickBot="1">
      <c r="A8" s="178" t="s">
        <v>653</v>
      </c>
      <c r="B8" s="16" t="s">
        <v>654</v>
      </c>
      <c r="C8" s="35" t="e">
        <f>+INGRESOS!#REF!</f>
        <v>#REF!</v>
      </c>
      <c r="D8" s="137">
        <v>3</v>
      </c>
      <c r="E8" s="128" t="s">
        <v>657</v>
      </c>
      <c r="F8" s="133">
        <v>5</v>
      </c>
      <c r="G8" s="180" t="s">
        <v>658</v>
      </c>
      <c r="H8" s="110">
        <v>7726741.19</v>
      </c>
    </row>
    <row r="9" spans="1:8" ht="14.25" thickBot="1" thickTop="1">
      <c r="A9" s="181"/>
      <c r="B9" s="182"/>
      <c r="C9" s="84"/>
      <c r="D9" s="185"/>
      <c r="E9" s="184"/>
      <c r="F9" s="183"/>
      <c r="G9" s="186"/>
      <c r="H9" s="111">
        <f>SUM(H8:H8)</f>
        <v>7726741.19</v>
      </c>
    </row>
    <row r="10" spans="1:8" ht="13.5" thickBot="1">
      <c r="A10" s="337" t="s">
        <v>655</v>
      </c>
      <c r="B10" s="338" t="s">
        <v>656</v>
      </c>
      <c r="C10" s="339">
        <f>+INGRESOS!C20</f>
        <v>3650000</v>
      </c>
      <c r="D10" s="340">
        <v>3</v>
      </c>
      <c r="E10" s="345" t="s">
        <v>306</v>
      </c>
      <c r="F10" s="341">
        <v>1</v>
      </c>
      <c r="G10" s="342" t="s">
        <v>659</v>
      </c>
      <c r="H10" s="343">
        <v>3650000</v>
      </c>
    </row>
    <row r="11" spans="1:8" ht="14.25" thickBot="1" thickTop="1">
      <c r="A11" s="181" t="s">
        <v>5</v>
      </c>
      <c r="B11" s="344" t="s">
        <v>5</v>
      </c>
      <c r="C11" s="84" t="s">
        <v>5</v>
      </c>
      <c r="D11" s="185" t="s">
        <v>5</v>
      </c>
      <c r="E11" s="184" t="s">
        <v>5</v>
      </c>
      <c r="F11" s="183" t="s">
        <v>5</v>
      </c>
      <c r="G11" s="186" t="s">
        <v>5</v>
      </c>
      <c r="H11" s="111">
        <f>H10</f>
        <v>3650000</v>
      </c>
    </row>
    <row r="12" spans="1:8" ht="12.75">
      <c r="A12" s="178" t="s">
        <v>183</v>
      </c>
      <c r="B12" s="14" t="s">
        <v>480</v>
      </c>
      <c r="C12" s="35">
        <f>+INGRESOS!C23</f>
        <v>211099689.04</v>
      </c>
      <c r="D12" s="133">
        <v>1</v>
      </c>
      <c r="E12" s="128" t="s">
        <v>184</v>
      </c>
      <c r="F12" s="133"/>
      <c r="G12" s="180" t="s">
        <v>534</v>
      </c>
      <c r="H12" s="110">
        <v>39714866.67</v>
      </c>
    </row>
    <row r="13" spans="1:8" ht="12.75">
      <c r="A13" s="178"/>
      <c r="B13" s="14"/>
      <c r="C13" s="35"/>
      <c r="D13" s="133">
        <v>2</v>
      </c>
      <c r="E13" s="128" t="s">
        <v>185</v>
      </c>
      <c r="F13" s="133"/>
      <c r="G13" s="180" t="s">
        <v>535</v>
      </c>
      <c r="H13" s="110">
        <v>28442000</v>
      </c>
    </row>
    <row r="14" spans="1:8" ht="12.75">
      <c r="A14" s="178"/>
      <c r="B14" s="14"/>
      <c r="C14" s="35"/>
      <c r="D14" s="133">
        <v>2</v>
      </c>
      <c r="E14" s="128" t="s">
        <v>37</v>
      </c>
      <c r="F14" s="133"/>
      <c r="G14" s="180" t="s">
        <v>665</v>
      </c>
      <c r="H14" s="110">
        <v>38864054.04</v>
      </c>
    </row>
    <row r="15" spans="1:8" ht="12.75">
      <c r="A15" s="178"/>
      <c r="B15" s="14"/>
      <c r="C15" s="35"/>
      <c r="D15" s="133">
        <v>2</v>
      </c>
      <c r="E15" s="128" t="s">
        <v>35</v>
      </c>
      <c r="F15" s="133"/>
      <c r="G15" s="180" t="s">
        <v>536</v>
      </c>
      <c r="H15" s="110">
        <v>37000000</v>
      </c>
    </row>
    <row r="16" spans="1:8" ht="12.75">
      <c r="A16" s="178"/>
      <c r="B16" s="14"/>
      <c r="C16" s="35"/>
      <c r="D16" s="133">
        <v>2</v>
      </c>
      <c r="E16" s="128" t="s">
        <v>188</v>
      </c>
      <c r="F16" s="133"/>
      <c r="G16" s="180" t="s">
        <v>195</v>
      </c>
      <c r="H16" s="110">
        <v>9390199.85</v>
      </c>
    </row>
    <row r="17" spans="1:8" ht="12.75">
      <c r="A17" s="178"/>
      <c r="B17" s="14"/>
      <c r="C17" s="35"/>
      <c r="D17" s="133">
        <v>2</v>
      </c>
      <c r="E17" s="128" t="s">
        <v>308</v>
      </c>
      <c r="F17" s="133"/>
      <c r="G17" s="180" t="s">
        <v>666</v>
      </c>
      <c r="H17" s="110">
        <v>10000000</v>
      </c>
    </row>
    <row r="18" spans="1:8" ht="12.75">
      <c r="A18" s="178"/>
      <c r="B18" s="14"/>
      <c r="C18" s="35"/>
      <c r="D18" s="133">
        <v>2</v>
      </c>
      <c r="E18" s="128" t="s">
        <v>380</v>
      </c>
      <c r="F18" s="133"/>
      <c r="G18" s="180" t="s">
        <v>667</v>
      </c>
      <c r="H18" s="110">
        <v>1688568.48</v>
      </c>
    </row>
    <row r="19" spans="1:8" ht="13.5" thickBot="1">
      <c r="A19" s="360"/>
      <c r="B19" s="361"/>
      <c r="C19" s="351"/>
      <c r="D19" s="362">
        <v>3</v>
      </c>
      <c r="E19" s="363" t="s">
        <v>663</v>
      </c>
      <c r="F19" s="362"/>
      <c r="G19" s="364" t="s">
        <v>664</v>
      </c>
      <c r="H19" s="365">
        <v>46000000</v>
      </c>
    </row>
    <row r="20" spans="1:8" ht="14.25" thickBot="1" thickTop="1">
      <c r="A20" s="181" t="s">
        <v>5</v>
      </c>
      <c r="B20" s="344" t="s">
        <v>5</v>
      </c>
      <c r="C20" s="366" t="s">
        <v>5</v>
      </c>
      <c r="D20" s="183" t="s">
        <v>5</v>
      </c>
      <c r="E20" s="184" t="s">
        <v>5</v>
      </c>
      <c r="F20" s="183" t="s">
        <v>5</v>
      </c>
      <c r="G20" s="367" t="s">
        <v>5</v>
      </c>
      <c r="H20" s="368">
        <f>SUM(H12:H19)</f>
        <v>211099689.04</v>
      </c>
    </row>
    <row r="21" spans="1:8" ht="12.75">
      <c r="A21" s="178" t="s">
        <v>83</v>
      </c>
      <c r="B21" s="14" t="s">
        <v>55</v>
      </c>
      <c r="C21" s="35">
        <f>+INGRESOS!C24</f>
        <v>242704105.89</v>
      </c>
      <c r="D21" s="133" t="s">
        <v>5</v>
      </c>
      <c r="E21" s="128" t="s">
        <v>5</v>
      </c>
      <c r="F21" s="133"/>
      <c r="G21" s="180" t="s">
        <v>5</v>
      </c>
      <c r="H21" s="138" t="s">
        <v>5</v>
      </c>
    </row>
    <row r="22" spans="1:9" ht="12.75">
      <c r="A22" s="178" t="s">
        <v>481</v>
      </c>
      <c r="B22" s="14" t="s">
        <v>482</v>
      </c>
      <c r="C22" s="187">
        <v>1298763.3</v>
      </c>
      <c r="D22" s="81">
        <v>1</v>
      </c>
      <c r="E22" s="257" t="s">
        <v>185</v>
      </c>
      <c r="F22" s="127"/>
      <c r="G22" s="180" t="s">
        <v>483</v>
      </c>
      <c r="H22" s="358">
        <v>1298763.3</v>
      </c>
      <c r="I22" s="3"/>
    </row>
    <row r="23" spans="1:9" ht="12.75">
      <c r="A23" s="178" t="s">
        <v>484</v>
      </c>
      <c r="B23" s="14" t="s">
        <v>485</v>
      </c>
      <c r="C23" s="35">
        <v>30520727.82</v>
      </c>
      <c r="D23" s="81">
        <v>3</v>
      </c>
      <c r="E23" s="257" t="s">
        <v>36</v>
      </c>
      <c r="F23" s="127">
        <v>5</v>
      </c>
      <c r="G23" s="307" t="s">
        <v>486</v>
      </c>
      <c r="H23" s="110">
        <v>30520727.82</v>
      </c>
      <c r="I23" s="3"/>
    </row>
    <row r="24" spans="1:9" ht="12.75">
      <c r="A24" s="178" t="s">
        <v>487</v>
      </c>
      <c r="B24" s="14" t="s">
        <v>488</v>
      </c>
      <c r="C24" s="187">
        <v>4329211.02</v>
      </c>
      <c r="D24" s="81">
        <v>1</v>
      </c>
      <c r="E24" s="257" t="s">
        <v>185</v>
      </c>
      <c r="F24" s="127"/>
      <c r="G24" s="307" t="s">
        <v>489</v>
      </c>
      <c r="H24" s="110">
        <v>4329211.02</v>
      </c>
      <c r="I24" s="3"/>
    </row>
    <row r="25" spans="1:9" ht="12.75">
      <c r="A25" s="370" t="s">
        <v>490</v>
      </c>
      <c r="B25" s="371" t="s">
        <v>491</v>
      </c>
      <c r="C25" s="271">
        <v>432921.02</v>
      </c>
      <c r="D25" s="372">
        <v>1</v>
      </c>
      <c r="E25" s="195" t="s">
        <v>185</v>
      </c>
      <c r="F25" s="373"/>
      <c r="G25" s="374" t="s">
        <v>492</v>
      </c>
      <c r="H25" s="375">
        <v>432921.02</v>
      </c>
      <c r="I25" s="3"/>
    </row>
    <row r="26" spans="1:8" ht="12.75">
      <c r="A26" s="178" t="s">
        <v>493</v>
      </c>
      <c r="B26" s="14" t="s">
        <v>186</v>
      </c>
      <c r="C26" s="346">
        <v>35761345.36</v>
      </c>
      <c r="D26" s="127">
        <v>3</v>
      </c>
      <c r="E26" s="196">
        <v>2</v>
      </c>
      <c r="F26" s="133" t="s">
        <v>5</v>
      </c>
      <c r="G26" s="180" t="s">
        <v>187</v>
      </c>
      <c r="H26" s="110">
        <v>16891745.05</v>
      </c>
    </row>
    <row r="27" spans="1:8" ht="12.75">
      <c r="A27" s="178"/>
      <c r="B27" s="14"/>
      <c r="C27" s="346"/>
      <c r="D27" s="127">
        <v>2</v>
      </c>
      <c r="E27" s="196">
        <v>3</v>
      </c>
      <c r="F27" s="133"/>
      <c r="G27" s="180" t="s">
        <v>662</v>
      </c>
      <c r="H27" s="110">
        <v>18869600.31</v>
      </c>
    </row>
    <row r="28" spans="1:8" ht="12.75">
      <c r="A28" s="370"/>
      <c r="B28" s="371"/>
      <c r="C28" s="376"/>
      <c r="D28" s="373"/>
      <c r="E28" s="377"/>
      <c r="F28" s="378"/>
      <c r="G28" s="314" t="s">
        <v>563</v>
      </c>
      <c r="H28" s="379">
        <f>SUM(H26:H27)</f>
        <v>35761345.36</v>
      </c>
    </row>
    <row r="29" spans="1:8" ht="12.75">
      <c r="A29" s="178" t="s">
        <v>494</v>
      </c>
      <c r="B29" s="14" t="s">
        <v>495</v>
      </c>
      <c r="C29" s="35">
        <v>15135945.96</v>
      </c>
      <c r="D29" s="81">
        <v>2</v>
      </c>
      <c r="E29" s="128" t="s">
        <v>37</v>
      </c>
      <c r="F29" s="127"/>
      <c r="G29" s="180" t="s">
        <v>496</v>
      </c>
      <c r="H29" s="358">
        <v>15135945.96</v>
      </c>
    </row>
    <row r="30" spans="1:8" ht="12.75">
      <c r="A30" s="178" t="s">
        <v>497</v>
      </c>
      <c r="B30" s="14" t="s">
        <v>498</v>
      </c>
      <c r="C30" s="35">
        <v>30657.71</v>
      </c>
      <c r="D30" s="137">
        <v>1</v>
      </c>
      <c r="E30" s="128" t="s">
        <v>185</v>
      </c>
      <c r="F30" s="133"/>
      <c r="G30" s="180" t="s">
        <v>499</v>
      </c>
      <c r="H30" s="110">
        <v>30657.71</v>
      </c>
    </row>
    <row r="31" spans="1:8" ht="12.75">
      <c r="A31" s="178" t="s">
        <v>500</v>
      </c>
      <c r="B31" s="14" t="s">
        <v>501</v>
      </c>
      <c r="C31" s="35">
        <v>49521.22</v>
      </c>
      <c r="D31" s="137">
        <v>1</v>
      </c>
      <c r="E31" s="128" t="s">
        <v>185</v>
      </c>
      <c r="F31" s="133"/>
      <c r="G31" s="180" t="s">
        <v>114</v>
      </c>
      <c r="H31" s="110">
        <v>49521.22</v>
      </c>
    </row>
    <row r="32" spans="1:8" ht="12.75">
      <c r="A32" s="178" t="s">
        <v>502</v>
      </c>
      <c r="B32" s="14" t="s">
        <v>189</v>
      </c>
      <c r="C32" s="35">
        <v>2305334.06</v>
      </c>
      <c r="D32" s="137">
        <v>3</v>
      </c>
      <c r="E32" s="128" t="s">
        <v>35</v>
      </c>
      <c r="F32" s="133"/>
      <c r="G32" s="180" t="s">
        <v>503</v>
      </c>
      <c r="H32" s="110">
        <v>2305334.06</v>
      </c>
    </row>
    <row r="33" spans="1:8" ht="12.75">
      <c r="A33" s="178" t="s">
        <v>504</v>
      </c>
      <c r="B33" s="14" t="s">
        <v>505</v>
      </c>
      <c r="C33" s="35">
        <v>20881248.59</v>
      </c>
      <c r="D33" s="137">
        <v>2</v>
      </c>
      <c r="E33" s="128" t="s">
        <v>188</v>
      </c>
      <c r="F33" s="133">
        <v>4</v>
      </c>
      <c r="G33" s="180" t="s">
        <v>195</v>
      </c>
      <c r="H33" s="110">
        <v>20881248.59</v>
      </c>
    </row>
    <row r="34" spans="1:8" ht="12.75">
      <c r="A34" s="178" t="s">
        <v>506</v>
      </c>
      <c r="B34" s="14" t="s">
        <v>507</v>
      </c>
      <c r="C34" s="35">
        <v>41570354.95</v>
      </c>
      <c r="D34" s="137">
        <v>2</v>
      </c>
      <c r="E34" s="128" t="s">
        <v>36</v>
      </c>
      <c r="F34" s="133"/>
      <c r="G34" s="180" t="s">
        <v>511</v>
      </c>
      <c r="H34" s="110">
        <v>41570354.95</v>
      </c>
    </row>
    <row r="35" spans="1:8" ht="12.75">
      <c r="A35" s="178" t="s">
        <v>508</v>
      </c>
      <c r="B35" s="16" t="s">
        <v>509</v>
      </c>
      <c r="C35" s="35">
        <v>953294.06</v>
      </c>
      <c r="D35" s="81">
        <v>1</v>
      </c>
      <c r="E35" s="257" t="s">
        <v>185</v>
      </c>
      <c r="F35" s="81"/>
      <c r="G35" s="180" t="s">
        <v>510</v>
      </c>
      <c r="H35" s="258">
        <v>953294.06</v>
      </c>
    </row>
    <row r="36" spans="1:8" ht="13.5" thickBot="1">
      <c r="A36" s="178" t="s">
        <v>512</v>
      </c>
      <c r="B36" s="14" t="s">
        <v>513</v>
      </c>
      <c r="C36" s="187">
        <v>4911431.52</v>
      </c>
      <c r="D36" s="188">
        <v>2</v>
      </c>
      <c r="E36" s="128" t="s">
        <v>380</v>
      </c>
      <c r="F36" s="137"/>
      <c r="G36" s="190" t="s">
        <v>514</v>
      </c>
      <c r="H36" s="138">
        <v>4911431.52</v>
      </c>
    </row>
    <row r="37" spans="1:8" ht="13.5" thickBot="1">
      <c r="A37" s="178"/>
      <c r="B37" s="14"/>
      <c r="C37" s="187">
        <f>SUM(C22:C36)</f>
        <v>158180756.59000003</v>
      </c>
      <c r="D37" s="188"/>
      <c r="E37" s="128"/>
      <c r="F37" s="137"/>
      <c r="G37" s="190"/>
      <c r="H37" s="348">
        <f>SUM(H22:H36)-H28</f>
        <v>158180756.59000003</v>
      </c>
    </row>
    <row r="38" spans="1:8" ht="12.75">
      <c r="A38" s="198" t="s">
        <v>515</v>
      </c>
      <c r="B38" s="14" t="s">
        <v>95</v>
      </c>
      <c r="C38" s="346">
        <v>70214636.68</v>
      </c>
      <c r="D38" s="188">
        <v>3</v>
      </c>
      <c r="E38" s="189" t="s">
        <v>37</v>
      </c>
      <c r="F38" s="188">
        <v>5</v>
      </c>
      <c r="G38" s="190" t="s">
        <v>516</v>
      </c>
      <c r="H38" s="138"/>
    </row>
    <row r="39" spans="1:8" ht="12.75">
      <c r="A39" s="178" t="s">
        <v>5</v>
      </c>
      <c r="B39" s="180" t="s">
        <v>5</v>
      </c>
      <c r="C39" s="179"/>
      <c r="D39" s="127" t="s">
        <v>5</v>
      </c>
      <c r="E39" s="128" t="s">
        <v>5</v>
      </c>
      <c r="F39" s="127" t="s">
        <v>5</v>
      </c>
      <c r="G39" s="180" t="s">
        <v>190</v>
      </c>
      <c r="H39" s="138">
        <v>8000000</v>
      </c>
    </row>
    <row r="40" spans="1:8" ht="12.75">
      <c r="A40" s="37"/>
      <c r="B40" s="54"/>
      <c r="C40" s="35"/>
      <c r="D40" s="81">
        <v>4</v>
      </c>
      <c r="E40" s="128" t="s">
        <v>36</v>
      </c>
      <c r="F40" s="81">
        <v>5</v>
      </c>
      <c r="G40" s="180" t="s">
        <v>196</v>
      </c>
      <c r="H40" s="110">
        <v>1553928.22</v>
      </c>
    </row>
    <row r="41" spans="1:8" ht="12.75">
      <c r="A41" s="37"/>
      <c r="B41" s="54"/>
      <c r="C41" s="35"/>
      <c r="D41" s="81">
        <v>3</v>
      </c>
      <c r="E41" s="128" t="s">
        <v>35</v>
      </c>
      <c r="F41" s="81">
        <v>5</v>
      </c>
      <c r="G41" s="180" t="s">
        <v>517</v>
      </c>
      <c r="H41" s="110">
        <v>30768.21</v>
      </c>
    </row>
    <row r="42" spans="1:8" ht="12.75">
      <c r="A42" s="37"/>
      <c r="B42" s="54"/>
      <c r="C42" s="35"/>
      <c r="D42" s="127">
        <v>3</v>
      </c>
      <c r="E42" s="128" t="s">
        <v>36</v>
      </c>
      <c r="F42" s="127">
        <v>5</v>
      </c>
      <c r="G42" s="180" t="s">
        <v>518</v>
      </c>
      <c r="H42" s="110">
        <v>1493177</v>
      </c>
    </row>
    <row r="43" spans="1:8" ht="12.75">
      <c r="A43" s="37"/>
      <c r="B43" s="54"/>
      <c r="C43" s="35"/>
      <c r="D43" s="127">
        <v>3</v>
      </c>
      <c r="E43" s="128" t="s">
        <v>37</v>
      </c>
      <c r="F43" s="127">
        <v>5</v>
      </c>
      <c r="G43" s="180" t="s">
        <v>160</v>
      </c>
      <c r="H43" s="110">
        <v>4136763.25</v>
      </c>
    </row>
    <row r="44" spans="1:8" ht="13.5" thickBot="1">
      <c r="A44" s="37"/>
      <c r="B44" s="54"/>
      <c r="C44" s="35"/>
      <c r="D44" s="127">
        <v>3</v>
      </c>
      <c r="E44" s="128" t="s">
        <v>37</v>
      </c>
      <c r="F44" s="127">
        <v>5</v>
      </c>
      <c r="G44" s="180" t="s">
        <v>519</v>
      </c>
      <c r="H44" s="110">
        <v>55000000</v>
      </c>
    </row>
    <row r="45" spans="1:8" ht="13.5" thickBot="1">
      <c r="A45" s="37"/>
      <c r="B45" s="54"/>
      <c r="C45" s="35"/>
      <c r="D45" s="127" t="s">
        <v>5</v>
      </c>
      <c r="E45" s="128" t="s">
        <v>5</v>
      </c>
      <c r="F45" s="127" t="s">
        <v>5</v>
      </c>
      <c r="G45" s="190" t="s">
        <v>539</v>
      </c>
      <c r="H45" s="347">
        <f>SUM(H39:H44)</f>
        <v>70214636.68</v>
      </c>
    </row>
    <row r="46" spans="1:8" ht="12.75">
      <c r="A46" s="178" t="s">
        <v>520</v>
      </c>
      <c r="B46" s="180" t="s">
        <v>521</v>
      </c>
      <c r="C46" s="35">
        <v>14308712.62</v>
      </c>
      <c r="D46" s="81">
        <v>3</v>
      </c>
      <c r="E46" s="128" t="s">
        <v>184</v>
      </c>
      <c r="F46" s="81">
        <v>5</v>
      </c>
      <c r="G46" s="180" t="s">
        <v>522</v>
      </c>
      <c r="H46" s="110"/>
    </row>
    <row r="47" spans="1:8" ht="12.75">
      <c r="A47" s="37"/>
      <c r="B47" s="54"/>
      <c r="C47" s="35"/>
      <c r="D47" s="81">
        <v>3</v>
      </c>
      <c r="E47" s="128" t="s">
        <v>184</v>
      </c>
      <c r="F47" s="81">
        <v>5</v>
      </c>
      <c r="G47" s="180" t="s">
        <v>523</v>
      </c>
      <c r="H47" s="110"/>
    </row>
    <row r="48" spans="1:8" ht="12.75">
      <c r="A48" s="37"/>
      <c r="B48" s="54"/>
      <c r="C48" s="35"/>
      <c r="D48" s="127" t="s">
        <v>5</v>
      </c>
      <c r="E48" s="128" t="s">
        <v>5</v>
      </c>
      <c r="F48" s="127" t="s">
        <v>5</v>
      </c>
      <c r="G48" s="180" t="s">
        <v>524</v>
      </c>
      <c r="H48" s="110">
        <v>2000000</v>
      </c>
    </row>
    <row r="49" spans="1:8" ht="12.75">
      <c r="A49" s="37"/>
      <c r="B49" s="54"/>
      <c r="C49" s="35"/>
      <c r="D49" s="81">
        <v>3</v>
      </c>
      <c r="E49" s="128" t="s">
        <v>184</v>
      </c>
      <c r="F49" s="81">
        <v>5</v>
      </c>
      <c r="G49" s="180" t="s">
        <v>525</v>
      </c>
      <c r="H49" s="110"/>
    </row>
    <row r="50" spans="1:8" ht="12.75">
      <c r="A50" s="37"/>
      <c r="B50" s="54"/>
      <c r="C50" s="35"/>
      <c r="D50" s="127" t="s">
        <v>5</v>
      </c>
      <c r="E50" s="128" t="s">
        <v>5</v>
      </c>
      <c r="F50" s="127" t="s">
        <v>5</v>
      </c>
      <c r="G50" s="180" t="s">
        <v>526</v>
      </c>
      <c r="H50" s="110">
        <v>2799748</v>
      </c>
    </row>
    <row r="51" spans="1:8" ht="12.75">
      <c r="A51" s="37"/>
      <c r="B51" s="54"/>
      <c r="C51" s="35"/>
      <c r="D51" s="81">
        <v>3</v>
      </c>
      <c r="E51" s="128" t="s">
        <v>36</v>
      </c>
      <c r="F51" s="81">
        <v>5</v>
      </c>
      <c r="G51" s="180" t="s">
        <v>527</v>
      </c>
      <c r="H51" s="110"/>
    </row>
    <row r="52" spans="1:8" ht="12.75">
      <c r="A52" s="37"/>
      <c r="B52" s="54"/>
      <c r="C52" s="35"/>
      <c r="D52" s="127" t="s">
        <v>5</v>
      </c>
      <c r="E52" s="128" t="s">
        <v>5</v>
      </c>
      <c r="F52" s="127" t="s">
        <v>5</v>
      </c>
      <c r="G52" s="180" t="s">
        <v>528</v>
      </c>
      <c r="H52" s="110">
        <v>436000</v>
      </c>
    </row>
    <row r="53" spans="1:8" ht="12.75">
      <c r="A53" s="37"/>
      <c r="B53" s="54"/>
      <c r="C53" s="35"/>
      <c r="D53" s="127">
        <v>3</v>
      </c>
      <c r="E53" s="128" t="s">
        <v>36</v>
      </c>
      <c r="F53" s="127">
        <v>5</v>
      </c>
      <c r="G53" s="180" t="s">
        <v>529</v>
      </c>
      <c r="H53" s="138">
        <v>2000000</v>
      </c>
    </row>
    <row r="54" spans="1:8" ht="12.75">
      <c r="A54" s="37"/>
      <c r="B54" s="54"/>
      <c r="C54" s="35"/>
      <c r="D54" s="81">
        <v>3</v>
      </c>
      <c r="E54" s="128" t="s">
        <v>36</v>
      </c>
      <c r="F54" s="81">
        <v>5</v>
      </c>
      <c r="G54" s="180" t="s">
        <v>530</v>
      </c>
      <c r="H54" s="110">
        <v>86899.45</v>
      </c>
    </row>
    <row r="55" spans="1:8" ht="12.75">
      <c r="A55" s="37"/>
      <c r="B55" s="54"/>
      <c r="C55" s="35"/>
      <c r="D55" s="127">
        <v>3</v>
      </c>
      <c r="E55" s="128" t="s">
        <v>36</v>
      </c>
      <c r="F55" s="127">
        <v>5</v>
      </c>
      <c r="G55" s="180" t="s">
        <v>531</v>
      </c>
      <c r="H55" s="110">
        <v>20125</v>
      </c>
    </row>
    <row r="56" spans="1:8" ht="12.75">
      <c r="A56" s="37"/>
      <c r="B56" s="54"/>
      <c r="C56" s="35"/>
      <c r="D56" s="81">
        <v>3</v>
      </c>
      <c r="E56" s="128" t="s">
        <v>35</v>
      </c>
      <c r="F56" s="81">
        <v>5</v>
      </c>
      <c r="G56" s="180" t="s">
        <v>191</v>
      </c>
      <c r="H56" s="110"/>
    </row>
    <row r="57" spans="1:8" ht="12.75">
      <c r="A57" s="37"/>
      <c r="B57" s="54"/>
      <c r="C57" s="35"/>
      <c r="D57" s="81"/>
      <c r="E57" s="82"/>
      <c r="F57" s="81"/>
      <c r="G57" s="180" t="s">
        <v>192</v>
      </c>
      <c r="H57" s="110">
        <v>40005.17</v>
      </c>
    </row>
    <row r="58" spans="1:8" ht="12.75">
      <c r="A58" s="37"/>
      <c r="B58" s="54"/>
      <c r="C58" s="35"/>
      <c r="D58" s="127">
        <v>3</v>
      </c>
      <c r="E58" s="128" t="s">
        <v>35</v>
      </c>
      <c r="F58" s="127">
        <v>5</v>
      </c>
      <c r="G58" s="180" t="s">
        <v>532</v>
      </c>
      <c r="H58" s="138" t="s">
        <v>5</v>
      </c>
    </row>
    <row r="59" spans="1:8" ht="12.75">
      <c r="A59" s="37"/>
      <c r="B59" s="54"/>
      <c r="C59" s="35"/>
      <c r="D59" s="127" t="s">
        <v>5</v>
      </c>
      <c r="E59" s="128" t="s">
        <v>5</v>
      </c>
      <c r="F59" s="127" t="s">
        <v>5</v>
      </c>
      <c r="G59" s="180" t="s">
        <v>533</v>
      </c>
      <c r="H59" s="138">
        <v>892478</v>
      </c>
    </row>
    <row r="60" spans="1:8" ht="12.75">
      <c r="A60" s="37"/>
      <c r="B60" s="54"/>
      <c r="C60" s="35"/>
      <c r="D60" s="127">
        <v>3</v>
      </c>
      <c r="E60" s="128" t="s">
        <v>35</v>
      </c>
      <c r="F60" s="127">
        <v>5</v>
      </c>
      <c r="G60" s="190" t="s">
        <v>532</v>
      </c>
      <c r="H60" s="138"/>
    </row>
    <row r="61" spans="1:8" ht="12.75">
      <c r="A61" s="37"/>
      <c r="B61" s="54"/>
      <c r="C61" s="35"/>
      <c r="D61" s="127"/>
      <c r="E61" s="128"/>
      <c r="F61" s="127"/>
      <c r="G61" s="180" t="s">
        <v>660</v>
      </c>
      <c r="H61" s="258">
        <v>2027905</v>
      </c>
    </row>
    <row r="62" spans="1:8" ht="12.75">
      <c r="A62" s="37"/>
      <c r="B62" s="54"/>
      <c r="C62" s="35"/>
      <c r="D62" s="127">
        <v>3</v>
      </c>
      <c r="E62" s="128" t="s">
        <v>35</v>
      </c>
      <c r="F62" s="127">
        <v>5</v>
      </c>
      <c r="G62" s="180" t="s">
        <v>532</v>
      </c>
      <c r="H62" s="258"/>
    </row>
    <row r="63" spans="1:8" ht="12.75">
      <c r="A63" s="37"/>
      <c r="B63" s="54"/>
      <c r="C63" s="35"/>
      <c r="D63" s="127"/>
      <c r="E63" s="128"/>
      <c r="F63" s="127"/>
      <c r="G63" s="180" t="s">
        <v>533</v>
      </c>
      <c r="H63" s="258">
        <v>1083519</v>
      </c>
    </row>
    <row r="64" spans="1:8" ht="12.75">
      <c r="A64" s="37"/>
      <c r="B64" s="54"/>
      <c r="C64" s="35"/>
      <c r="D64" s="127"/>
      <c r="E64" s="128"/>
      <c r="F64" s="127"/>
      <c r="G64" s="180" t="s">
        <v>532</v>
      </c>
      <c r="H64" s="258"/>
    </row>
    <row r="65" spans="1:8" ht="13.5" thickBot="1">
      <c r="A65" s="37"/>
      <c r="B65" s="54"/>
      <c r="C65" s="35"/>
      <c r="D65" s="127"/>
      <c r="E65" s="128"/>
      <c r="F65" s="127"/>
      <c r="G65" s="180" t="s">
        <v>661</v>
      </c>
      <c r="H65" s="258">
        <v>2922033</v>
      </c>
    </row>
    <row r="66" spans="1:8" ht="13.5" thickBot="1">
      <c r="A66" s="349"/>
      <c r="B66" s="350"/>
      <c r="C66" s="351"/>
      <c r="D66" s="352"/>
      <c r="E66" s="353"/>
      <c r="F66" s="352"/>
      <c r="G66" s="354" t="s">
        <v>538</v>
      </c>
      <c r="H66" s="355">
        <f>SUM(H47:H65)</f>
        <v>14308712.620000001</v>
      </c>
    </row>
    <row r="67" spans="1:8" ht="14.25" thickBot="1" thickTop="1">
      <c r="A67" s="102"/>
      <c r="B67" s="83"/>
      <c r="C67" s="84"/>
      <c r="D67" s="356" t="s">
        <v>5</v>
      </c>
      <c r="E67" s="184" t="s">
        <v>5</v>
      </c>
      <c r="F67" s="356" t="s">
        <v>5</v>
      </c>
      <c r="G67" s="186" t="s">
        <v>537</v>
      </c>
      <c r="H67" s="357">
        <f>H37+H45+H66</f>
        <v>242704105.89000005</v>
      </c>
    </row>
    <row r="68" spans="1:8" ht="12.75">
      <c r="A68" s="37"/>
      <c r="B68" s="54"/>
      <c r="C68" s="35"/>
      <c r="D68" s="81"/>
      <c r="E68" s="82"/>
      <c r="F68" s="81"/>
      <c r="G68" s="369"/>
      <c r="H68" s="359"/>
    </row>
    <row r="69" spans="1:8" ht="13.5" thickBot="1">
      <c r="A69" s="112" t="s">
        <v>24</v>
      </c>
      <c r="B69" s="113"/>
      <c r="C69" s="114" t="e">
        <f>C8+C10+C12+C21</f>
        <v>#REF!</v>
      </c>
      <c r="D69" s="105"/>
      <c r="E69" s="106"/>
      <c r="F69" s="105"/>
      <c r="G69" s="112" t="s">
        <v>24</v>
      </c>
      <c r="H69" s="88">
        <f>+H9+H20+H11+H67</f>
        <v>465180536.12</v>
      </c>
    </row>
    <row r="70" spans="1:8" ht="12.75">
      <c r="A70" t="s">
        <v>38</v>
      </c>
      <c r="C70" s="3"/>
      <c r="D70" s="85"/>
      <c r="E70" s="86"/>
      <c r="F70" s="85"/>
      <c r="H70" s="3"/>
    </row>
    <row r="71" spans="1:8" ht="12.75">
      <c r="A71" t="s">
        <v>39</v>
      </c>
      <c r="C71" s="3"/>
      <c r="D71" s="85"/>
      <c r="E71" s="86"/>
      <c r="F71" s="85"/>
      <c r="H71" s="3"/>
    </row>
    <row r="72" spans="1:8" ht="12.75">
      <c r="A72" s="13" t="s">
        <v>668</v>
      </c>
      <c r="C72" s="3"/>
      <c r="E72" s="87"/>
      <c r="H72" s="3"/>
    </row>
    <row r="73" spans="1:5" ht="12.75">
      <c r="A73" s="13" t="s">
        <v>669</v>
      </c>
      <c r="C73" s="3"/>
      <c r="E73" s="87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</sheetData>
  <sheetProtection/>
  <mergeCells count="4">
    <mergeCell ref="A1:H1"/>
    <mergeCell ref="A2:H2"/>
    <mergeCell ref="A3:H3"/>
    <mergeCell ref="A4:H4"/>
  </mergeCells>
  <printOptions/>
  <pageMargins left="0.984251968503937" right="0.3937007874015748" top="0" bottom="0" header="0" footer="0"/>
  <pageSetup horizontalDpi="300" verticalDpi="3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52">
      <selection activeCell="A54" sqref="A54:G54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3" width="25.7109375" style="0" customWidth="1"/>
    <col min="4" max="4" width="23.421875" style="0" customWidth="1"/>
    <col min="5" max="5" width="16.28125" style="0" customWidth="1"/>
    <col min="6" max="6" width="22.140625" style="0" customWidth="1"/>
    <col min="7" max="7" width="20.7109375" style="0" customWidth="1"/>
  </cols>
  <sheetData>
    <row r="1" spans="1:7" ht="15.75">
      <c r="A1" s="437" t="s">
        <v>564</v>
      </c>
      <c r="B1" s="437"/>
      <c r="C1" s="437"/>
      <c r="D1" s="437"/>
      <c r="E1" s="437"/>
      <c r="F1" s="437"/>
      <c r="G1" s="437"/>
    </row>
    <row r="2" spans="1:7" ht="15.75">
      <c r="A2" s="437" t="s">
        <v>197</v>
      </c>
      <c r="B2" s="437"/>
      <c r="C2" s="437"/>
      <c r="D2" s="437"/>
      <c r="E2" s="437"/>
      <c r="F2" s="437"/>
      <c r="G2" s="437"/>
    </row>
    <row r="3" spans="1:7" ht="15.75">
      <c r="A3" s="437" t="s">
        <v>198</v>
      </c>
      <c r="B3" s="437"/>
      <c r="C3" s="437"/>
      <c r="D3" s="437"/>
      <c r="E3" s="437"/>
      <c r="F3" s="437"/>
      <c r="G3" s="437"/>
    </row>
    <row r="4" ht="13.5" thickBot="1"/>
    <row r="5" spans="3:7" ht="12.75">
      <c r="C5" s="328" t="s">
        <v>199</v>
      </c>
      <c r="D5" s="328" t="s">
        <v>200</v>
      </c>
      <c r="E5" s="328" t="s">
        <v>201</v>
      </c>
      <c r="F5" s="328" t="s">
        <v>236</v>
      </c>
      <c r="G5" s="328" t="s">
        <v>24</v>
      </c>
    </row>
    <row r="6" spans="3:7" ht="13.5" thickBot="1">
      <c r="C6" s="329" t="s">
        <v>182</v>
      </c>
      <c r="D6" s="329" t="s">
        <v>202</v>
      </c>
      <c r="E6" s="329" t="s">
        <v>203</v>
      </c>
      <c r="F6" s="329" t="s">
        <v>235</v>
      </c>
      <c r="G6" s="200"/>
    </row>
    <row r="7" spans="1:7" ht="13.5" thickBot="1">
      <c r="A7" s="201"/>
      <c r="B7" s="202" t="s">
        <v>204</v>
      </c>
      <c r="C7" s="203">
        <f>SUM(C9:C20)</f>
        <v>48787034.99666667</v>
      </c>
      <c r="D7" s="203">
        <f>SUM(D11:D20)</f>
        <v>227643603.54000002</v>
      </c>
      <c r="E7" s="203">
        <f>SUM(E11:E20)</f>
        <v>187195969.36</v>
      </c>
      <c r="F7" s="203">
        <f>SUM(F11:F20)</f>
        <v>1553928.22</v>
      </c>
      <c r="G7" s="204">
        <f>SUM(G9:G20)</f>
        <v>465180536.1166667</v>
      </c>
    </row>
    <row r="8" spans="1:7" ht="12.75">
      <c r="A8" s="200"/>
      <c r="B8" s="201"/>
      <c r="C8" s="201"/>
      <c r="D8" s="201"/>
      <c r="E8" s="201"/>
      <c r="F8" s="201"/>
      <c r="G8" s="201"/>
    </row>
    <row r="9" spans="1:7" ht="12.75">
      <c r="A9" s="199">
        <v>0</v>
      </c>
      <c r="B9" s="425" t="s">
        <v>698</v>
      </c>
      <c r="C9" s="205">
        <f>C59</f>
        <v>6592666.666666667</v>
      </c>
      <c r="D9" s="426">
        <v>0</v>
      </c>
      <c r="E9" s="426">
        <v>0</v>
      </c>
      <c r="F9" s="426">
        <v>0</v>
      </c>
      <c r="G9" s="205">
        <f>C9</f>
        <v>6592666.666666667</v>
      </c>
    </row>
    <row r="10" spans="1:7" ht="12.75">
      <c r="A10" s="200"/>
      <c r="B10" s="200"/>
      <c r="C10" s="200"/>
      <c r="D10" s="200"/>
      <c r="E10" s="200"/>
      <c r="F10" s="200"/>
      <c r="G10" s="200"/>
    </row>
    <row r="11" spans="1:7" ht="12.75">
      <c r="A11" s="199">
        <v>1</v>
      </c>
      <c r="B11" s="200" t="s">
        <v>10</v>
      </c>
      <c r="C11" s="205">
        <f>C75</f>
        <v>9100000</v>
      </c>
      <c r="D11" s="205">
        <f>D75</f>
        <v>141693603.54000002</v>
      </c>
      <c r="E11" s="205">
        <f>E75</f>
        <v>3650000</v>
      </c>
      <c r="F11" s="205">
        <v>0</v>
      </c>
      <c r="G11" s="205">
        <f>C11+D11+E11</f>
        <v>154443603.54000002</v>
      </c>
    </row>
    <row r="12" spans="1:7" ht="12.75">
      <c r="A12" s="199"/>
      <c r="B12" s="200"/>
      <c r="C12" s="200"/>
      <c r="D12" s="200"/>
      <c r="E12" s="200"/>
      <c r="F12" s="200"/>
      <c r="G12" s="200"/>
    </row>
    <row r="13" spans="1:7" ht="12.75">
      <c r="A13" s="199">
        <v>2</v>
      </c>
      <c r="B13" s="200" t="s">
        <v>145</v>
      </c>
      <c r="C13" s="205">
        <f>C99</f>
        <v>0</v>
      </c>
      <c r="D13" s="205">
        <f>D99</f>
        <v>15550000</v>
      </c>
      <c r="E13" s="205">
        <f>E99</f>
        <v>0</v>
      </c>
      <c r="F13" s="205">
        <v>0</v>
      </c>
      <c r="G13" s="205">
        <f>C13+D13+E13</f>
        <v>15550000</v>
      </c>
    </row>
    <row r="14" spans="1:7" ht="12.75">
      <c r="A14" s="199"/>
      <c r="B14" s="200"/>
      <c r="C14" s="200"/>
      <c r="D14" s="200"/>
      <c r="E14" s="200"/>
      <c r="F14" s="200"/>
      <c r="G14" s="200"/>
    </row>
    <row r="15" spans="1:7" ht="12.75">
      <c r="A15" s="199">
        <v>5</v>
      </c>
      <c r="B15" s="200" t="s">
        <v>12</v>
      </c>
      <c r="C15" s="205">
        <f>C111</f>
        <v>22000000</v>
      </c>
      <c r="D15" s="205">
        <f>D111</f>
        <v>70400000</v>
      </c>
      <c r="E15" s="205">
        <f>E111</f>
        <v>137545969.36</v>
      </c>
      <c r="F15" s="205">
        <f>+F111</f>
        <v>1553928.22</v>
      </c>
      <c r="G15" s="205">
        <f>C15+D15+E15+F15</f>
        <v>231499897.58</v>
      </c>
    </row>
    <row r="16" spans="1:7" ht="12.75">
      <c r="A16" s="199"/>
      <c r="B16" s="200"/>
      <c r="C16" s="200"/>
      <c r="D16" s="200"/>
      <c r="E16" s="200"/>
      <c r="F16" s="200"/>
      <c r="G16" s="200"/>
    </row>
    <row r="17" spans="1:7" ht="12.75">
      <c r="A17" s="199">
        <v>6</v>
      </c>
      <c r="B17" s="200" t="s">
        <v>100</v>
      </c>
      <c r="C17" s="205">
        <f>C128</f>
        <v>11094368.33</v>
      </c>
      <c r="D17" s="205">
        <f>D128</f>
        <v>0</v>
      </c>
      <c r="E17" s="205">
        <f>E128</f>
        <v>0</v>
      </c>
      <c r="F17" s="205">
        <v>0</v>
      </c>
      <c r="G17" s="205">
        <f>C17+D17+E17</f>
        <v>11094368.33</v>
      </c>
    </row>
    <row r="18" spans="1:7" ht="12.75">
      <c r="A18" s="199"/>
      <c r="B18" s="200"/>
      <c r="C18" s="200"/>
      <c r="D18" s="200"/>
      <c r="E18" s="200"/>
      <c r="F18" s="200"/>
      <c r="G18" s="200"/>
    </row>
    <row r="19" spans="1:7" ht="12.75">
      <c r="A19" s="199">
        <v>7</v>
      </c>
      <c r="B19" s="200" t="s">
        <v>205</v>
      </c>
      <c r="C19" s="205">
        <f>C138</f>
        <v>0</v>
      </c>
      <c r="D19" s="205">
        <f>D138</f>
        <v>0</v>
      </c>
      <c r="E19" s="205">
        <f>E138</f>
        <v>46000000</v>
      </c>
      <c r="F19" s="205">
        <v>0</v>
      </c>
      <c r="G19" s="205">
        <f>C19+D19+E19</f>
        <v>46000000</v>
      </c>
    </row>
    <row r="20" spans="1:7" ht="13.5" thickBot="1">
      <c r="A20" s="206"/>
      <c r="B20" s="207"/>
      <c r="C20" s="207"/>
      <c r="D20" s="207"/>
      <c r="E20" s="207"/>
      <c r="F20" s="207"/>
      <c r="G20" s="207"/>
    </row>
    <row r="53" spans="1:7" ht="15.75">
      <c r="A53" s="437" t="s">
        <v>763</v>
      </c>
      <c r="B53" s="437"/>
      <c r="C53" s="437"/>
      <c r="D53" s="437"/>
      <c r="E53" s="437"/>
      <c r="F53" s="437"/>
      <c r="G53" s="437"/>
    </row>
    <row r="54" spans="1:7" ht="15.75">
      <c r="A54" s="437" t="s">
        <v>206</v>
      </c>
      <c r="B54" s="437"/>
      <c r="C54" s="437"/>
      <c r="D54" s="437"/>
      <c r="E54" s="437"/>
      <c r="F54" s="437"/>
      <c r="G54" s="437"/>
    </row>
    <row r="55" spans="1:7" ht="16.5" thickBot="1">
      <c r="A55" s="437" t="s">
        <v>198</v>
      </c>
      <c r="B55" s="437"/>
      <c r="C55" s="437"/>
      <c r="D55" s="437"/>
      <c r="E55" s="437"/>
      <c r="F55" s="437"/>
      <c r="G55" s="437"/>
    </row>
    <row r="56" spans="3:7" ht="12.75">
      <c r="C56" s="328" t="s">
        <v>199</v>
      </c>
      <c r="D56" s="328" t="s">
        <v>207</v>
      </c>
      <c r="E56" s="328" t="s">
        <v>201</v>
      </c>
      <c r="F56" s="328" t="s">
        <v>236</v>
      </c>
      <c r="G56" s="208" t="s">
        <v>24</v>
      </c>
    </row>
    <row r="57" spans="3:7" ht="13.5" thickBot="1">
      <c r="C57" s="327" t="s">
        <v>182</v>
      </c>
      <c r="D57" s="327" t="s">
        <v>202</v>
      </c>
      <c r="E57" s="327" t="s">
        <v>203</v>
      </c>
      <c r="F57" s="327" t="s">
        <v>235</v>
      </c>
      <c r="G57" s="207"/>
    </row>
    <row r="58" spans="1:7" ht="13.5" thickBot="1">
      <c r="A58" s="67"/>
      <c r="B58" s="383" t="s">
        <v>208</v>
      </c>
      <c r="C58" s="259">
        <f>C59+C75+C99+C111+C128+C138</f>
        <v>48787034.99666667</v>
      </c>
      <c r="D58" s="259">
        <f>+D75+D99+D111+D128+D138</f>
        <v>227643603.54000002</v>
      </c>
      <c r="E58" s="259">
        <f>+E75+E99+E111+E128+E138</f>
        <v>187195969.36</v>
      </c>
      <c r="F58" s="259">
        <f>+F75+F99+F111+F128+F138</f>
        <v>1553928.22</v>
      </c>
      <c r="G58" s="384">
        <f>+G59+G75+G99+G111+G128+G138</f>
        <v>465180536.1166666</v>
      </c>
    </row>
    <row r="59" spans="1:7" ht="13.5" thickBot="1">
      <c r="A59" s="209">
        <v>0</v>
      </c>
      <c r="B59" s="210" t="s">
        <v>698</v>
      </c>
      <c r="C59" s="211">
        <f>C60+C63+C67+C71</f>
        <v>6592666.666666667</v>
      </c>
      <c r="D59" s="211">
        <v>0</v>
      </c>
      <c r="E59" s="211">
        <f>E60+E63+E66+E82</f>
        <v>0</v>
      </c>
      <c r="F59" s="211">
        <f>F60+F63+F66+F82</f>
        <v>0</v>
      </c>
      <c r="G59" s="211">
        <f>G60+G63+G67+G71</f>
        <v>6592666.666666667</v>
      </c>
    </row>
    <row r="60" spans="1:7" ht="14.25" thickBot="1" thickTop="1">
      <c r="A60" s="417">
        <v>0.01</v>
      </c>
      <c r="B60" s="418" t="s">
        <v>701</v>
      </c>
      <c r="C60" s="222">
        <f>C61</f>
        <v>5000000</v>
      </c>
      <c r="D60" s="222"/>
      <c r="E60" s="222"/>
      <c r="F60" s="222"/>
      <c r="G60" s="336">
        <f>G61</f>
        <v>5000000</v>
      </c>
    </row>
    <row r="61" spans="1:7" ht="12.75">
      <c r="A61" s="416" t="s">
        <v>739</v>
      </c>
      <c r="B61" s="419" t="s">
        <v>702</v>
      </c>
      <c r="C61" s="229">
        <f>+'PROGRAMA 1'!C7</f>
        <v>5000000</v>
      </c>
      <c r="D61" s="229">
        <v>0</v>
      </c>
      <c r="E61" s="229">
        <v>0</v>
      </c>
      <c r="F61" s="229">
        <v>0</v>
      </c>
      <c r="G61" s="420">
        <f>SUM(C61:F61)</f>
        <v>5000000</v>
      </c>
    </row>
    <row r="62" spans="1:7" ht="12.75">
      <c r="A62" s="416"/>
      <c r="B62" s="419"/>
      <c r="C62" s="229"/>
      <c r="D62" s="229"/>
      <c r="E62" s="229"/>
      <c r="F62" s="229"/>
      <c r="G62" s="420"/>
    </row>
    <row r="63" spans="1:7" ht="13.5" thickBot="1">
      <c r="A63" s="421">
        <v>0.03</v>
      </c>
      <c r="B63" s="422" t="s">
        <v>704</v>
      </c>
      <c r="C63" s="214">
        <f>SUM(C64:C65)</f>
        <v>626166.6666666667</v>
      </c>
      <c r="D63" s="423"/>
      <c r="E63" s="423"/>
      <c r="F63" s="423"/>
      <c r="G63" s="332">
        <f>SUM(G64:G65)</f>
        <v>626166.6666666667</v>
      </c>
    </row>
    <row r="64" spans="1:7" ht="12.75">
      <c r="A64" s="416" t="s">
        <v>740</v>
      </c>
      <c r="B64" s="16" t="s">
        <v>706</v>
      </c>
      <c r="C64" s="229">
        <f>+'PROGRAMA 1'!C10</f>
        <v>416666.6666666667</v>
      </c>
      <c r="D64" s="229">
        <v>0</v>
      </c>
      <c r="E64" s="229">
        <v>0</v>
      </c>
      <c r="F64" s="229">
        <v>0</v>
      </c>
      <c r="G64" s="420">
        <f>SUM(C64:F64)</f>
        <v>416666.6666666667</v>
      </c>
    </row>
    <row r="65" spans="1:7" ht="12.75">
      <c r="A65" s="416" t="s">
        <v>741</v>
      </c>
      <c r="B65" s="14" t="s">
        <v>708</v>
      </c>
      <c r="C65" s="229">
        <f>+'PROGRAMA 1'!C11</f>
        <v>209500.00000000003</v>
      </c>
      <c r="D65" s="229">
        <v>0</v>
      </c>
      <c r="E65" s="229">
        <v>0</v>
      </c>
      <c r="F65" s="229">
        <v>0</v>
      </c>
      <c r="G65" s="420">
        <f>SUM(C65:F65)</f>
        <v>209500.00000000003</v>
      </c>
    </row>
    <row r="66" spans="1:7" ht="12.75">
      <c r="A66" s="416"/>
      <c r="B66" s="419"/>
      <c r="C66" s="229"/>
      <c r="D66" s="229"/>
      <c r="E66" s="229"/>
      <c r="F66" s="229"/>
      <c r="G66" s="420"/>
    </row>
    <row r="67" spans="1:7" ht="13.5" thickBot="1">
      <c r="A67" s="421">
        <v>0.04</v>
      </c>
      <c r="B67" s="424" t="s">
        <v>710</v>
      </c>
      <c r="C67" s="214">
        <f>SUM(C68:C69)</f>
        <v>741500</v>
      </c>
      <c r="D67" s="423"/>
      <c r="E67" s="423"/>
      <c r="F67" s="423"/>
      <c r="G67" s="332">
        <f>SUM(G68:G69)</f>
        <v>741500</v>
      </c>
    </row>
    <row r="68" spans="1:7" ht="12.75">
      <c r="A68" s="416" t="s">
        <v>744</v>
      </c>
      <c r="B68" s="416" t="s">
        <v>712</v>
      </c>
      <c r="C68" s="229">
        <f>+'PROGRAMA 1'!C14</f>
        <v>716500</v>
      </c>
      <c r="D68" s="229">
        <v>0</v>
      </c>
      <c r="E68" s="229">
        <v>0</v>
      </c>
      <c r="F68" s="229">
        <v>0</v>
      </c>
      <c r="G68" s="420">
        <f>SUM(C68:F68)</f>
        <v>716500</v>
      </c>
    </row>
    <row r="69" spans="1:7" ht="12.75">
      <c r="A69" s="416" t="s">
        <v>745</v>
      </c>
      <c r="B69" s="416" t="s">
        <v>714</v>
      </c>
      <c r="C69" s="229">
        <f>+'PROGRAMA 1'!C15</f>
        <v>25000</v>
      </c>
      <c r="D69" s="229">
        <v>0</v>
      </c>
      <c r="E69" s="229">
        <v>0</v>
      </c>
      <c r="F69" s="229">
        <v>0</v>
      </c>
      <c r="G69" s="420">
        <f>SUM(C69:F69)</f>
        <v>25000</v>
      </c>
    </row>
    <row r="70" spans="1:7" ht="12.75">
      <c r="A70" s="416"/>
      <c r="B70" s="419"/>
      <c r="C70" s="229"/>
      <c r="D70" s="229"/>
      <c r="E70" s="229"/>
      <c r="F70" s="229"/>
      <c r="G70" s="420"/>
    </row>
    <row r="71" spans="1:7" ht="13.5" thickBot="1">
      <c r="A71" s="421" t="s">
        <v>746</v>
      </c>
      <c r="B71" s="424" t="s">
        <v>716</v>
      </c>
      <c r="C71" s="214">
        <f>SUM(C72:C73)</f>
        <v>225000</v>
      </c>
      <c r="D71" s="423"/>
      <c r="E71" s="423"/>
      <c r="F71" s="423"/>
      <c r="G71" s="332">
        <f>SUM(G72:G73)</f>
        <v>225000</v>
      </c>
    </row>
    <row r="72" spans="1:7" ht="12.75">
      <c r="A72" s="416" t="s">
        <v>747</v>
      </c>
      <c r="B72" s="416" t="s">
        <v>718</v>
      </c>
      <c r="C72" s="229">
        <f>+'PROGRAMA 1'!C18</f>
        <v>75000</v>
      </c>
      <c r="D72" s="229">
        <v>0</v>
      </c>
      <c r="E72" s="229">
        <v>0</v>
      </c>
      <c r="F72" s="229">
        <v>0</v>
      </c>
      <c r="G72" s="420">
        <f>SUM(C72:F72)</f>
        <v>75000</v>
      </c>
    </row>
    <row r="73" spans="1:7" ht="12.75">
      <c r="A73" s="416" t="s">
        <v>748</v>
      </c>
      <c r="B73" s="416" t="s">
        <v>720</v>
      </c>
      <c r="C73" s="229">
        <f>+'PROGRAMA 1'!C19</f>
        <v>150000</v>
      </c>
      <c r="D73" s="229">
        <v>0</v>
      </c>
      <c r="E73" s="229">
        <v>0</v>
      </c>
      <c r="F73" s="229">
        <v>0</v>
      </c>
      <c r="G73" s="420">
        <f>SUM(C73:F73)</f>
        <v>150000</v>
      </c>
    </row>
    <row r="74" spans="1:7" ht="12.75">
      <c r="A74" s="416"/>
      <c r="B74" s="419"/>
      <c r="C74" s="229"/>
      <c r="D74" s="229"/>
      <c r="E74" s="229"/>
      <c r="F74" s="229"/>
      <c r="G74" s="420"/>
    </row>
    <row r="75" spans="1:7" ht="13.5" thickBot="1">
      <c r="A75" s="209">
        <v>1</v>
      </c>
      <c r="B75" s="210" t="s">
        <v>10</v>
      </c>
      <c r="C75" s="211">
        <f>C76+C79+C82+C85+C93</f>
        <v>9100000</v>
      </c>
      <c r="D75" s="211">
        <f>D76+D79+D82+D85+D90+D93</f>
        <v>141693603.54000002</v>
      </c>
      <c r="E75" s="211">
        <f>E76+E79+E82+E85+E93</f>
        <v>3650000</v>
      </c>
      <c r="F75" s="211">
        <f>F76+F79+F82+F85+F93</f>
        <v>0</v>
      </c>
      <c r="G75" s="238">
        <f>G76+G79+G82+G85+G90+G93</f>
        <v>154443603.54000002</v>
      </c>
    </row>
    <row r="76" spans="1:7" ht="14.25" thickBot="1" thickTop="1">
      <c r="A76" s="220">
        <v>1.01</v>
      </c>
      <c r="B76" s="221" t="s">
        <v>428</v>
      </c>
      <c r="C76" s="222">
        <f>+C77</f>
        <v>0</v>
      </c>
      <c r="D76" s="222">
        <f>D77</f>
        <v>900000</v>
      </c>
      <c r="E76" s="222">
        <f>E77</f>
        <v>0</v>
      </c>
      <c r="F76" s="222">
        <f>F77</f>
        <v>0</v>
      </c>
      <c r="G76" s="223">
        <f>G77</f>
        <v>900000</v>
      </c>
    </row>
    <row r="77" spans="1:7" ht="12.75">
      <c r="A77" s="228" t="s">
        <v>450</v>
      </c>
      <c r="B77" s="180" t="s">
        <v>451</v>
      </c>
      <c r="C77" s="229">
        <v>0</v>
      </c>
      <c r="D77" s="229">
        <f>+'PROGRAMA 2'!C7</f>
        <v>900000</v>
      </c>
      <c r="E77" s="229">
        <v>0</v>
      </c>
      <c r="F77" s="229">
        <v>0</v>
      </c>
      <c r="G77" s="231">
        <f>SUM(C77:F77)</f>
        <v>900000</v>
      </c>
    </row>
    <row r="78" spans="1:7" ht="12.75">
      <c r="A78" s="326"/>
      <c r="B78" s="139"/>
      <c r="C78" s="233"/>
      <c r="D78" s="233"/>
      <c r="E78" s="233"/>
      <c r="F78" s="233"/>
      <c r="G78" s="230"/>
    </row>
    <row r="79" spans="1:7" ht="13.5" thickBot="1">
      <c r="A79" s="213">
        <v>1.02</v>
      </c>
      <c r="B79" s="77" t="s">
        <v>463</v>
      </c>
      <c r="C79" s="214">
        <f>+C80</f>
        <v>0</v>
      </c>
      <c r="D79" s="214">
        <f>+D80</f>
        <v>23000000</v>
      </c>
      <c r="E79" s="214">
        <f>+E80</f>
        <v>0</v>
      </c>
      <c r="F79" s="214">
        <f>+F80</f>
        <v>0</v>
      </c>
      <c r="G79" s="332">
        <f>+G80</f>
        <v>23000000</v>
      </c>
    </row>
    <row r="80" spans="1:7" ht="12.75">
      <c r="A80" s="228" t="s">
        <v>549</v>
      </c>
      <c r="B80" s="180" t="s">
        <v>542</v>
      </c>
      <c r="C80" s="229">
        <v>0</v>
      </c>
      <c r="D80" s="229">
        <f>+'PROGRAMA 2'!C10</f>
        <v>23000000</v>
      </c>
      <c r="E80" s="229">
        <v>0</v>
      </c>
      <c r="F80" s="237">
        <v>0</v>
      </c>
      <c r="G80" s="231">
        <f>SUM(C80:F80)</f>
        <v>23000000</v>
      </c>
    </row>
    <row r="81" spans="1:7" ht="12.75">
      <c r="A81" s="228"/>
      <c r="B81" s="180"/>
      <c r="C81" s="229"/>
      <c r="D81" s="229"/>
      <c r="E81" s="229"/>
      <c r="F81" s="237"/>
      <c r="G81" s="231"/>
    </row>
    <row r="82" spans="1:7" ht="13.5" thickBot="1">
      <c r="A82" s="213">
        <v>1.03</v>
      </c>
      <c r="B82" s="77" t="s">
        <v>479</v>
      </c>
      <c r="C82" s="214">
        <f>C83</f>
        <v>0</v>
      </c>
      <c r="D82" s="214">
        <f>D83</f>
        <v>200000</v>
      </c>
      <c r="E82" s="214">
        <f>E83</f>
        <v>0</v>
      </c>
      <c r="F82" s="214">
        <f>F83</f>
        <v>0</v>
      </c>
      <c r="G82" s="332">
        <f>G83</f>
        <v>200000</v>
      </c>
    </row>
    <row r="83" spans="1:7" ht="12.75">
      <c r="A83" s="228" t="s">
        <v>632</v>
      </c>
      <c r="B83" s="180" t="s">
        <v>592</v>
      </c>
      <c r="C83" s="229">
        <v>0</v>
      </c>
      <c r="D83" s="229">
        <f>+'PROGRAMA 2'!C13</f>
        <v>200000</v>
      </c>
      <c r="E83" s="229">
        <v>0</v>
      </c>
      <c r="F83" s="237">
        <v>0</v>
      </c>
      <c r="G83" s="231">
        <f>SUM(C83:F83)</f>
        <v>200000</v>
      </c>
    </row>
    <row r="84" spans="1:7" ht="12" customHeight="1">
      <c r="A84" s="326"/>
      <c r="B84" s="139"/>
      <c r="C84" s="233"/>
      <c r="D84" s="233"/>
      <c r="E84" s="233"/>
      <c r="F84" s="331"/>
      <c r="G84" s="230"/>
    </row>
    <row r="85" spans="1:7" ht="13.5" thickBot="1">
      <c r="A85" s="213">
        <v>1.04</v>
      </c>
      <c r="B85" s="77" t="s">
        <v>141</v>
      </c>
      <c r="C85" s="214">
        <f>SUM(C86:C88)</f>
        <v>8100000</v>
      </c>
      <c r="D85" s="214">
        <f>SUM(D86:D88)</f>
        <v>63951603.54000001</v>
      </c>
      <c r="E85" s="214">
        <f>SUM(E86:E88)</f>
        <v>3650000</v>
      </c>
      <c r="F85" s="214">
        <f>SUM(F86:F88)</f>
        <v>0</v>
      </c>
      <c r="G85" s="214">
        <f>SUM(G86:G88)</f>
        <v>75701603.54</v>
      </c>
    </row>
    <row r="86" spans="1:7" ht="12.75">
      <c r="A86" s="228" t="s">
        <v>693</v>
      </c>
      <c r="B86" s="180" t="s">
        <v>694</v>
      </c>
      <c r="C86" s="229">
        <f>+'PROGRAMA 1'!C23</f>
        <v>4000000</v>
      </c>
      <c r="D86" s="229">
        <v>0</v>
      </c>
      <c r="E86" s="229">
        <v>0</v>
      </c>
      <c r="F86" s="237">
        <v>0</v>
      </c>
      <c r="G86" s="218">
        <f>SUM(C86:F86)</f>
        <v>4000000</v>
      </c>
    </row>
    <row r="87" spans="1:7" ht="12.75">
      <c r="A87" s="228" t="s">
        <v>209</v>
      </c>
      <c r="B87" s="180" t="s">
        <v>152</v>
      </c>
      <c r="C87" s="217">
        <f>+'PROGRAMA 1'!C24</f>
        <v>4100000</v>
      </c>
      <c r="D87" s="217">
        <f>+'PROGRAMA 2'!C16</f>
        <v>63951603.54000001</v>
      </c>
      <c r="E87" s="217">
        <v>0</v>
      </c>
      <c r="F87" s="235">
        <v>0</v>
      </c>
      <c r="G87" s="218">
        <f>SUM(C87:F87)</f>
        <v>68051603.54</v>
      </c>
    </row>
    <row r="88" spans="1:7" ht="12.75">
      <c r="A88" s="228" t="s">
        <v>633</v>
      </c>
      <c r="B88" s="180" t="s">
        <v>607</v>
      </c>
      <c r="C88" s="217">
        <v>0</v>
      </c>
      <c r="D88" s="217">
        <v>0</v>
      </c>
      <c r="E88" s="217">
        <f>+'PROGRAMA 3'!C7</f>
        <v>3650000</v>
      </c>
      <c r="F88" s="235">
        <v>0</v>
      </c>
      <c r="G88" s="218">
        <f>SUM(C88:F88)</f>
        <v>3650000</v>
      </c>
    </row>
    <row r="89" spans="1:7" ht="12.75">
      <c r="A89" s="228"/>
      <c r="B89" s="180"/>
      <c r="C89" s="217"/>
      <c r="D89" s="217"/>
      <c r="E89" s="217"/>
      <c r="F89" s="235"/>
      <c r="G89" s="218"/>
    </row>
    <row r="90" spans="1:7" ht="13.5" thickBot="1">
      <c r="A90" s="213">
        <v>1.07</v>
      </c>
      <c r="B90" s="77" t="s">
        <v>419</v>
      </c>
      <c r="C90" s="214">
        <f>C91</f>
        <v>0</v>
      </c>
      <c r="D90" s="214">
        <f>D91</f>
        <v>5000000</v>
      </c>
      <c r="E90" s="214">
        <v>0</v>
      </c>
      <c r="F90" s="261">
        <f>F91</f>
        <v>0</v>
      </c>
      <c r="G90" s="215">
        <f>G91</f>
        <v>5000000</v>
      </c>
    </row>
    <row r="91" spans="1:7" ht="12.75">
      <c r="A91" s="228" t="s">
        <v>452</v>
      </c>
      <c r="B91" s="180" t="s">
        <v>420</v>
      </c>
      <c r="C91" s="217">
        <v>0</v>
      </c>
      <c r="D91" s="217">
        <f>+'PROGRAMA 2'!C19</f>
        <v>5000000</v>
      </c>
      <c r="E91" s="217">
        <v>0</v>
      </c>
      <c r="F91" s="235">
        <v>0</v>
      </c>
      <c r="G91" s="218">
        <f>SUM(C91:F91)</f>
        <v>5000000</v>
      </c>
    </row>
    <row r="92" spans="1:7" ht="13.5" thickBot="1">
      <c r="A92" s="228"/>
      <c r="B92" s="180"/>
      <c r="C92" s="217"/>
      <c r="D92" s="217"/>
      <c r="E92" s="217"/>
      <c r="F92" s="235"/>
      <c r="G92" s="218"/>
    </row>
    <row r="93" spans="1:7" ht="13.5" thickBot="1">
      <c r="A93" s="333">
        <v>1.08</v>
      </c>
      <c r="B93" s="5" t="s">
        <v>11</v>
      </c>
      <c r="C93" s="334">
        <f>SUM(C94:C97)</f>
        <v>1000000</v>
      </c>
      <c r="D93" s="334">
        <f>SUM(D94:D97)</f>
        <v>48642000</v>
      </c>
      <c r="E93" s="334">
        <f>SUM(E94:E97)</f>
        <v>0</v>
      </c>
      <c r="F93" s="334">
        <f>SUM(F94:F97)</f>
        <v>0</v>
      </c>
      <c r="G93" s="334">
        <f>SUM(G94:G97)</f>
        <v>49642000</v>
      </c>
    </row>
    <row r="94" spans="1:7" ht="12.75">
      <c r="A94" s="228" t="s">
        <v>695</v>
      </c>
      <c r="B94" s="180" t="s">
        <v>696</v>
      </c>
      <c r="C94" s="229">
        <f>+'PROGRAMA 1'!C27</f>
        <v>1000000</v>
      </c>
      <c r="D94" s="229">
        <v>0</v>
      </c>
      <c r="E94" s="229">
        <v>0</v>
      </c>
      <c r="F94" s="237">
        <v>0</v>
      </c>
      <c r="G94" s="218">
        <f>SUM(C94:F94)</f>
        <v>1000000</v>
      </c>
    </row>
    <row r="95" spans="1:7" ht="12.75">
      <c r="A95" s="219" t="s">
        <v>210</v>
      </c>
      <c r="B95" s="54" t="s">
        <v>211</v>
      </c>
      <c r="C95" s="217">
        <v>0</v>
      </c>
      <c r="D95" s="217">
        <f>+'PROGRAMA 2'!C22</f>
        <v>35442000</v>
      </c>
      <c r="E95" s="217">
        <v>0</v>
      </c>
      <c r="F95" s="235">
        <v>0</v>
      </c>
      <c r="G95" s="218">
        <f>SUM(C95:F95)</f>
        <v>35442000</v>
      </c>
    </row>
    <row r="96" spans="1:7" ht="12.75">
      <c r="A96" s="228" t="s">
        <v>453</v>
      </c>
      <c r="B96" s="180" t="s">
        <v>454</v>
      </c>
      <c r="C96" s="217">
        <v>0</v>
      </c>
      <c r="D96" s="217">
        <f>+'PROGRAMA 2'!C23</f>
        <v>4700000</v>
      </c>
      <c r="E96" s="217">
        <v>0</v>
      </c>
      <c r="F96" s="235">
        <v>0</v>
      </c>
      <c r="G96" s="218">
        <f>SUM(C96:F96)</f>
        <v>4700000</v>
      </c>
    </row>
    <row r="97" spans="1:7" ht="12.75">
      <c r="A97" s="228" t="s">
        <v>455</v>
      </c>
      <c r="B97" s="180" t="s">
        <v>456</v>
      </c>
      <c r="C97" s="217">
        <v>0</v>
      </c>
      <c r="D97" s="217">
        <f>+'PROGRAMA 2'!C24</f>
        <v>8500000</v>
      </c>
      <c r="E97" s="217">
        <v>0</v>
      </c>
      <c r="F97" s="235">
        <v>0</v>
      </c>
      <c r="G97" s="218">
        <f>SUM(C97:F97)</f>
        <v>8500000</v>
      </c>
    </row>
    <row r="98" spans="1:7" ht="12.75">
      <c r="A98" s="228"/>
      <c r="B98" s="180"/>
      <c r="C98" s="217"/>
      <c r="D98" s="217"/>
      <c r="E98" s="217"/>
      <c r="F98" s="235"/>
      <c r="G98" s="218"/>
    </row>
    <row r="99" spans="1:7" ht="13.5" thickBot="1">
      <c r="A99" s="209">
        <v>2</v>
      </c>
      <c r="B99" s="210" t="s">
        <v>145</v>
      </c>
      <c r="C99" s="211">
        <f>+C104+C100+C107</f>
        <v>0</v>
      </c>
      <c r="D99" s="211">
        <f>+D104+D100+D107</f>
        <v>15550000</v>
      </c>
      <c r="E99" s="211">
        <f>+E104+E100+E107</f>
        <v>0</v>
      </c>
      <c r="F99" s="211">
        <f>+F104+F100+F107</f>
        <v>0</v>
      </c>
      <c r="G99" s="238">
        <f>+G104+G100+G107</f>
        <v>15550000</v>
      </c>
    </row>
    <row r="100" spans="1:7" ht="14.25" thickBot="1" thickTop="1">
      <c r="A100" s="213">
        <v>2.01</v>
      </c>
      <c r="B100" s="77" t="s">
        <v>457</v>
      </c>
      <c r="C100" s="214">
        <f>C102+C101</f>
        <v>0</v>
      </c>
      <c r="D100" s="214">
        <f>D102+D101</f>
        <v>4050000</v>
      </c>
      <c r="E100" s="214">
        <f>E102+E101</f>
        <v>0</v>
      </c>
      <c r="F100" s="214">
        <f>F102+F101</f>
        <v>0</v>
      </c>
      <c r="G100" s="332">
        <f>G102+G101</f>
        <v>4050000</v>
      </c>
    </row>
    <row r="101" spans="1:7" ht="12.75">
      <c r="A101" s="228" t="s">
        <v>634</v>
      </c>
      <c r="B101" s="180" t="s">
        <v>616</v>
      </c>
      <c r="C101" s="229">
        <v>0</v>
      </c>
      <c r="D101" s="229">
        <f>+'PROGRAMA 2'!C28</f>
        <v>4000000</v>
      </c>
      <c r="E101" s="229">
        <v>0</v>
      </c>
      <c r="F101" s="229">
        <v>0</v>
      </c>
      <c r="G101" s="218">
        <f>SUM(C101:F101)</f>
        <v>4000000</v>
      </c>
    </row>
    <row r="102" spans="1:7" ht="12.75">
      <c r="A102" s="228" t="s">
        <v>458</v>
      </c>
      <c r="B102" s="180" t="s">
        <v>447</v>
      </c>
      <c r="C102" s="229">
        <v>0</v>
      </c>
      <c r="D102" s="229">
        <f>+'PROGRAMA 2'!C29</f>
        <v>50000</v>
      </c>
      <c r="E102" s="229">
        <v>0</v>
      </c>
      <c r="F102" s="229">
        <v>0</v>
      </c>
      <c r="G102" s="218">
        <f>SUM(C102:F102)</f>
        <v>50000</v>
      </c>
    </row>
    <row r="103" spans="1:7" ht="12.75">
      <c r="A103" s="322"/>
      <c r="B103" s="323"/>
      <c r="C103" s="324"/>
      <c r="D103" s="324"/>
      <c r="E103" s="324"/>
      <c r="F103" s="324" t="s">
        <v>5</v>
      </c>
      <c r="G103" s="325"/>
    </row>
    <row r="104" spans="1:7" ht="13.5" thickBot="1">
      <c r="A104" s="213">
        <v>2.03</v>
      </c>
      <c r="B104" s="77" t="s">
        <v>212</v>
      </c>
      <c r="C104" s="214">
        <f>SUM(C105:C105)</f>
        <v>0</v>
      </c>
      <c r="D104" s="214">
        <f>SUM(D105:D105)</f>
        <v>6000000</v>
      </c>
      <c r="E104" s="214">
        <f>SUM(E105:E105)</f>
        <v>0</v>
      </c>
      <c r="F104" s="214">
        <f>SUM(F105:F105)</f>
        <v>0</v>
      </c>
      <c r="G104" s="332">
        <f>SUM(G105:G105)</f>
        <v>6000000</v>
      </c>
    </row>
    <row r="105" spans="1:7" ht="12.75">
      <c r="A105" s="228" t="s">
        <v>382</v>
      </c>
      <c r="B105" s="180" t="s">
        <v>383</v>
      </c>
      <c r="C105" s="217">
        <v>0</v>
      </c>
      <c r="D105" s="217">
        <f>+'PROGRAMA 2'!C32</f>
        <v>6000000</v>
      </c>
      <c r="E105" s="217">
        <v>0</v>
      </c>
      <c r="F105" s="235">
        <v>0</v>
      </c>
      <c r="G105" s="231">
        <f>SUM(C105:F105)</f>
        <v>6000000</v>
      </c>
    </row>
    <row r="106" spans="1:7" ht="12.75">
      <c r="A106" s="228"/>
      <c r="B106" s="180"/>
      <c r="C106" s="217"/>
      <c r="D106" s="217"/>
      <c r="E106" s="217"/>
      <c r="F106" s="235"/>
      <c r="G106" s="231"/>
    </row>
    <row r="107" spans="1:7" ht="13.5" thickBot="1">
      <c r="A107" s="213">
        <v>2.99</v>
      </c>
      <c r="B107" s="77" t="s">
        <v>313</v>
      </c>
      <c r="C107" s="214">
        <f>SUM(C109:C109)</f>
        <v>0</v>
      </c>
      <c r="D107" s="214">
        <f>SUM(D108:D109)</f>
        <v>5500000</v>
      </c>
      <c r="E107" s="214">
        <f>SUM(E109:E109)</f>
        <v>0</v>
      </c>
      <c r="F107" s="214">
        <f>SUM(F109:F109)</f>
        <v>0</v>
      </c>
      <c r="G107" s="332">
        <f>SUM(G108:G109)</f>
        <v>5500000</v>
      </c>
    </row>
    <row r="108" spans="1:7" ht="12.75">
      <c r="A108" s="228" t="s">
        <v>314</v>
      </c>
      <c r="B108" s="180" t="s">
        <v>298</v>
      </c>
      <c r="C108" s="229">
        <v>0</v>
      </c>
      <c r="D108" s="229">
        <f>+'PROGRAMA 2'!C35</f>
        <v>1500000</v>
      </c>
      <c r="E108" s="229">
        <v>0</v>
      </c>
      <c r="F108" s="237">
        <v>0</v>
      </c>
      <c r="G108" s="218">
        <f>SUM(C108:F108)</f>
        <v>1500000</v>
      </c>
    </row>
    <row r="109" spans="1:7" ht="12.75">
      <c r="A109" s="228" t="s">
        <v>552</v>
      </c>
      <c r="B109" s="180" t="s">
        <v>550</v>
      </c>
      <c r="C109" s="217">
        <v>0</v>
      </c>
      <c r="D109" s="217">
        <f>+'PROGRAMA 2'!C36</f>
        <v>4000000</v>
      </c>
      <c r="E109" s="217">
        <v>0</v>
      </c>
      <c r="F109" s="235">
        <v>0</v>
      </c>
      <c r="G109" s="218">
        <f>SUM(C109:F109)</f>
        <v>4000000</v>
      </c>
    </row>
    <row r="110" spans="1:7" ht="12.75">
      <c r="A110" s="228"/>
      <c r="B110" s="180"/>
      <c r="C110" s="217"/>
      <c r="D110" s="217"/>
      <c r="E110" s="217"/>
      <c r="F110" s="235"/>
      <c r="G110" s="218"/>
    </row>
    <row r="111" spans="1:7" ht="13.5" thickBot="1">
      <c r="A111" s="209">
        <v>5</v>
      </c>
      <c r="B111" s="210" t="s">
        <v>12</v>
      </c>
      <c r="C111" s="211">
        <f>C112+C122</f>
        <v>22000000</v>
      </c>
      <c r="D111" s="211">
        <f>D112+D122</f>
        <v>70400000</v>
      </c>
      <c r="E111" s="211">
        <f>E112+E122</f>
        <v>137545969.36</v>
      </c>
      <c r="F111" s="211">
        <f>F112+F122</f>
        <v>1553928.22</v>
      </c>
      <c r="G111" s="212">
        <f>G112+G122</f>
        <v>231499897.57999998</v>
      </c>
    </row>
    <row r="112" spans="1:7" ht="14.25" thickBot="1" thickTop="1">
      <c r="A112" s="220">
        <v>5.01</v>
      </c>
      <c r="B112" s="221" t="s">
        <v>54</v>
      </c>
      <c r="C112" s="222">
        <f>SUM(C113:C119)</f>
        <v>22000000</v>
      </c>
      <c r="D112" s="222">
        <f>SUM(D113:D119)</f>
        <v>45400000</v>
      </c>
      <c r="E112" s="222">
        <f>SUM(E113:E119)</f>
        <v>12555875.25</v>
      </c>
      <c r="F112" s="222">
        <f>SUM(F113:F119)</f>
        <v>0</v>
      </c>
      <c r="G112" s="223">
        <f>SUM(G113:G119)</f>
        <v>79955875.25</v>
      </c>
    </row>
    <row r="113" spans="1:7" ht="12.75">
      <c r="A113" s="260" t="s">
        <v>213</v>
      </c>
      <c r="B113" s="180" t="s">
        <v>82</v>
      </c>
      <c r="C113" s="217">
        <v>0</v>
      </c>
      <c r="D113" s="217">
        <v>0</v>
      </c>
      <c r="E113" s="217">
        <f>+'PROGRAMA 3'!C11</f>
        <v>1493177</v>
      </c>
      <c r="F113" s="235">
        <v>0</v>
      </c>
      <c r="G113" s="218">
        <f aca="true" t="shared" si="0" ref="G113:G119">SUM(C113:F113)</f>
        <v>1493177</v>
      </c>
    </row>
    <row r="114" spans="1:7" ht="12.75">
      <c r="A114" s="260" t="s">
        <v>459</v>
      </c>
      <c r="B114" s="180" t="s">
        <v>378</v>
      </c>
      <c r="C114" s="217">
        <v>0</v>
      </c>
      <c r="D114" s="217">
        <v>0</v>
      </c>
      <c r="E114" s="217">
        <v>0</v>
      </c>
      <c r="F114" s="235">
        <v>0</v>
      </c>
      <c r="G114" s="218">
        <f t="shared" si="0"/>
        <v>0</v>
      </c>
    </row>
    <row r="115" spans="1:7" ht="12.75">
      <c r="A115" s="260" t="s">
        <v>460</v>
      </c>
      <c r="B115" s="180" t="s">
        <v>461</v>
      </c>
      <c r="C115" s="217">
        <v>0</v>
      </c>
      <c r="D115" s="217">
        <v>0</v>
      </c>
      <c r="E115" s="217">
        <f>+'PROGRAMA 3'!C12</f>
        <v>6925935</v>
      </c>
      <c r="F115" s="235">
        <v>0</v>
      </c>
      <c r="G115" s="218">
        <f t="shared" si="0"/>
        <v>6925935</v>
      </c>
    </row>
    <row r="116" spans="1:7" ht="12.75">
      <c r="A116" s="260" t="s">
        <v>462</v>
      </c>
      <c r="B116" s="180" t="s">
        <v>160</v>
      </c>
      <c r="C116" s="217">
        <f>+'PROGRAMA 1'!C31</f>
        <v>22000000</v>
      </c>
      <c r="D116" s="217">
        <f>+'PROGRAMA 2'!C40</f>
        <v>200000</v>
      </c>
      <c r="E116" s="217">
        <f>+'PROGRAMA 3'!C13</f>
        <v>4136763.25</v>
      </c>
      <c r="F116" s="235">
        <v>0</v>
      </c>
      <c r="G116" s="218">
        <f t="shared" si="0"/>
        <v>26336763.25</v>
      </c>
    </row>
    <row r="117" spans="1:7" ht="12.75">
      <c r="A117" s="260" t="s">
        <v>635</v>
      </c>
      <c r="B117" s="180" t="s">
        <v>636</v>
      </c>
      <c r="C117" s="217">
        <v>0</v>
      </c>
      <c r="D117" s="217">
        <f>+'PROGRAMA 2'!C41</f>
        <v>5000000</v>
      </c>
      <c r="E117" s="217">
        <v>0</v>
      </c>
      <c r="F117" s="235">
        <v>0</v>
      </c>
      <c r="G117" s="218">
        <f t="shared" si="0"/>
        <v>5000000</v>
      </c>
    </row>
    <row r="118" spans="1:7" ht="12.75">
      <c r="A118" s="260" t="s">
        <v>561</v>
      </c>
      <c r="B118" s="180" t="s">
        <v>562</v>
      </c>
      <c r="C118" s="217">
        <v>0</v>
      </c>
      <c r="D118" s="217">
        <f>+'PROGRAMA 2'!C42</f>
        <v>40000000</v>
      </c>
      <c r="E118" s="217">
        <v>0</v>
      </c>
      <c r="F118" s="235">
        <v>0</v>
      </c>
      <c r="G118" s="218">
        <f t="shared" si="0"/>
        <v>40000000</v>
      </c>
    </row>
    <row r="119" spans="1:7" ht="13.5" thickBot="1">
      <c r="A119" s="385" t="s">
        <v>214</v>
      </c>
      <c r="B119" s="197" t="s">
        <v>273</v>
      </c>
      <c r="C119" s="225">
        <v>0</v>
      </c>
      <c r="D119" s="225">
        <f>+'PROGRAMA 2'!C43</f>
        <v>200000</v>
      </c>
      <c r="E119" s="225">
        <v>0</v>
      </c>
      <c r="F119" s="236">
        <v>0</v>
      </c>
      <c r="G119" s="226">
        <f t="shared" si="0"/>
        <v>200000</v>
      </c>
    </row>
    <row r="120" spans="1:7" ht="12.75">
      <c r="A120" s="381"/>
      <c r="B120" s="16"/>
      <c r="C120" s="227"/>
      <c r="D120" s="227"/>
      <c r="E120" s="227"/>
      <c r="F120" s="227"/>
      <c r="G120" s="227"/>
    </row>
    <row r="121" spans="1:7" ht="13.5" thickBot="1">
      <c r="A121" s="382"/>
      <c r="B121" s="119"/>
      <c r="C121" s="227"/>
      <c r="D121" s="227"/>
      <c r="E121" s="227"/>
      <c r="F121" s="227"/>
      <c r="G121" s="227"/>
    </row>
    <row r="122" spans="1:7" ht="13.5" thickBot="1">
      <c r="A122" s="333">
        <v>5.02</v>
      </c>
      <c r="B122" s="5" t="s">
        <v>215</v>
      </c>
      <c r="C122" s="334">
        <f>C123</f>
        <v>0</v>
      </c>
      <c r="D122" s="334">
        <f>SUM(D123:D126)</f>
        <v>25000000</v>
      </c>
      <c r="E122" s="334">
        <f>SUM(E123:E126)</f>
        <v>124990094.11</v>
      </c>
      <c r="F122" s="334">
        <f>SUM(F123:F126)</f>
        <v>1553928.22</v>
      </c>
      <c r="G122" s="335">
        <f>SUM(G123:G126)</f>
        <v>151544022.32999998</v>
      </c>
    </row>
    <row r="123" spans="1:7" ht="12.75">
      <c r="A123" s="219" t="s">
        <v>216</v>
      </c>
      <c r="B123" s="54" t="s">
        <v>165</v>
      </c>
      <c r="C123" s="217">
        <v>0</v>
      </c>
      <c r="D123" s="217">
        <v>0</v>
      </c>
      <c r="E123" s="217">
        <f>+'PROGRAMA 3'!C16</f>
        <v>12526489.190000001</v>
      </c>
      <c r="F123" s="235">
        <v>0</v>
      </c>
      <c r="G123" s="218">
        <f>SUM(C123:F123)</f>
        <v>12526489.190000001</v>
      </c>
    </row>
    <row r="124" spans="1:7" ht="12.75">
      <c r="A124" s="219" t="s">
        <v>217</v>
      </c>
      <c r="B124" s="54" t="s">
        <v>51</v>
      </c>
      <c r="C124" s="217">
        <v>0</v>
      </c>
      <c r="D124" s="217">
        <v>0</v>
      </c>
      <c r="E124" s="217">
        <f>+'PROGRAMA 3'!C17</f>
        <v>47087497.480000004</v>
      </c>
      <c r="F124" s="235">
        <f>+'PROGRAMA 4'!C7</f>
        <v>1553928.22</v>
      </c>
      <c r="G124" s="218">
        <f>SUM(C124:F124)</f>
        <v>48641425.7</v>
      </c>
    </row>
    <row r="125" spans="1:7" ht="12.75">
      <c r="A125" s="219" t="s">
        <v>218</v>
      </c>
      <c r="B125" s="54" t="s">
        <v>53</v>
      </c>
      <c r="C125" s="217">
        <v>0</v>
      </c>
      <c r="D125" s="217">
        <f>+'PROGRAMA 2'!C47</f>
        <v>25000000</v>
      </c>
      <c r="E125" s="217">
        <f>+'PROGRAMA 3'!C18</f>
        <v>2376107.44</v>
      </c>
      <c r="F125" s="235">
        <v>0</v>
      </c>
      <c r="G125" s="218">
        <f>SUM(C125:F125)</f>
        <v>27376107.44</v>
      </c>
    </row>
    <row r="126" spans="1:7" ht="12.75">
      <c r="A126" s="262" t="s">
        <v>219</v>
      </c>
      <c r="B126" s="54" t="s">
        <v>49</v>
      </c>
      <c r="C126" s="217">
        <v>0</v>
      </c>
      <c r="D126" s="217">
        <v>0</v>
      </c>
      <c r="E126" s="217">
        <f>+'PROGRAMA 3'!C19</f>
        <v>63000000</v>
      </c>
      <c r="F126" s="217">
        <v>0</v>
      </c>
      <c r="G126" s="218">
        <f>SUM(C126:F126)</f>
        <v>63000000</v>
      </c>
    </row>
    <row r="127" spans="1:7" ht="12.75">
      <c r="A127" s="262"/>
      <c r="B127" s="54"/>
      <c r="C127" s="217"/>
      <c r="D127" s="217"/>
      <c r="E127" s="217"/>
      <c r="F127" s="217"/>
      <c r="G127" s="218"/>
    </row>
    <row r="128" spans="1:7" ht="13.5" thickBot="1">
      <c r="A128" s="209">
        <v>6</v>
      </c>
      <c r="B128" s="210" t="s">
        <v>100</v>
      </c>
      <c r="C128" s="211">
        <f>C129+C135</f>
        <v>11094368.33</v>
      </c>
      <c r="D128" s="211">
        <f>D129+D135</f>
        <v>0</v>
      </c>
      <c r="E128" s="211">
        <f>E129+E135</f>
        <v>0</v>
      </c>
      <c r="F128" s="211">
        <f>F129+F135</f>
        <v>0</v>
      </c>
      <c r="G128" s="238">
        <f>G129+G135</f>
        <v>11094368.33</v>
      </c>
    </row>
    <row r="129" spans="1:7" ht="14.25" thickBot="1" thickTop="1">
      <c r="A129" s="220">
        <v>6.01</v>
      </c>
      <c r="B129" s="221" t="s">
        <v>220</v>
      </c>
      <c r="C129" s="222">
        <f>SUM(C130:C133)</f>
        <v>7094368.33</v>
      </c>
      <c r="D129" s="222">
        <f>SUM(D130:D133)</f>
        <v>0</v>
      </c>
      <c r="E129" s="222">
        <f>SUM(E130:E133)</f>
        <v>0</v>
      </c>
      <c r="F129" s="222">
        <f>SUM(F130:F133)</f>
        <v>0</v>
      </c>
      <c r="G129" s="336">
        <f>SUM(G130:G133)</f>
        <v>7094368.33</v>
      </c>
    </row>
    <row r="130" spans="1:7" ht="12.75">
      <c r="A130" s="219" t="s">
        <v>221</v>
      </c>
      <c r="B130" s="54" t="s">
        <v>222</v>
      </c>
      <c r="C130" s="217">
        <f>+'PROGRAMA 1'!C88</f>
        <v>432921.02</v>
      </c>
      <c r="D130" s="217">
        <v>0</v>
      </c>
      <c r="E130" s="217">
        <v>0</v>
      </c>
      <c r="F130" s="235">
        <v>0</v>
      </c>
      <c r="G130" s="218">
        <f>SUM(C130:F130)</f>
        <v>432921.02</v>
      </c>
    </row>
    <row r="131" spans="1:7" ht="12.75">
      <c r="A131" s="216" t="s">
        <v>223</v>
      </c>
      <c r="B131" s="54" t="s">
        <v>224</v>
      </c>
      <c r="C131" s="217">
        <f>+'PROGRAMA 1'!C91</f>
        <v>1378942.23</v>
      </c>
      <c r="D131" s="217">
        <v>0</v>
      </c>
      <c r="E131" s="217">
        <v>0</v>
      </c>
      <c r="F131" s="235">
        <v>0</v>
      </c>
      <c r="G131" s="218">
        <f>SUM(C131:F131)</f>
        <v>1378942.23</v>
      </c>
    </row>
    <row r="132" spans="1:7" ht="12.75">
      <c r="A132" s="219" t="s">
        <v>225</v>
      </c>
      <c r="B132" s="54" t="s">
        <v>226</v>
      </c>
      <c r="C132" s="217">
        <f>+'PROGRAMA 1'!C96</f>
        <v>4329211.02</v>
      </c>
      <c r="D132" s="217">
        <v>0</v>
      </c>
      <c r="E132" s="217">
        <v>0</v>
      </c>
      <c r="F132" s="235">
        <v>0</v>
      </c>
      <c r="G132" s="218">
        <f>SUM(C132:F132)</f>
        <v>4329211.02</v>
      </c>
    </row>
    <row r="133" spans="1:7" ht="12.75">
      <c r="A133" s="219" t="s">
        <v>227</v>
      </c>
      <c r="B133" s="54" t="s">
        <v>228</v>
      </c>
      <c r="C133" s="217">
        <f>+'PROGRAMA 1'!C47</f>
        <v>953294.06</v>
      </c>
      <c r="D133" s="217">
        <v>0</v>
      </c>
      <c r="E133" s="217">
        <v>0</v>
      </c>
      <c r="F133" s="235">
        <v>0</v>
      </c>
      <c r="G133" s="218">
        <f>SUM(C133:F133)</f>
        <v>953294.06</v>
      </c>
    </row>
    <row r="134" spans="1:7" ht="12.75">
      <c r="A134" s="219"/>
      <c r="B134" s="54"/>
      <c r="C134" s="217"/>
      <c r="D134" s="217"/>
      <c r="E134" s="217"/>
      <c r="F134" s="235"/>
      <c r="G134" s="218"/>
    </row>
    <row r="135" spans="1:7" ht="13.5" thickBot="1">
      <c r="A135" s="213">
        <v>6.06</v>
      </c>
      <c r="B135" s="77" t="s">
        <v>637</v>
      </c>
      <c r="C135" s="214">
        <f>C136</f>
        <v>4000000</v>
      </c>
      <c r="D135" s="214">
        <f>D136</f>
        <v>0</v>
      </c>
      <c r="E135" s="214">
        <f>E136</f>
        <v>0</v>
      </c>
      <c r="F135" s="214">
        <f>F136</f>
        <v>0</v>
      </c>
      <c r="G135" s="332">
        <f>G136</f>
        <v>4000000</v>
      </c>
    </row>
    <row r="136" spans="1:7" ht="12.75">
      <c r="A136" s="228" t="s">
        <v>638</v>
      </c>
      <c r="B136" s="180" t="s">
        <v>613</v>
      </c>
      <c r="C136" s="217">
        <f>+'PROGRAMA 1'!C51</f>
        <v>4000000</v>
      </c>
      <c r="D136" s="217">
        <v>0</v>
      </c>
      <c r="E136" s="217">
        <v>0</v>
      </c>
      <c r="F136" s="235">
        <v>0</v>
      </c>
      <c r="G136" s="218">
        <f>SUM(C136:F136)</f>
        <v>4000000</v>
      </c>
    </row>
    <row r="137" spans="1:7" ht="12.75">
      <c r="A137" s="228"/>
      <c r="B137" s="180"/>
      <c r="C137" s="217"/>
      <c r="D137" s="217"/>
      <c r="E137" s="217"/>
      <c r="F137" s="235"/>
      <c r="G137" s="218"/>
    </row>
    <row r="138" spans="1:7" ht="13.5" thickBot="1">
      <c r="A138" s="209">
        <v>7</v>
      </c>
      <c r="B138" s="210" t="s">
        <v>229</v>
      </c>
      <c r="C138" s="211">
        <f>C143</f>
        <v>0</v>
      </c>
      <c r="D138" s="211">
        <f>D143</f>
        <v>0</v>
      </c>
      <c r="E138" s="211">
        <f>E143+E139</f>
        <v>46000000</v>
      </c>
      <c r="F138" s="211">
        <f>F143</f>
        <v>0</v>
      </c>
      <c r="G138" s="212">
        <f>G143+G139</f>
        <v>46000000</v>
      </c>
    </row>
    <row r="139" spans="1:7" ht="14.25" thickBot="1" thickTop="1">
      <c r="A139" s="220">
        <v>7.01</v>
      </c>
      <c r="B139" s="221" t="s">
        <v>639</v>
      </c>
      <c r="C139" s="222"/>
      <c r="D139" s="222"/>
      <c r="E139" s="222">
        <f>E140</f>
        <v>25000000</v>
      </c>
      <c r="F139" s="222"/>
      <c r="G139" s="223">
        <f>G140</f>
        <v>25000000</v>
      </c>
    </row>
    <row r="140" spans="1:7" ht="12.75">
      <c r="A140" s="228" t="s">
        <v>640</v>
      </c>
      <c r="B140" s="180" t="s">
        <v>641</v>
      </c>
      <c r="C140" s="229">
        <v>0</v>
      </c>
      <c r="D140" s="229">
        <v>0</v>
      </c>
      <c r="E140" s="229">
        <f>+'PROGRAMA 3'!C23</f>
        <v>25000000</v>
      </c>
      <c r="F140" s="229">
        <v>0</v>
      </c>
      <c r="G140" s="218">
        <f>SUM(C140:F140)</f>
        <v>25000000</v>
      </c>
    </row>
    <row r="141" spans="1:7" ht="12.75">
      <c r="A141" s="322"/>
      <c r="B141" s="323"/>
      <c r="C141" s="324"/>
      <c r="D141" s="324"/>
      <c r="E141" s="324"/>
      <c r="F141" s="324"/>
      <c r="G141" s="325"/>
    </row>
    <row r="142" spans="1:7" ht="12.75">
      <c r="A142" s="232" t="s">
        <v>230</v>
      </c>
      <c r="B142" s="139" t="s">
        <v>231</v>
      </c>
      <c r="C142" s="233"/>
      <c r="D142" s="233"/>
      <c r="E142" s="233"/>
      <c r="F142" s="233"/>
      <c r="G142" s="230"/>
    </row>
    <row r="143" spans="1:7" ht="13.5" thickBot="1">
      <c r="A143" s="213"/>
      <c r="B143" s="77" t="s">
        <v>232</v>
      </c>
      <c r="C143" s="214">
        <f>C144</f>
        <v>0</v>
      </c>
      <c r="D143" s="214">
        <v>0</v>
      </c>
      <c r="E143" s="214">
        <f>E144</f>
        <v>21000000</v>
      </c>
      <c r="F143" s="214">
        <f>F144</f>
        <v>0</v>
      </c>
      <c r="G143" s="215">
        <f>G144</f>
        <v>21000000</v>
      </c>
    </row>
    <row r="144" spans="1:7" ht="12.75">
      <c r="A144" s="219" t="s">
        <v>233</v>
      </c>
      <c r="B144" s="54" t="s">
        <v>234</v>
      </c>
      <c r="C144" s="217">
        <v>0</v>
      </c>
      <c r="D144" s="217">
        <v>0</v>
      </c>
      <c r="E144" s="217">
        <f>+'PROGRAMA 3'!C26</f>
        <v>21000000</v>
      </c>
      <c r="F144" s="235">
        <v>0</v>
      </c>
      <c r="G144" s="218">
        <f>SUM(C144:F144)</f>
        <v>21000000</v>
      </c>
    </row>
    <row r="145" spans="1:7" ht="13.5" thickBot="1">
      <c r="A145" s="224"/>
      <c r="B145" s="113"/>
      <c r="C145" s="225"/>
      <c r="D145" s="225"/>
      <c r="E145" s="225"/>
      <c r="F145" s="236"/>
      <c r="G145" s="226"/>
    </row>
    <row r="146" ht="12.75">
      <c r="A146" s="234"/>
    </row>
    <row r="147" ht="12.75">
      <c r="A147" s="234"/>
    </row>
    <row r="148" ht="12.75">
      <c r="A148" s="234"/>
    </row>
    <row r="149" ht="12.75">
      <c r="A149" s="234"/>
    </row>
    <row r="150" ht="12.75">
      <c r="A150" s="234"/>
    </row>
    <row r="151" ht="12.75">
      <c r="A151" s="234"/>
    </row>
    <row r="152" ht="12.75">
      <c r="A152" s="234"/>
    </row>
    <row r="153" ht="12.75">
      <c r="A153" s="234"/>
    </row>
  </sheetData>
  <sheetProtection/>
  <mergeCells count="6">
    <mergeCell ref="A1:G1"/>
    <mergeCell ref="A2:G2"/>
    <mergeCell ref="A3:G3"/>
    <mergeCell ref="A53:G53"/>
    <mergeCell ref="A54:G54"/>
    <mergeCell ref="A55:G55"/>
  </mergeCells>
  <printOptions/>
  <pageMargins left="0" right="0" top="0" bottom="0" header="0.31496062992125984" footer="0.31496062992125984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Allem Barrantes</cp:lastModifiedBy>
  <cp:lastPrinted>2017-09-22T13:36:46Z</cp:lastPrinted>
  <dcterms:created xsi:type="dcterms:W3CDTF">2005-08-22T15:51:49Z</dcterms:created>
  <dcterms:modified xsi:type="dcterms:W3CDTF">2017-11-01T13:48:49Z</dcterms:modified>
  <cp:category/>
  <cp:version/>
  <cp:contentType/>
  <cp:contentStatus/>
</cp:coreProperties>
</file>