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URA&amp;JK\Desktop\tempo\"/>
    </mc:Choice>
  </mc:AlternateContent>
  <bookViews>
    <workbookView xWindow="0" yWindow="0" windowWidth="20490" windowHeight="7755"/>
  </bookViews>
  <sheets>
    <sheet name="TEMPOMATIC" sheetId="2" r:id="rId1"/>
    <sheet name="Hoja1" sheetId="3" r:id="rId2"/>
  </sheets>
  <calcPr calcId="152511"/>
</workbook>
</file>

<file path=xl/calcChain.xml><?xml version="1.0" encoding="utf-8"?>
<calcChain xmlns="http://schemas.openxmlformats.org/spreadsheetml/2006/main">
  <c r="E43" i="2" l="1"/>
  <c r="E52" i="2"/>
  <c r="E35" i="2"/>
  <c r="L14" i="2"/>
  <c r="L13" i="2"/>
  <c r="C10" i="2"/>
  <c r="D10" i="2"/>
  <c r="D9" i="2"/>
  <c r="F15" i="2" s="1"/>
  <c r="C7" i="2"/>
  <c r="C6" i="2"/>
  <c r="C58" i="2"/>
  <c r="D58" i="2"/>
  <c r="C147" i="2" l="1"/>
  <c r="E118" i="2" l="1"/>
  <c r="E71" i="2" l="1"/>
  <c r="G69" i="2" l="1"/>
  <c r="E55" i="2"/>
  <c r="D62" i="2" s="1"/>
  <c r="E62" i="2" s="1"/>
  <c r="D153" i="2" l="1"/>
  <c r="C140" i="2"/>
  <c r="D63" i="2" l="1"/>
  <c r="E63" i="2" s="1"/>
  <c r="D54" i="2"/>
  <c r="D57" i="2" s="1"/>
  <c r="B53" i="2"/>
  <c r="B54" i="2" s="1"/>
  <c r="B23" i="2"/>
  <c r="B8" i="2"/>
  <c r="L6" i="2"/>
  <c r="K6" i="2"/>
  <c r="C141" i="2" l="1"/>
  <c r="D142" i="2" s="1"/>
  <c r="B24" i="2"/>
  <c r="C39" i="2" l="1"/>
  <c r="E19" i="2"/>
  <c r="E72" i="2" l="1"/>
  <c r="C36" i="2" l="1"/>
  <c r="D36" i="2" s="1"/>
  <c r="K7" i="2" l="1"/>
  <c r="K9" i="2"/>
  <c r="B43" i="2" s="1"/>
  <c r="L7" i="2" l="1"/>
  <c r="B91" i="2" s="1"/>
  <c r="D11" i="2" l="1"/>
  <c r="D8" i="2" l="1"/>
  <c r="C8" i="2" l="1"/>
  <c r="L9" i="2" s="1"/>
  <c r="B10" i="2"/>
  <c r="B12" i="2" s="1"/>
  <c r="D12" i="2" l="1"/>
  <c r="C12" i="2" s="1"/>
  <c r="G71" i="2"/>
  <c r="E25" i="2"/>
  <c r="D39" i="2" s="1"/>
  <c r="C53" i="2"/>
  <c r="C54" i="2" s="1"/>
  <c r="C57" i="2" s="1"/>
  <c r="E20" i="2"/>
  <c r="E21" i="2"/>
  <c r="E22" i="2"/>
  <c r="B45" i="2"/>
  <c r="K11" i="2"/>
  <c r="E28" i="2"/>
  <c r="E74" i="2"/>
  <c r="G74" i="2" s="1"/>
  <c r="G75" i="2"/>
  <c r="G73" i="2"/>
  <c r="G70" i="2"/>
  <c r="E64" i="2"/>
  <c r="B100" i="2" s="1"/>
  <c r="D37" i="2"/>
  <c r="D38" i="2"/>
  <c r="E39" i="2" l="1"/>
  <c r="B40" i="2" s="1"/>
  <c r="E23" i="2"/>
  <c r="G72" i="2"/>
  <c r="G78" i="2" s="1"/>
  <c r="B101" i="2" s="1"/>
  <c r="E114" i="2"/>
  <c r="D59" i="2"/>
  <c r="B56" i="2"/>
  <c r="B57" i="2" s="1"/>
  <c r="B58" i="2" s="1"/>
  <c r="C59" i="2"/>
  <c r="L11" i="2"/>
  <c r="E53" i="2"/>
  <c r="L8" i="2"/>
  <c r="K8" i="2"/>
  <c r="E54" i="2"/>
  <c r="E58" i="2" l="1"/>
  <c r="B47" i="2" s="1"/>
  <c r="E111" i="2"/>
  <c r="B87" i="2" s="1"/>
  <c r="E113" i="2"/>
  <c r="E56" i="2"/>
  <c r="E40" i="2"/>
  <c r="D43" i="2" s="1"/>
  <c r="K10" i="2"/>
  <c r="E27" i="2"/>
  <c r="C133" i="2" l="1"/>
  <c r="B99" i="2"/>
  <c r="C102" i="2" s="1"/>
  <c r="E57" i="2"/>
  <c r="E59" i="2" s="1"/>
  <c r="B46" i="2" s="1"/>
  <c r="B59" i="2"/>
  <c r="K12" i="2"/>
  <c r="C89" i="2" l="1"/>
  <c r="B104" i="2" s="1"/>
  <c r="C106" i="2" s="1"/>
  <c r="C132" i="2" s="1"/>
  <c r="E45" i="2" l="1"/>
  <c r="D45" i="2" l="1"/>
  <c r="D46" i="2" s="1"/>
  <c r="E46" i="2" s="1"/>
  <c r="B136" i="2" s="1"/>
  <c r="L10" i="2"/>
  <c r="B135" i="2" s="1"/>
  <c r="E47" i="2" l="1"/>
  <c r="D47" i="2" s="1"/>
  <c r="E112" i="2" s="1"/>
  <c r="C136" i="2"/>
  <c r="D137" i="2" s="1"/>
  <c r="D143" i="2" s="1"/>
  <c r="L12" i="2"/>
  <c r="E115" i="2" l="1"/>
  <c r="E117" i="2" s="1"/>
  <c r="E119" i="2" s="1"/>
  <c r="E120" i="2" s="1"/>
  <c r="C148" i="2" s="1"/>
  <c r="D150" i="2" l="1"/>
  <c r="D155" i="2" s="1"/>
  <c r="E121" i="2"/>
  <c r="E24" i="2"/>
  <c r="B160" i="2" l="1"/>
  <c r="E123" i="2"/>
  <c r="E125" i="2" s="1"/>
  <c r="C160" i="2" l="1"/>
  <c r="D161" i="2" s="1"/>
  <c r="D162" i="2" s="1"/>
  <c r="E159" i="2" s="1"/>
</calcChain>
</file>

<file path=xl/sharedStrings.xml><?xml version="1.0" encoding="utf-8"?>
<sst xmlns="http://schemas.openxmlformats.org/spreadsheetml/2006/main" count="181" uniqueCount="149">
  <si>
    <t>Área 1</t>
  </si>
  <si>
    <t>Área 2</t>
  </si>
  <si>
    <t>Área 3</t>
  </si>
  <si>
    <t>Total</t>
  </si>
  <si>
    <t>Unidades</t>
  </si>
  <si>
    <t>Costo Por Unidad</t>
  </si>
  <si>
    <t>Costo</t>
  </si>
  <si>
    <t>1. Inventario Inicial</t>
  </si>
  <si>
    <t>0</t>
  </si>
  <si>
    <t>2. Entradas</t>
  </si>
  <si>
    <t>3. Disponibles</t>
  </si>
  <si>
    <t>5. Inventario Final</t>
  </si>
  <si>
    <t>7. Disponible Sig. Trimestre</t>
  </si>
  <si>
    <t>Subtotal</t>
  </si>
  <si>
    <t>2. Sueldo de Obreros</t>
  </si>
  <si>
    <t>3. Costo de Suspención</t>
  </si>
  <si>
    <t>5. Costo de Contratación</t>
  </si>
  <si>
    <t>7. Depreciación</t>
  </si>
  <si>
    <t>8. Costo Total Manufactura</t>
  </si>
  <si>
    <t>9. Inv.Ini. Producto Terminado</t>
  </si>
  <si>
    <t>3. Unidades Disponibles</t>
  </si>
  <si>
    <t xml:space="preserve">1. Vendedores Contratados </t>
  </si>
  <si>
    <t>9. Gastos Administración</t>
  </si>
  <si>
    <t>SubTotal</t>
  </si>
  <si>
    <t>1. Efectivo existente al Inicio del Trimestre</t>
  </si>
  <si>
    <t>2. Colecta de Cuentas por Cobrar</t>
  </si>
  <si>
    <t>4. Total Efectivo Disponible</t>
  </si>
  <si>
    <t>5. Compra de Materia Prima</t>
  </si>
  <si>
    <t>10. Retiro de Bonos y Acciones</t>
  </si>
  <si>
    <t>13. Gastos Mano de Obra + Indirectos</t>
  </si>
  <si>
    <t>15. Gastos Administrativos y de Ventas</t>
  </si>
  <si>
    <t>16. Total Egresos</t>
  </si>
  <si>
    <t>17. Saldo Neto en Caja</t>
  </si>
  <si>
    <t>18. Préstamos a Corto Plazo</t>
  </si>
  <si>
    <t>19. Saldo Caja al Final del Trimestre</t>
  </si>
  <si>
    <t>20. Interés Agregado (Incluido en L.6)</t>
  </si>
  <si>
    <t>Costo.Und</t>
  </si>
  <si>
    <t>3. Acciones, Bonos y Ventas de las Plantas</t>
  </si>
  <si>
    <t>11.Pagos por planta</t>
  </si>
  <si>
    <t>4. Usado</t>
  </si>
  <si>
    <t>9. COSTO TOTAL MATERIAL (4) + (8)</t>
  </si>
  <si>
    <t xml:space="preserve">MANO DE OBRA </t>
  </si>
  <si>
    <t>14. Obreros Disponibles</t>
  </si>
  <si>
    <t>16. Obreros Contratados</t>
  </si>
  <si>
    <t>17. Productividad x Cuadrilla</t>
  </si>
  <si>
    <t>18. Max. Prod. Sin Sobret.</t>
  </si>
  <si>
    <t>19.  Capacidad Prod. Planta</t>
  </si>
  <si>
    <t>20. Planta en Construc. UN</t>
  </si>
  <si>
    <t>10. N° Obreros Inc. Trimestre</t>
  </si>
  <si>
    <t>11. Obreros Despedidos</t>
  </si>
  <si>
    <t>12. Obreros Renunciantes (T.Rotación)</t>
  </si>
  <si>
    <t>13. Obreros Suspendidos</t>
  </si>
  <si>
    <t>15. Cuads. Disponibles</t>
  </si>
  <si>
    <t>21. Planta Ordenada UN</t>
  </si>
  <si>
    <t xml:space="preserve">1. Material </t>
  </si>
  <si>
    <t>N° Obreros</t>
  </si>
  <si>
    <t>$ Obreros</t>
  </si>
  <si>
    <t>4. Costo Sobretiempo</t>
  </si>
  <si>
    <t>6. CIF</t>
  </si>
  <si>
    <t>11. Inventario final de Productos</t>
  </si>
  <si>
    <t>10. Costo Total de Producción</t>
  </si>
  <si>
    <t>12. Costo Manufactura Prod. Term</t>
  </si>
  <si>
    <t>4. Trans. Unidades a</t>
  </si>
  <si>
    <t>5. Trans. Unidades de</t>
  </si>
  <si>
    <t xml:space="preserve">8. Inventario Final </t>
  </si>
  <si>
    <t>9. Vtas. Perdidas UN.</t>
  </si>
  <si>
    <t>GASTOS DE ALMACEN Y PRODS. TERMINADOS</t>
  </si>
  <si>
    <t>10. Costo Unidades Transferidas</t>
  </si>
  <si>
    <t>12. Cosot Total Operaciones Almacenaje</t>
  </si>
  <si>
    <t>Descripción</t>
  </si>
  <si>
    <t>3. Vendedores Regulares</t>
  </si>
  <si>
    <t>5. Publicidad Nacional (PAGS)</t>
  </si>
  <si>
    <t>6. Publicidad Local (PAGS)</t>
  </si>
  <si>
    <t xml:space="preserve">7. Mejoras Producto </t>
  </si>
  <si>
    <t>10. TOTAL DE GASTOS ADM. Y VTAS</t>
  </si>
  <si>
    <t>11. Vends. Perdidos (Proximo Trimestre)</t>
  </si>
  <si>
    <t>6. Intereses Netos a Corto Plazo</t>
  </si>
  <si>
    <t>7. Intereses sobre Bonos x Pagar</t>
  </si>
  <si>
    <t>8. Pago de Dividendos Declar.</t>
  </si>
  <si>
    <t>9. Impuestos Renta Pagados</t>
  </si>
  <si>
    <t>12. Préstamos a Corto Plazo + Pagos Inversión</t>
  </si>
  <si>
    <t>14. Costo Llevar Inventario y Almacén</t>
  </si>
  <si>
    <t>3. Gastos Administrativos y de Ventas</t>
  </si>
  <si>
    <t>4. Gastos de Almacen y Almacenamiento</t>
  </si>
  <si>
    <t>5. Total de Gastos Operativos</t>
  </si>
  <si>
    <t>6. Utilidad Operativa</t>
  </si>
  <si>
    <t>7. Intereses Netos (Gastos - Réditos)</t>
  </si>
  <si>
    <t>8. Utilidad Antes de Imp. a Renta</t>
  </si>
  <si>
    <t>9. Provisión para Imp. a la Rentra (50%)</t>
  </si>
  <si>
    <t>10. Utilidad Neta después de Impuestos</t>
  </si>
  <si>
    <t>11. Dividendos Declarados</t>
  </si>
  <si>
    <t>13. N° de Acciones Emitidas</t>
  </si>
  <si>
    <t>2. Costo de Producción</t>
  </si>
  <si>
    <t>12. A. Utilidades Retenidas</t>
  </si>
  <si>
    <t>15. Dividendos por Acciones</t>
  </si>
  <si>
    <t>14. Ganancias por acciones</t>
  </si>
  <si>
    <t>ESTADO DE RESULTADOS</t>
  </si>
  <si>
    <t>ACTIVO</t>
  </si>
  <si>
    <t>ACTIVO CORRIENTE</t>
  </si>
  <si>
    <t>10.        ACTIVOS TOTALES</t>
  </si>
  <si>
    <t>1. Efectivo</t>
  </si>
  <si>
    <t>2. Cuentas por Cobrar</t>
  </si>
  <si>
    <t>3. Inversiones Corto Plazo</t>
  </si>
  <si>
    <t>4.Materia Prima</t>
  </si>
  <si>
    <t>5. Productos Terminados</t>
  </si>
  <si>
    <t>6. Activos Corrientes Totales</t>
  </si>
  <si>
    <t>7. Plantas y Equipos al Costo</t>
  </si>
  <si>
    <t>8. Menos Depreciación Acumulada</t>
  </si>
  <si>
    <t>9. Pta. Neta</t>
  </si>
  <si>
    <t>PASIVOS</t>
  </si>
  <si>
    <t>11. Cuentas por Pagar</t>
  </si>
  <si>
    <t>12. Impuesto Renta Estimado por Pagar</t>
  </si>
  <si>
    <t>13. Dividendos por Pag.</t>
  </si>
  <si>
    <t>15. Bonos por Pagar     #1</t>
  </si>
  <si>
    <t xml:space="preserve">                                   #2</t>
  </si>
  <si>
    <t>18. Util. Acumuladas Retenida</t>
  </si>
  <si>
    <t>19. Mas Util. del Trimestre</t>
  </si>
  <si>
    <t>22. Precio de Mercado Acción</t>
  </si>
  <si>
    <t>$/ Costo</t>
  </si>
  <si>
    <t>Cst/Total</t>
  </si>
  <si>
    <t>11. Costo Mantener Inventario ($2.00 x )</t>
  </si>
  <si>
    <t>6. Req. Sig. Trimestre</t>
  </si>
  <si>
    <t>2. Unidades Producidas</t>
  </si>
  <si>
    <t>6. Unidades Disponibles Para Venta</t>
  </si>
  <si>
    <t>7. Venta (Und).</t>
  </si>
  <si>
    <t>4. Personal Total Ventas</t>
  </si>
  <si>
    <t>2. Vendedores En Entrenamiento</t>
  </si>
  <si>
    <t>8. Información de Mercado</t>
  </si>
  <si>
    <t>1. Ventas Netas (Dólares)</t>
  </si>
  <si>
    <t>ACTIVO NO CORRIENTE</t>
  </si>
  <si>
    <t>PASIVO NO CORRIENTE</t>
  </si>
  <si>
    <t>PASIVO CORRIENTE</t>
  </si>
  <si>
    <t>14. Total Pasivo Corriente</t>
  </si>
  <si>
    <t>17. Acciones Comunes (Val. Par $ 10)</t>
  </si>
  <si>
    <t>PATRIMONIO</t>
  </si>
  <si>
    <t>20. CapitalTotal de Aaccionistas</t>
  </si>
  <si>
    <t>8. COSTO LLEVAR ($ 1.00 X (5600)</t>
  </si>
  <si>
    <t>16. TOTAL PASIVO</t>
  </si>
  <si>
    <r>
      <t xml:space="preserve">21. </t>
    </r>
    <r>
      <rPr>
        <b/>
        <sz val="11"/>
        <rFont val="Times New Roman"/>
        <family val="1"/>
      </rPr>
      <t>TOTAL PASIVO Y PATRIMONIO</t>
    </r>
  </si>
  <si>
    <t>Trimestre 13</t>
  </si>
  <si>
    <t>TRIMESTRE 13</t>
  </si>
  <si>
    <t xml:space="preserve">INFORME  DE PRODUCCIÓN </t>
  </si>
  <si>
    <t>COSTO DE PRODUCCION</t>
  </si>
  <si>
    <t>PRODUCTOS TERMINADOS</t>
  </si>
  <si>
    <t xml:space="preserve"> COSTOS ADMINISTRATIVOS Y DE VENTAS</t>
  </si>
  <si>
    <t>INGRESOS EN EFECTIVO</t>
  </si>
  <si>
    <t>EGRESOS EN EFECTIVO</t>
  </si>
  <si>
    <t>FLUJO DE CAJA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</si>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</sst>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0.0000000000"/>
    <numFmt numFmtId="166" formatCode="0.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rgb="FF2A2A2A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right"/>
    </xf>
    <xf numFmtId="0" fontId="4" fillId="2" borderId="0" xfId="0" applyFont="1" applyFill="1"/>
    <xf numFmtId="0" fontId="3" fillId="2" borderId="2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5" xfId="0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1" fontId="4" fillId="2" borderId="7" xfId="1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1" fontId="4" fillId="2" borderId="7" xfId="0" applyNumberFormat="1" applyFont="1" applyFill="1" applyBorder="1" applyAlignment="1">
      <alignment horizontal="right"/>
    </xf>
    <xf numFmtId="1" fontId="3" fillId="2" borderId="7" xfId="0" applyNumberFormat="1" applyFont="1" applyFill="1" applyBorder="1" applyAlignment="1">
      <alignment horizontal="right"/>
    </xf>
    <xf numFmtId="1" fontId="3" fillId="2" borderId="8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right"/>
    </xf>
    <xf numFmtId="1" fontId="4" fillId="2" borderId="8" xfId="0" applyNumberFormat="1" applyFont="1" applyFill="1" applyBorder="1" applyAlignment="1">
      <alignment horizontal="center"/>
    </xf>
    <xf numFmtId="0" fontId="3" fillId="2" borderId="49" xfId="0" applyFont="1" applyFill="1" applyBorder="1"/>
    <xf numFmtId="0" fontId="3" fillId="2" borderId="8" xfId="0" applyFont="1" applyFill="1" applyBorder="1" applyAlignment="1">
      <alignment horizontal="right"/>
    </xf>
    <xf numFmtId="0" fontId="3" fillId="2" borderId="50" xfId="0" applyFont="1" applyFill="1" applyBorder="1"/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4" fillId="2" borderId="49" xfId="0" applyFont="1" applyFill="1" applyBorder="1"/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1" fontId="3" fillId="2" borderId="0" xfId="0" applyNumberFormat="1" applyFont="1" applyFill="1" applyBorder="1" applyAlignment="1"/>
    <xf numFmtId="1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9" fontId="3" fillId="2" borderId="0" xfId="0" applyNumberFormat="1" applyFont="1" applyFill="1" applyBorder="1" applyAlignment="1">
      <alignment horizontal="right"/>
    </xf>
    <xf numFmtId="0" fontId="4" fillId="2" borderId="3" xfId="0" applyFont="1" applyFill="1" applyBorder="1"/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4" fillId="2" borderId="1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1" fontId="3" fillId="2" borderId="7" xfId="0" applyNumberFormat="1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3" fillId="2" borderId="7" xfId="0" applyFont="1" applyFill="1" applyBorder="1" applyAlignment="1"/>
    <xf numFmtId="9" fontId="4" fillId="2" borderId="6" xfId="2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1" fontId="3" fillId="2" borderId="10" xfId="0" applyNumberFormat="1" applyFont="1" applyFill="1" applyBorder="1" applyAlignment="1"/>
    <xf numFmtId="2" fontId="3" fillId="2" borderId="6" xfId="0" applyNumberFormat="1" applyFont="1" applyFill="1" applyBorder="1" applyAlignment="1"/>
    <xf numFmtId="2" fontId="4" fillId="2" borderId="6" xfId="0" applyNumberFormat="1" applyFont="1" applyFill="1" applyBorder="1" applyAlignment="1"/>
    <xf numFmtId="1" fontId="4" fillId="2" borderId="7" xfId="0" applyNumberFormat="1" applyFont="1" applyFill="1" applyBorder="1" applyAlignment="1"/>
    <xf numFmtId="1" fontId="4" fillId="2" borderId="0" xfId="0" applyNumberFormat="1" applyFont="1" applyFill="1" applyBorder="1" applyAlignment="1">
      <alignment horizontal="right"/>
    </xf>
    <xf numFmtId="0" fontId="3" fillId="2" borderId="3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5" xfId="0" applyFont="1" applyFill="1" applyBorder="1"/>
    <xf numFmtId="0" fontId="3" fillId="2" borderId="51" xfId="0" applyFont="1" applyFill="1" applyBorder="1"/>
    <xf numFmtId="0" fontId="4" fillId="2" borderId="51" xfId="0" applyFont="1" applyFill="1" applyBorder="1" applyAlignment="1">
      <alignment horizontal="right"/>
    </xf>
    <xf numFmtId="0" fontId="4" fillId="2" borderId="48" xfId="0" applyFont="1" applyFill="1" applyBorder="1" applyAlignment="1">
      <alignment horizontal="right"/>
    </xf>
    <xf numFmtId="0" fontId="4" fillId="2" borderId="52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4" xfId="0" applyFont="1" applyFill="1" applyBorder="1"/>
    <xf numFmtId="0" fontId="4" fillId="2" borderId="23" xfId="0" applyFont="1" applyFill="1" applyBorder="1" applyAlignment="1">
      <alignment horizontal="right"/>
    </xf>
    <xf numFmtId="0" fontId="6" fillId="2" borderId="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50" xfId="0" applyFont="1" applyFill="1" applyBorder="1"/>
    <xf numFmtId="0" fontId="4" fillId="2" borderId="8" xfId="0" applyFont="1" applyFill="1" applyBorder="1" applyAlignment="1"/>
    <xf numFmtId="0" fontId="4" fillId="2" borderId="18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3" fillId="2" borderId="31" xfId="0" applyFont="1" applyFill="1" applyBorder="1"/>
    <xf numFmtId="0" fontId="3" fillId="2" borderId="48" xfId="0" applyFont="1" applyFill="1" applyBorder="1" applyAlignment="1">
      <alignment horizontal="right"/>
    </xf>
    <xf numFmtId="0" fontId="3" fillId="2" borderId="52" xfId="0" applyFont="1" applyFill="1" applyBorder="1" applyAlignment="1">
      <alignment horizontal="right"/>
    </xf>
    <xf numFmtId="0" fontId="9" fillId="2" borderId="0" xfId="0" applyFont="1" applyFill="1" applyBorder="1" applyAlignment="1"/>
    <xf numFmtId="1" fontId="4" fillId="2" borderId="5" xfId="0" applyNumberFormat="1" applyFont="1" applyFill="1" applyBorder="1" applyAlignment="1">
      <alignment horizontal="right"/>
    </xf>
    <xf numFmtId="0" fontId="4" fillId="2" borderId="20" xfId="0" applyFont="1" applyFill="1" applyBorder="1"/>
    <xf numFmtId="0" fontId="3" fillId="2" borderId="25" xfId="0" applyFont="1" applyFill="1" applyBorder="1"/>
    <xf numFmtId="0" fontId="3" fillId="2" borderId="26" xfId="0" applyFont="1" applyFill="1" applyBorder="1" applyAlignment="1">
      <alignment horizontal="right"/>
    </xf>
    <xf numFmtId="1" fontId="3" fillId="2" borderId="27" xfId="0" applyNumberFormat="1" applyFont="1" applyFill="1" applyBorder="1" applyAlignment="1">
      <alignment horizontal="right"/>
    </xf>
    <xf numFmtId="0" fontId="4" fillId="2" borderId="61" xfId="0" applyFont="1" applyFill="1" applyBorder="1"/>
    <xf numFmtId="1" fontId="4" fillId="2" borderId="40" xfId="0" applyNumberFormat="1" applyFont="1" applyFill="1" applyBorder="1" applyAlignment="1">
      <alignment horizontal="right"/>
    </xf>
    <xf numFmtId="0" fontId="4" fillId="2" borderId="15" xfId="0" applyFont="1" applyFill="1" applyBorder="1"/>
    <xf numFmtId="0" fontId="4" fillId="2" borderId="28" xfId="0" applyFont="1" applyFill="1" applyBorder="1"/>
    <xf numFmtId="0" fontId="4" fillId="2" borderId="62" xfId="0" applyFont="1" applyFill="1" applyBorder="1" applyAlignment="1">
      <alignment horizontal="right"/>
    </xf>
    <xf numFmtId="1" fontId="4" fillId="2" borderId="23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3" fillId="2" borderId="4" xfId="0" applyFont="1" applyFill="1" applyBorder="1"/>
    <xf numFmtId="1" fontId="4" fillId="2" borderId="0" xfId="0" applyNumberFormat="1" applyFont="1" applyFill="1"/>
    <xf numFmtId="0" fontId="3" fillId="2" borderId="44" xfId="0" applyFont="1" applyFill="1" applyBorder="1" applyAlignment="1">
      <alignment horizontal="right"/>
    </xf>
    <xf numFmtId="1" fontId="4" fillId="2" borderId="44" xfId="0" applyNumberFormat="1" applyFont="1" applyFill="1" applyBorder="1" applyAlignment="1">
      <alignment horizontal="right"/>
    </xf>
    <xf numFmtId="0" fontId="4" fillId="2" borderId="44" xfId="0" applyFont="1" applyFill="1" applyBorder="1" applyAlignment="1">
      <alignment horizontal="right"/>
    </xf>
    <xf numFmtId="0" fontId="4" fillId="2" borderId="53" xfId="0" applyFont="1" applyFill="1" applyBorder="1" applyAlignment="1">
      <alignment horizontal="right"/>
    </xf>
    <xf numFmtId="1" fontId="3" fillId="2" borderId="0" xfId="0" applyNumberFormat="1" applyFont="1" applyFill="1"/>
    <xf numFmtId="0" fontId="8" fillId="2" borderId="25" xfId="0" applyFont="1" applyFill="1" applyBorder="1"/>
    <xf numFmtId="0" fontId="8" fillId="2" borderId="25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1" fontId="8" fillId="2" borderId="36" xfId="0" applyNumberFormat="1" applyFont="1" applyFill="1" applyBorder="1" applyAlignment="1">
      <alignment horizontal="right"/>
    </xf>
    <xf numFmtId="1" fontId="3" fillId="2" borderId="46" xfId="0" applyNumberFormat="1" applyFont="1" applyFill="1" applyBorder="1" applyAlignment="1">
      <alignment horizontal="right"/>
    </xf>
    <xf numFmtId="1" fontId="3" fillId="2" borderId="36" xfId="0" applyNumberFormat="1" applyFont="1" applyFill="1" applyBorder="1" applyAlignment="1">
      <alignment horizontal="right"/>
    </xf>
    <xf numFmtId="1" fontId="4" fillId="2" borderId="46" xfId="0" applyNumberFormat="1" applyFont="1" applyFill="1" applyBorder="1" applyAlignment="1">
      <alignment horizontal="right"/>
    </xf>
    <xf numFmtId="1" fontId="3" fillId="2" borderId="44" xfId="0" applyNumberFormat="1" applyFont="1" applyFill="1" applyBorder="1" applyAlignment="1">
      <alignment horizontal="right"/>
    </xf>
    <xf numFmtId="2" fontId="4" fillId="2" borderId="46" xfId="0" applyNumberFormat="1" applyFont="1" applyFill="1" applyBorder="1" applyAlignment="1">
      <alignment horizontal="right"/>
    </xf>
    <xf numFmtId="0" fontId="4" fillId="2" borderId="51" xfId="0" applyFont="1" applyFill="1" applyBorder="1"/>
    <xf numFmtId="2" fontId="4" fillId="2" borderId="0" xfId="0" applyNumberFormat="1" applyFont="1" applyFill="1"/>
    <xf numFmtId="0" fontId="11" fillId="2" borderId="31" xfId="0" applyFont="1" applyFill="1" applyBorder="1"/>
    <xf numFmtId="0" fontId="4" fillId="2" borderId="40" xfId="0" applyFont="1" applyFill="1" applyBorder="1" applyAlignment="1">
      <alignment horizontal="right"/>
    </xf>
    <xf numFmtId="0" fontId="4" fillId="2" borderId="30" xfId="0" applyFont="1" applyFill="1" applyBorder="1"/>
    <xf numFmtId="1" fontId="4" fillId="2" borderId="6" xfId="0" applyNumberFormat="1" applyFont="1" applyFill="1" applyBorder="1" applyAlignment="1">
      <alignment horizontal="right"/>
    </xf>
    <xf numFmtId="1" fontId="3" fillId="2" borderId="6" xfId="0" applyNumberFormat="1" applyFont="1" applyFill="1" applyBorder="1" applyAlignment="1">
      <alignment horizontal="right"/>
    </xf>
    <xf numFmtId="0" fontId="10" fillId="2" borderId="15" xfId="0" applyFont="1" applyFill="1" applyBorder="1"/>
    <xf numFmtId="0" fontId="4" fillId="2" borderId="47" xfId="0" applyFont="1" applyFill="1" applyBorder="1"/>
    <xf numFmtId="0" fontId="4" fillId="2" borderId="25" xfId="0" applyFont="1" applyFill="1" applyBorder="1"/>
    <xf numFmtId="0" fontId="4" fillId="2" borderId="35" xfId="0" applyFont="1" applyFill="1" applyBorder="1"/>
    <xf numFmtId="0" fontId="4" fillId="2" borderId="36" xfId="0" applyFont="1" applyFill="1" applyBorder="1"/>
    <xf numFmtId="9" fontId="4" fillId="2" borderId="0" xfId="2" applyFont="1" applyFill="1"/>
    <xf numFmtId="0" fontId="4" fillId="2" borderId="58" xfId="0" applyFont="1" applyFill="1" applyBorder="1"/>
    <xf numFmtId="0" fontId="4" fillId="2" borderId="56" xfId="0" applyFont="1" applyFill="1" applyBorder="1"/>
    <xf numFmtId="0" fontId="4" fillId="2" borderId="24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2" fontId="3" fillId="2" borderId="12" xfId="0" applyNumberFormat="1" applyFont="1" applyFill="1" applyBorder="1" applyAlignment="1"/>
    <xf numFmtId="0" fontId="4" fillId="2" borderId="46" xfId="0" applyFont="1" applyFill="1" applyBorder="1" applyAlignment="1">
      <alignment horizontal="right"/>
    </xf>
    <xf numFmtId="0" fontId="4" fillId="2" borderId="64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1" fontId="11" fillId="2" borderId="65" xfId="0" applyNumberFormat="1" applyFont="1" applyFill="1" applyBorder="1" applyAlignment="1">
      <alignment horizontal="right"/>
    </xf>
    <xf numFmtId="0" fontId="11" fillId="2" borderId="57" xfId="0" applyFont="1" applyFill="1" applyBorder="1" applyAlignment="1">
      <alignment horizontal="right"/>
    </xf>
    <xf numFmtId="0" fontId="11" fillId="2" borderId="2" xfId="0" applyFont="1" applyFill="1" applyBorder="1"/>
    <xf numFmtId="0" fontId="12" fillId="2" borderId="2" xfId="0" applyFont="1" applyFill="1" applyBorder="1"/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11" fillId="2" borderId="29" xfId="0" applyFont="1" applyFill="1" applyBorder="1"/>
    <xf numFmtId="0" fontId="11" fillId="2" borderId="7" xfId="0" applyFont="1" applyFill="1" applyBorder="1" applyAlignment="1">
      <alignment horizontal="right"/>
    </xf>
    <xf numFmtId="0" fontId="11" fillId="2" borderId="32" xfId="0" applyFont="1" applyFill="1" applyBorder="1"/>
    <xf numFmtId="1" fontId="11" fillId="2" borderId="33" xfId="0" applyNumberFormat="1" applyFont="1" applyFill="1" applyBorder="1" applyAlignment="1">
      <alignment horizontal="right"/>
    </xf>
    <xf numFmtId="0" fontId="10" fillId="2" borderId="49" xfId="0" applyFont="1" applyFill="1" applyBorder="1"/>
    <xf numFmtId="1" fontId="4" fillId="2" borderId="19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1" fontId="4" fillId="2" borderId="19" xfId="1" applyNumberFormat="1" applyFont="1" applyFill="1" applyBorder="1" applyAlignment="1">
      <alignment horizontal="right"/>
    </xf>
    <xf numFmtId="0" fontId="4" fillId="2" borderId="62" xfId="0" applyFont="1" applyFill="1" applyBorder="1" applyAlignment="1">
      <alignment horizontal="center"/>
    </xf>
    <xf numFmtId="2" fontId="4" fillId="2" borderId="62" xfId="0" applyNumberFormat="1" applyFont="1" applyFill="1" applyBorder="1" applyAlignment="1">
      <alignment horizontal="center"/>
    </xf>
    <xf numFmtId="0" fontId="3" fillId="2" borderId="66" xfId="0" applyFont="1" applyFill="1" applyBorder="1" applyAlignment="1">
      <alignment horizontal="right"/>
    </xf>
    <xf numFmtId="1" fontId="3" fillId="2" borderId="67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3" fillId="3" borderId="5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1" fontId="3" fillId="3" borderId="7" xfId="1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" xfId="0" applyFont="1" applyFill="1" applyBorder="1"/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4" xfId="0" applyFont="1" applyFill="1" applyBorder="1"/>
    <xf numFmtId="1" fontId="4" fillId="2" borderId="21" xfId="0" applyNumberFormat="1" applyFont="1" applyFill="1" applyBorder="1" applyAlignment="1">
      <alignment horizontal="right"/>
    </xf>
    <xf numFmtId="0" fontId="11" fillId="2" borderId="61" xfId="0" applyFont="1" applyFill="1" applyBorder="1"/>
    <xf numFmtId="0" fontId="10" fillId="6" borderId="28" xfId="0" applyFont="1" applyFill="1" applyBorder="1"/>
    <xf numFmtId="0" fontId="3" fillId="6" borderId="24" xfId="0" applyFont="1" applyFill="1" applyBorder="1" applyAlignment="1">
      <alignment horizontal="right"/>
    </xf>
    <xf numFmtId="0" fontId="3" fillId="6" borderId="12" xfId="0" applyFont="1" applyFill="1" applyBorder="1" applyAlignment="1">
      <alignment horizontal="right"/>
    </xf>
    <xf numFmtId="1" fontId="3" fillId="6" borderId="10" xfId="0" applyNumberFormat="1" applyFont="1" applyFill="1" applyBorder="1" applyAlignment="1">
      <alignment horizontal="right"/>
    </xf>
    <xf numFmtId="0" fontId="3" fillId="6" borderId="49" xfId="0" applyFont="1" applyFill="1" applyBorder="1"/>
    <xf numFmtId="0" fontId="3" fillId="6" borderId="8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/>
    </xf>
    <xf numFmtId="1" fontId="3" fillId="6" borderId="7" xfId="0" applyNumberFormat="1" applyFont="1" applyFill="1" applyBorder="1" applyAlignment="1">
      <alignment horizontal="right"/>
    </xf>
    <xf numFmtId="0" fontId="0" fillId="5" borderId="0" xfId="0" applyFill="1"/>
    <xf numFmtId="0" fontId="3" fillId="5" borderId="25" xfId="0" applyFont="1" applyFill="1" applyBorder="1" applyAlignment="1">
      <alignment vertical="center"/>
    </xf>
    <xf numFmtId="0" fontId="4" fillId="5" borderId="48" xfId="0" applyFont="1" applyFill="1" applyBorder="1" applyAlignment="1">
      <alignment horizontal="right"/>
    </xf>
    <xf numFmtId="0" fontId="4" fillId="5" borderId="52" xfId="0" applyFont="1" applyFill="1" applyBorder="1" applyAlignment="1">
      <alignment horizontal="right"/>
    </xf>
    <xf numFmtId="0" fontId="14" fillId="5" borderId="0" xfId="0" applyFont="1" applyFill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4" fillId="2" borderId="39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4" borderId="4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right"/>
    </xf>
    <xf numFmtId="0" fontId="3" fillId="2" borderId="48" xfId="0" applyFont="1" applyFill="1" applyBorder="1" applyAlignment="1">
      <alignment horizontal="right"/>
    </xf>
    <xf numFmtId="0" fontId="3" fillId="2" borderId="52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right"/>
    </xf>
    <xf numFmtId="0" fontId="3" fillId="4" borderId="43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/>
    <xf numFmtId="0" fontId="3" fillId="2" borderId="6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3" fillId="2" borderId="5" xfId="0" applyFont="1" applyFill="1" applyBorder="1" applyAlignment="1"/>
    <xf numFmtId="0" fontId="3" fillId="4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3" fillId="4" borderId="63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166"/>
  <sheetViews>
    <sheetView showGridLines="0" tabSelected="1" zoomScale="95" zoomScaleNormal="95" workbookViewId="0">
      <selection activeCell="A4" sqref="A4:A5"/>
    </sheetView>
  </sheetViews>
  <sheetFormatPr baseColWidth="10" defaultRowHeight="12.75" x14ac:dyDescent="0.2"/>
  <cols>
    <col min="1" max="1" width="48.140625" style="1" customWidth="1"/>
    <col min="2" max="2" width="12.28515625" style="1" customWidth="1"/>
    <col min="3" max="3" width="11.5703125" style="1" customWidth="1"/>
    <col min="4" max="4" width="11.85546875" style="1" customWidth="1"/>
    <col min="5" max="5" width="12.5703125" style="1" customWidth="1"/>
    <col min="6" max="6" width="16.85546875" style="1" bestFit="1" customWidth="1"/>
    <col min="7" max="7" width="11" style="1" customWidth="1"/>
    <col min="8" max="8" width="9.42578125" style="1" bestFit="1" customWidth="1"/>
    <col min="9" max="9" width="10" style="1" customWidth="1"/>
    <col min="10" max="10" width="9.85546875" style="1" customWidth="1"/>
    <col min="11" max="11" width="10.85546875" style="1" customWidth="1"/>
    <col min="12" max="12" width="14.140625" style="1" customWidth="1"/>
    <col min="13" max="16384" width="11.42578125" style="1"/>
  </cols>
  <sheetData>
    <row r="1" spans="1:12" x14ac:dyDescent="0.2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3"/>
    </row>
    <row r="2" spans="1:12" ht="13.5" thickBot="1" x14ac:dyDescent="0.2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3"/>
    </row>
    <row r="3" spans="1:12" s="3" customFormat="1" ht="21" customHeight="1" thickBot="1" x14ac:dyDescent="0.25">
      <c r="A3" s="205" t="s">
        <v>141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7"/>
    </row>
    <row r="4" spans="1:12" s="3" customFormat="1" x14ac:dyDescent="0.2">
      <c r="A4" s="274" t="s">
        <v>69</v>
      </c>
      <c r="B4" s="256" t="s">
        <v>0</v>
      </c>
      <c r="C4" s="257"/>
      <c r="D4" s="255"/>
      <c r="E4" s="254" t="s">
        <v>1</v>
      </c>
      <c r="F4" s="257"/>
      <c r="G4" s="264"/>
      <c r="H4" s="256" t="s">
        <v>2</v>
      </c>
      <c r="I4" s="257"/>
      <c r="J4" s="255"/>
      <c r="K4" s="254" t="s">
        <v>3</v>
      </c>
      <c r="L4" s="255"/>
    </row>
    <row r="5" spans="1:12" s="3" customFormat="1" ht="23.25" customHeight="1" x14ac:dyDescent="0.2">
      <c r="A5" s="275"/>
      <c r="B5" s="169" t="s">
        <v>4</v>
      </c>
      <c r="C5" s="170" t="s">
        <v>5</v>
      </c>
      <c r="D5" s="171" t="s">
        <v>3</v>
      </c>
      <c r="E5" s="172" t="s">
        <v>4</v>
      </c>
      <c r="F5" s="170" t="s">
        <v>5</v>
      </c>
      <c r="G5" s="173" t="s">
        <v>3</v>
      </c>
      <c r="H5" s="169" t="s">
        <v>4</v>
      </c>
      <c r="I5" s="170" t="s">
        <v>5</v>
      </c>
      <c r="J5" s="171" t="s">
        <v>3</v>
      </c>
      <c r="K5" s="172" t="s">
        <v>4</v>
      </c>
      <c r="L5" s="171" t="s">
        <v>6</v>
      </c>
    </row>
    <row r="6" spans="1:12" s="3" customFormat="1" x14ac:dyDescent="0.2">
      <c r="A6" s="7" t="s">
        <v>7</v>
      </c>
      <c r="B6" s="8">
        <v>7600</v>
      </c>
      <c r="C6" s="9">
        <f>+D6/B6</f>
        <v>7.9807894736842107</v>
      </c>
      <c r="D6" s="10">
        <v>60654</v>
      </c>
      <c r="E6" s="11"/>
      <c r="F6" s="12"/>
      <c r="G6" s="14"/>
      <c r="H6" s="11"/>
      <c r="I6" s="11"/>
      <c r="J6" s="14"/>
      <c r="K6" s="13">
        <f>+B6+E6+H6</f>
        <v>7600</v>
      </c>
      <c r="L6" s="15">
        <f>+D6+G6+J6</f>
        <v>60654</v>
      </c>
    </row>
    <row r="7" spans="1:12" s="3" customFormat="1" x14ac:dyDescent="0.2">
      <c r="A7" s="7" t="s">
        <v>9</v>
      </c>
      <c r="B7" s="8">
        <v>13500</v>
      </c>
      <c r="C7" s="9">
        <f>+D7/B7</f>
        <v>9</v>
      </c>
      <c r="D7" s="10">
        <v>121500</v>
      </c>
      <c r="E7" s="11"/>
      <c r="F7" s="12"/>
      <c r="G7" s="14"/>
      <c r="H7" s="11"/>
      <c r="I7" s="11"/>
      <c r="J7" s="14"/>
      <c r="K7" s="13">
        <f t="shared" ref="K7:K12" si="0">+B7+E7+H7</f>
        <v>13500</v>
      </c>
      <c r="L7" s="16">
        <f t="shared" ref="L7:L12" si="1">+D7+G7+J7</f>
        <v>121500</v>
      </c>
    </row>
    <row r="8" spans="1:12" s="3" customFormat="1" x14ac:dyDescent="0.2">
      <c r="A8" s="7" t="s">
        <v>10</v>
      </c>
      <c r="B8" s="8">
        <f>SUM(B6:B7)</f>
        <v>21100</v>
      </c>
      <c r="C8" s="9">
        <f>+D8/B8</f>
        <v>8.6328909952606629</v>
      </c>
      <c r="D8" s="10">
        <f>SUM(D6:D7)</f>
        <v>182154</v>
      </c>
      <c r="E8" s="11"/>
      <c r="F8" s="12"/>
      <c r="G8" s="14"/>
      <c r="H8" s="11"/>
      <c r="I8" s="11"/>
      <c r="J8" s="14"/>
      <c r="K8" s="13">
        <f t="shared" si="0"/>
        <v>21100</v>
      </c>
      <c r="L8" s="15">
        <f t="shared" si="1"/>
        <v>182154</v>
      </c>
    </row>
    <row r="9" spans="1:12" s="3" customFormat="1" x14ac:dyDescent="0.2">
      <c r="A9" s="165" t="s">
        <v>39</v>
      </c>
      <c r="B9" s="166">
        <v>17000</v>
      </c>
      <c r="C9" s="167">
        <v>8.6300000000000008</v>
      </c>
      <c r="D9" s="168">
        <f>+B9*C9</f>
        <v>146710</v>
      </c>
      <c r="E9" s="17"/>
      <c r="F9" s="12"/>
      <c r="G9" s="14"/>
      <c r="H9" s="11"/>
      <c r="I9" s="11"/>
      <c r="J9" s="14"/>
      <c r="K9" s="18">
        <f>+B9+E9+H9</f>
        <v>17000</v>
      </c>
      <c r="L9" s="16">
        <f>+D9+G9+J9</f>
        <v>146710</v>
      </c>
    </row>
    <row r="10" spans="1:12" s="3" customFormat="1" x14ac:dyDescent="0.2">
      <c r="A10" s="7" t="s">
        <v>11</v>
      </c>
      <c r="B10" s="8">
        <f>B8-B9</f>
        <v>4100</v>
      </c>
      <c r="C10" s="9">
        <f>+D10/B10</f>
        <v>8.6448780487804875</v>
      </c>
      <c r="D10" s="10">
        <f>+D8-D9</f>
        <v>35444</v>
      </c>
      <c r="E10" s="19"/>
      <c r="F10" s="12"/>
      <c r="G10" s="14"/>
      <c r="H10" s="11"/>
      <c r="I10" s="11"/>
      <c r="J10" s="14"/>
      <c r="K10" s="13">
        <f>+B10+E10+H10</f>
        <v>4100</v>
      </c>
      <c r="L10" s="15">
        <f>+D10+G10+J10</f>
        <v>35444</v>
      </c>
    </row>
    <row r="11" spans="1:12" s="3" customFormat="1" x14ac:dyDescent="0.2">
      <c r="A11" s="165" t="s">
        <v>121</v>
      </c>
      <c r="B11" s="166">
        <v>14000</v>
      </c>
      <c r="C11" s="167">
        <v>9</v>
      </c>
      <c r="D11" s="168">
        <f>B11*C11</f>
        <v>126000</v>
      </c>
      <c r="E11" s="11"/>
      <c r="F11" s="12"/>
      <c r="G11" s="14"/>
      <c r="H11" s="11"/>
      <c r="I11" s="11"/>
      <c r="J11" s="14"/>
      <c r="K11" s="13">
        <f t="shared" si="0"/>
        <v>14000</v>
      </c>
      <c r="L11" s="15">
        <f t="shared" si="1"/>
        <v>126000</v>
      </c>
    </row>
    <row r="12" spans="1:12" s="3" customFormat="1" ht="13.5" thickBot="1" x14ac:dyDescent="0.25">
      <c r="A12" s="7" t="s">
        <v>12</v>
      </c>
      <c r="B12" s="158">
        <f>SUM(B10:B11)</f>
        <v>18100</v>
      </c>
      <c r="C12" s="159">
        <f>+D12/B12</f>
        <v>8.9195580110497232</v>
      </c>
      <c r="D12" s="160">
        <f>+D10+D11</f>
        <v>161444</v>
      </c>
      <c r="E12" s="161"/>
      <c r="F12" s="162"/>
      <c r="G12" s="83"/>
      <c r="H12" s="161"/>
      <c r="I12" s="161"/>
      <c r="J12" s="83"/>
      <c r="K12" s="98">
        <f t="shared" si="0"/>
        <v>18100</v>
      </c>
      <c r="L12" s="157">
        <f t="shared" si="1"/>
        <v>161444</v>
      </c>
    </row>
    <row r="13" spans="1:12" s="3" customFormat="1" ht="13.5" thickBot="1" x14ac:dyDescent="0.25">
      <c r="A13" s="20" t="s">
        <v>136</v>
      </c>
      <c r="B13" s="261"/>
      <c r="C13" s="262"/>
      <c r="D13" s="262"/>
      <c r="E13" s="262"/>
      <c r="F13" s="262"/>
      <c r="G13" s="262"/>
      <c r="H13" s="262"/>
      <c r="I13" s="262"/>
      <c r="J13" s="263"/>
      <c r="K13" s="92"/>
      <c r="L13" s="93">
        <f>+K6*1</f>
        <v>7600</v>
      </c>
    </row>
    <row r="14" spans="1:12" s="3" customFormat="1" ht="13.5" thickBot="1" x14ac:dyDescent="0.25">
      <c r="A14" s="22" t="s">
        <v>40</v>
      </c>
      <c r="B14" s="258"/>
      <c r="C14" s="259"/>
      <c r="D14" s="259"/>
      <c r="E14" s="259"/>
      <c r="F14" s="259"/>
      <c r="G14" s="259"/>
      <c r="H14" s="259"/>
      <c r="I14" s="259"/>
      <c r="J14" s="260"/>
      <c r="K14" s="163"/>
      <c r="L14" s="164">
        <f>L9+L13</f>
        <v>154310</v>
      </c>
    </row>
    <row r="15" spans="1:12" s="3" customFormat="1" ht="39" customHeight="1" thickBot="1" x14ac:dyDescent="0.25">
      <c r="E15" s="3">
        <v>146710</v>
      </c>
      <c r="F15" s="103">
        <f>D9-E15</f>
        <v>0</v>
      </c>
    </row>
    <row r="16" spans="1:12" s="3" customFormat="1" ht="21" customHeight="1" x14ac:dyDescent="0.2">
      <c r="A16" s="276" t="s">
        <v>41</v>
      </c>
      <c r="B16" s="277"/>
      <c r="C16" s="277"/>
      <c r="D16" s="277"/>
      <c r="E16" s="278"/>
      <c r="F16" s="23"/>
      <c r="G16" s="24"/>
      <c r="H16" s="23"/>
      <c r="I16" s="23"/>
      <c r="J16" s="25"/>
      <c r="K16" s="25"/>
      <c r="L16" s="25"/>
    </row>
    <row r="17" spans="1:12" s="3" customFormat="1" x14ac:dyDescent="0.2">
      <c r="A17" s="279"/>
      <c r="B17" s="280"/>
      <c r="C17" s="280"/>
      <c r="D17" s="280"/>
      <c r="E17" s="281"/>
      <c r="F17" s="25"/>
      <c r="G17" s="25"/>
      <c r="H17" s="25"/>
      <c r="I17" s="25"/>
      <c r="J17" s="25"/>
      <c r="K17" s="25"/>
      <c r="L17" s="25"/>
    </row>
    <row r="18" spans="1:12" s="3" customFormat="1" x14ac:dyDescent="0.2">
      <c r="A18" s="174" t="s">
        <v>69</v>
      </c>
      <c r="B18" s="175" t="s">
        <v>0</v>
      </c>
      <c r="C18" s="176" t="s">
        <v>1</v>
      </c>
      <c r="D18" s="176" t="s">
        <v>2</v>
      </c>
      <c r="E18" s="177" t="s">
        <v>3</v>
      </c>
      <c r="F18" s="27"/>
      <c r="G18" s="27"/>
      <c r="H18" s="27"/>
      <c r="I18" s="27"/>
      <c r="J18" s="27"/>
      <c r="K18" s="28"/>
      <c r="L18" s="25"/>
    </row>
    <row r="19" spans="1:12" s="3" customFormat="1" x14ac:dyDescent="0.2">
      <c r="A19" s="29" t="s">
        <v>48</v>
      </c>
      <c r="B19" s="30">
        <v>54</v>
      </c>
      <c r="C19" s="31">
        <v>0</v>
      </c>
      <c r="D19" s="31">
        <v>0</v>
      </c>
      <c r="E19" s="14">
        <f>SUM(B19:D19)</f>
        <v>54</v>
      </c>
      <c r="F19" s="32"/>
      <c r="G19" s="33"/>
      <c r="H19" s="33"/>
      <c r="I19" s="33"/>
      <c r="J19" s="33"/>
      <c r="K19" s="34"/>
      <c r="L19" s="25"/>
    </row>
    <row r="20" spans="1:12" s="3" customFormat="1" x14ac:dyDescent="0.2">
      <c r="A20" s="7" t="s">
        <v>49</v>
      </c>
      <c r="B20" s="30">
        <v>0</v>
      </c>
      <c r="C20" s="31">
        <v>0</v>
      </c>
      <c r="D20" s="31">
        <v>0</v>
      </c>
      <c r="E20" s="14">
        <f>SUM(B20:D20)</f>
        <v>0</v>
      </c>
      <c r="F20" s="32"/>
      <c r="G20" s="33"/>
      <c r="H20" s="33"/>
      <c r="I20" s="33"/>
      <c r="J20" s="33"/>
      <c r="K20" s="34"/>
      <c r="L20" s="25"/>
    </row>
    <row r="21" spans="1:12" s="3" customFormat="1" x14ac:dyDescent="0.2">
      <c r="A21" s="7" t="s">
        <v>50</v>
      </c>
      <c r="B21" s="30">
        <v>2</v>
      </c>
      <c r="C21" s="31">
        <v>0</v>
      </c>
      <c r="D21" s="31">
        <v>0</v>
      </c>
      <c r="E21" s="14">
        <f>SUM(B21:D21)</f>
        <v>2</v>
      </c>
      <c r="F21" s="33"/>
      <c r="G21" s="33"/>
      <c r="H21" s="33"/>
      <c r="I21" s="33"/>
      <c r="J21" s="33"/>
      <c r="K21" s="25"/>
      <c r="L21" s="25"/>
    </row>
    <row r="22" spans="1:12" s="3" customFormat="1" x14ac:dyDescent="0.2">
      <c r="A22" s="7" t="s">
        <v>51</v>
      </c>
      <c r="B22" s="35">
        <v>0</v>
      </c>
      <c r="C22" s="36">
        <v>0</v>
      </c>
      <c r="D22" s="36">
        <v>0</v>
      </c>
      <c r="E22" s="14">
        <f>SUM(B22:D22)</f>
        <v>0</v>
      </c>
      <c r="F22" s="33"/>
      <c r="G22" s="37"/>
      <c r="H22" s="37"/>
      <c r="I22" s="37"/>
      <c r="J22" s="33"/>
      <c r="K22" s="25"/>
      <c r="L22" s="25"/>
    </row>
    <row r="23" spans="1:12" s="3" customFormat="1" x14ac:dyDescent="0.2">
      <c r="A23" s="7" t="s">
        <v>42</v>
      </c>
      <c r="B23" s="38">
        <f>B19-B20-B21-B22</f>
        <v>52</v>
      </c>
      <c r="C23" s="21">
        <v>0</v>
      </c>
      <c r="D23" s="36">
        <v>0</v>
      </c>
      <c r="E23" s="39">
        <f>E19-E20-E21-E22</f>
        <v>52</v>
      </c>
      <c r="F23" s="33"/>
      <c r="G23" s="37"/>
      <c r="H23" s="37"/>
      <c r="I23" s="37"/>
      <c r="J23" s="37"/>
      <c r="K23" s="25"/>
      <c r="L23" s="40"/>
    </row>
    <row r="24" spans="1:12" s="3" customFormat="1" x14ac:dyDescent="0.2">
      <c r="A24" s="7" t="s">
        <v>52</v>
      </c>
      <c r="B24" s="136">
        <f>B23/3</f>
        <v>17.333333333333332</v>
      </c>
      <c r="C24" s="125">
        <v>0</v>
      </c>
      <c r="D24" s="36">
        <v>0</v>
      </c>
      <c r="E24" s="16">
        <f>SUM(B24:D24)</f>
        <v>17.333333333333332</v>
      </c>
      <c r="F24" s="33"/>
      <c r="G24" s="41"/>
      <c r="H24" s="42"/>
      <c r="I24" s="42"/>
      <c r="J24" s="41"/>
      <c r="K24" s="25"/>
      <c r="L24" s="25"/>
    </row>
    <row r="25" spans="1:12" s="3" customFormat="1" x14ac:dyDescent="0.2">
      <c r="A25" s="7" t="s">
        <v>43</v>
      </c>
      <c r="B25" s="35">
        <v>6</v>
      </c>
      <c r="C25" s="36">
        <v>0</v>
      </c>
      <c r="D25" s="36">
        <v>0</v>
      </c>
      <c r="E25" s="39">
        <f>SUM(B25:D25)</f>
        <v>6</v>
      </c>
      <c r="F25" s="33"/>
      <c r="G25" s="37"/>
      <c r="H25" s="37"/>
      <c r="I25" s="37"/>
      <c r="J25" s="37"/>
      <c r="K25" s="25"/>
      <c r="L25" s="25"/>
    </row>
    <row r="26" spans="1:12" s="3" customFormat="1" x14ac:dyDescent="0.2">
      <c r="A26" s="7" t="s">
        <v>44</v>
      </c>
      <c r="B26" s="30">
        <v>1000</v>
      </c>
      <c r="C26" s="31">
        <v>900</v>
      </c>
      <c r="D26" s="31">
        <v>800</v>
      </c>
      <c r="E26" s="14"/>
      <c r="F26" s="33"/>
      <c r="G26" s="33"/>
      <c r="H26" s="33"/>
      <c r="I26" s="33"/>
      <c r="J26" s="33"/>
      <c r="K26" s="25"/>
      <c r="L26" s="25"/>
    </row>
    <row r="27" spans="1:12" s="3" customFormat="1" x14ac:dyDescent="0.2">
      <c r="A27" s="7" t="s">
        <v>45</v>
      </c>
      <c r="B27" s="38">
        <v>18000</v>
      </c>
      <c r="C27" s="36">
        <v>0</v>
      </c>
      <c r="D27" s="36">
        <v>0</v>
      </c>
      <c r="E27" s="16">
        <f>SUM(B27:D27)</f>
        <v>18000</v>
      </c>
      <c r="F27" s="33"/>
      <c r="G27" s="41"/>
      <c r="H27" s="37"/>
      <c r="I27" s="43"/>
      <c r="J27" s="41"/>
      <c r="K27" s="40"/>
      <c r="L27" s="25"/>
    </row>
    <row r="28" spans="1:12" s="3" customFormat="1" x14ac:dyDescent="0.2">
      <c r="A28" s="7" t="s">
        <v>46</v>
      </c>
      <c r="B28" s="30">
        <v>18000</v>
      </c>
      <c r="C28" s="31">
        <v>0</v>
      </c>
      <c r="D28" s="31">
        <v>0</v>
      </c>
      <c r="E28" s="14">
        <f>SUM(B28:D28)</f>
        <v>18000</v>
      </c>
      <c r="F28" s="33"/>
      <c r="G28" s="33"/>
      <c r="H28" s="33"/>
      <c r="I28" s="33"/>
      <c r="J28" s="33"/>
      <c r="K28" s="25"/>
      <c r="L28" s="25"/>
    </row>
    <row r="29" spans="1:12" s="3" customFormat="1" x14ac:dyDescent="0.2">
      <c r="A29" s="7" t="s">
        <v>47</v>
      </c>
      <c r="B29" s="30"/>
      <c r="C29" s="31"/>
      <c r="D29" s="31"/>
      <c r="E29" s="39"/>
      <c r="F29" s="33"/>
      <c r="G29" s="33"/>
      <c r="H29" s="33"/>
      <c r="I29" s="33"/>
      <c r="J29" s="37"/>
      <c r="K29" s="25"/>
      <c r="L29" s="25"/>
    </row>
    <row r="30" spans="1:12" s="3" customFormat="1" ht="13.5" thickBot="1" x14ac:dyDescent="0.25">
      <c r="A30" s="44" t="s">
        <v>53</v>
      </c>
      <c r="B30" s="45"/>
      <c r="C30" s="46"/>
      <c r="D30" s="46"/>
      <c r="E30" s="47"/>
      <c r="F30" s="33"/>
      <c r="G30" s="33"/>
      <c r="H30" s="33"/>
      <c r="I30" s="33"/>
      <c r="J30" s="25"/>
      <c r="K30" s="25"/>
      <c r="L30" s="25"/>
    </row>
    <row r="31" spans="1:12" s="3" customFormat="1" ht="13.5" thickBot="1" x14ac:dyDescent="0.25"/>
    <row r="32" spans="1:12" s="3" customFormat="1" ht="25.5" customHeight="1" x14ac:dyDescent="0.2">
      <c r="A32" s="276" t="s">
        <v>142</v>
      </c>
      <c r="B32" s="277"/>
      <c r="C32" s="277"/>
      <c r="D32" s="277"/>
      <c r="E32" s="278"/>
      <c r="F32" s="25"/>
      <c r="G32" s="25"/>
      <c r="H32" s="25"/>
      <c r="I32" s="25"/>
      <c r="J32" s="48"/>
      <c r="K32" s="48"/>
      <c r="L32" s="48"/>
    </row>
    <row r="33" spans="1:12" s="3" customFormat="1" x14ac:dyDescent="0.2">
      <c r="A33" s="279"/>
      <c r="B33" s="280"/>
      <c r="C33" s="280"/>
      <c r="D33" s="280"/>
      <c r="E33" s="281"/>
      <c r="F33" s="246"/>
      <c r="G33" s="246"/>
      <c r="H33" s="246"/>
      <c r="I33" s="48"/>
      <c r="J33" s="48"/>
      <c r="K33" s="48"/>
      <c r="L33" s="48"/>
    </row>
    <row r="34" spans="1:12" s="3" customFormat="1" x14ac:dyDescent="0.2">
      <c r="A34" s="174" t="s">
        <v>69</v>
      </c>
      <c r="B34" s="169" t="s">
        <v>56</v>
      </c>
      <c r="C34" s="172" t="s">
        <v>55</v>
      </c>
      <c r="D34" s="178" t="s">
        <v>13</v>
      </c>
      <c r="E34" s="171" t="s">
        <v>3</v>
      </c>
      <c r="F34" s="49"/>
      <c r="G34" s="48"/>
      <c r="H34" s="48"/>
      <c r="I34" s="48"/>
      <c r="J34" s="48"/>
      <c r="K34" s="48"/>
      <c r="L34" s="48"/>
    </row>
    <row r="35" spans="1:12" s="3" customFormat="1" x14ac:dyDescent="0.2">
      <c r="A35" s="7" t="s">
        <v>54</v>
      </c>
      <c r="B35" s="50"/>
      <c r="C35" s="51"/>
      <c r="D35" s="51"/>
      <c r="E35" s="52">
        <f>+L14</f>
        <v>154310</v>
      </c>
      <c r="F35" s="49"/>
      <c r="G35" s="48"/>
      <c r="H35" s="48"/>
      <c r="I35" s="48"/>
      <c r="J35" s="48"/>
      <c r="K35" s="48"/>
      <c r="L35" s="48"/>
    </row>
    <row r="36" spans="1:12" s="3" customFormat="1" x14ac:dyDescent="0.2">
      <c r="A36" s="7" t="s">
        <v>14</v>
      </c>
      <c r="B36" s="53">
        <v>2500</v>
      </c>
      <c r="C36" s="54">
        <f>+E19</f>
        <v>54</v>
      </c>
      <c r="D36" s="54">
        <f>B36*C36</f>
        <v>135000</v>
      </c>
      <c r="E36" s="55"/>
      <c r="F36" s="49"/>
      <c r="G36" s="48"/>
      <c r="H36" s="48"/>
      <c r="I36" s="48"/>
      <c r="J36" s="48"/>
      <c r="K36" s="48"/>
      <c r="L36" s="48"/>
    </row>
    <row r="37" spans="1:12" s="3" customFormat="1" x14ac:dyDescent="0.2">
      <c r="A37" s="7" t="s">
        <v>15</v>
      </c>
      <c r="B37" s="53">
        <v>0</v>
      </c>
      <c r="C37" s="54">
        <v>0</v>
      </c>
      <c r="D37" s="54">
        <f>B37*C37</f>
        <v>0</v>
      </c>
      <c r="E37" s="55"/>
      <c r="F37" s="49"/>
      <c r="G37" s="48"/>
      <c r="H37" s="48"/>
      <c r="I37" s="48"/>
      <c r="J37" s="48"/>
      <c r="K37" s="48"/>
      <c r="L37" s="48"/>
    </row>
    <row r="38" spans="1:12" s="3" customFormat="1" x14ac:dyDescent="0.2">
      <c r="A38" s="7" t="s">
        <v>57</v>
      </c>
      <c r="B38" s="53">
        <v>0</v>
      </c>
      <c r="C38" s="54"/>
      <c r="D38" s="54">
        <f>B38*C38</f>
        <v>0</v>
      </c>
      <c r="E38" s="55"/>
      <c r="F38" s="49"/>
      <c r="G38" s="48"/>
      <c r="H38" s="48"/>
      <c r="I38" s="48"/>
      <c r="J38" s="48"/>
      <c r="K38" s="48"/>
      <c r="L38" s="48"/>
    </row>
    <row r="39" spans="1:12" s="3" customFormat="1" x14ac:dyDescent="0.2">
      <c r="A39" s="7" t="s">
        <v>16</v>
      </c>
      <c r="B39" s="53">
        <v>3000</v>
      </c>
      <c r="C39" s="54">
        <f>+B25</f>
        <v>6</v>
      </c>
      <c r="D39" s="54">
        <f>B39*C39</f>
        <v>18000</v>
      </c>
      <c r="E39" s="56">
        <f>SUM(D36:D39)</f>
        <v>153000</v>
      </c>
      <c r="F39" s="49"/>
      <c r="G39" s="48"/>
      <c r="H39" s="48"/>
      <c r="I39" s="48"/>
      <c r="J39" s="48"/>
      <c r="K39" s="48"/>
      <c r="L39" s="48"/>
    </row>
    <row r="40" spans="1:12" s="3" customFormat="1" x14ac:dyDescent="0.2">
      <c r="A40" s="7" t="s">
        <v>58</v>
      </c>
      <c r="B40" s="53">
        <f>E39</f>
        <v>153000</v>
      </c>
      <c r="C40" s="57">
        <v>0.5</v>
      </c>
      <c r="D40" s="54"/>
      <c r="E40" s="56">
        <f>B40*C40</f>
        <v>76500</v>
      </c>
      <c r="F40" s="49"/>
      <c r="G40" s="48"/>
      <c r="H40" s="48"/>
      <c r="I40" s="48"/>
      <c r="J40" s="48"/>
      <c r="K40" s="48"/>
      <c r="L40" s="48"/>
    </row>
    <row r="41" spans="1:12" s="3" customFormat="1" ht="13.5" thickBot="1" x14ac:dyDescent="0.25">
      <c r="A41" s="44" t="s">
        <v>17</v>
      </c>
      <c r="B41" s="58"/>
      <c r="C41" s="59"/>
      <c r="D41" s="59"/>
      <c r="E41" s="60">
        <v>86450</v>
      </c>
      <c r="F41" s="49"/>
      <c r="G41" s="48"/>
      <c r="H41" s="48"/>
      <c r="I41" s="48"/>
      <c r="J41" s="48"/>
      <c r="K41" s="48"/>
      <c r="L41" s="48"/>
    </row>
    <row r="42" spans="1:12" s="3" customFormat="1" x14ac:dyDescent="0.2">
      <c r="A42" s="179"/>
      <c r="B42" s="271" t="s">
        <v>4</v>
      </c>
      <c r="C42" s="254"/>
      <c r="D42" s="180" t="s">
        <v>36</v>
      </c>
      <c r="E42" s="181" t="s">
        <v>3</v>
      </c>
      <c r="F42" s="27"/>
      <c r="G42" s="27"/>
      <c r="H42" s="27"/>
      <c r="I42" s="48"/>
      <c r="J42" s="48"/>
      <c r="K42" s="48"/>
      <c r="L42" s="48"/>
    </row>
    <row r="43" spans="1:12" s="3" customFormat="1" x14ac:dyDescent="0.2">
      <c r="A43" s="4" t="s">
        <v>18</v>
      </c>
      <c r="B43" s="266">
        <f>+K9</f>
        <v>17000</v>
      </c>
      <c r="C43" s="267"/>
      <c r="D43" s="61">
        <f>E43/B43</f>
        <v>27.662352941176472</v>
      </c>
      <c r="E43" s="52">
        <f>SUM(E35:E41)</f>
        <v>470260</v>
      </c>
      <c r="F43" s="33"/>
      <c r="G43" s="33"/>
      <c r="H43" s="33"/>
      <c r="I43" s="48"/>
      <c r="J43" s="48"/>
      <c r="K43" s="48"/>
      <c r="L43" s="48"/>
    </row>
    <row r="44" spans="1:12" s="3" customFormat="1" x14ac:dyDescent="0.2">
      <c r="A44" s="7" t="s">
        <v>19</v>
      </c>
      <c r="B44" s="268">
        <v>6088</v>
      </c>
      <c r="C44" s="269"/>
      <c r="D44" s="62">
        <v>26.36</v>
      </c>
      <c r="E44" s="63">
        <v>160504</v>
      </c>
      <c r="F44" s="33"/>
      <c r="G44" s="64"/>
      <c r="H44" s="33"/>
      <c r="I44" s="48"/>
      <c r="J44" s="48"/>
      <c r="K44" s="48"/>
      <c r="L44" s="48"/>
    </row>
    <row r="45" spans="1:12" s="3" customFormat="1" x14ac:dyDescent="0.2">
      <c r="A45" s="4" t="s">
        <v>60</v>
      </c>
      <c r="B45" s="270">
        <f>SUM(B43:C44)</f>
        <v>23088</v>
      </c>
      <c r="C45" s="267"/>
      <c r="D45" s="61">
        <f>+E45/B45</f>
        <v>27.319993069993071</v>
      </c>
      <c r="E45" s="52">
        <f>SUM(E43:E44)</f>
        <v>630764</v>
      </c>
      <c r="F45" s="33"/>
      <c r="G45" s="33"/>
      <c r="H45" s="33"/>
      <c r="I45" s="48"/>
      <c r="J45" s="48"/>
      <c r="K45" s="48"/>
      <c r="L45" s="48"/>
    </row>
    <row r="46" spans="1:12" s="3" customFormat="1" x14ac:dyDescent="0.2">
      <c r="A46" s="7" t="s">
        <v>59</v>
      </c>
      <c r="B46" s="268">
        <f>E59</f>
        <v>0</v>
      </c>
      <c r="C46" s="269"/>
      <c r="D46" s="62">
        <f>D45</f>
        <v>27.319993069993071</v>
      </c>
      <c r="E46" s="63">
        <f>B46*D46</f>
        <v>0</v>
      </c>
      <c r="F46" s="33"/>
      <c r="G46" s="33"/>
      <c r="H46" s="33"/>
      <c r="I46" s="48"/>
      <c r="J46" s="48"/>
      <c r="K46" s="48"/>
      <c r="L46" s="48"/>
    </row>
    <row r="47" spans="1:12" s="3" customFormat="1" ht="13.5" thickBot="1" x14ac:dyDescent="0.25">
      <c r="A47" s="65" t="s">
        <v>61</v>
      </c>
      <c r="B47" s="272">
        <f>E58</f>
        <v>23088</v>
      </c>
      <c r="C47" s="273"/>
      <c r="D47" s="137">
        <f>+E47/B47</f>
        <v>27.319993069993071</v>
      </c>
      <c r="E47" s="60">
        <f>+E45-E46</f>
        <v>630764</v>
      </c>
      <c r="F47" s="33"/>
      <c r="G47" s="33"/>
      <c r="H47" s="33"/>
      <c r="I47" s="48"/>
      <c r="J47" s="48"/>
      <c r="K47" s="48"/>
      <c r="L47" s="48"/>
    </row>
    <row r="48" spans="1:12" s="3" customFormat="1" ht="25.5" customHeight="1" thickBot="1" x14ac:dyDescent="0.25"/>
    <row r="49" spans="1:10" s="3" customFormat="1" ht="24.75" customHeight="1" x14ac:dyDescent="0.2">
      <c r="A49" s="276" t="s">
        <v>143</v>
      </c>
      <c r="B49" s="277"/>
      <c r="C49" s="277"/>
      <c r="D49" s="277"/>
      <c r="E49" s="278"/>
      <c r="F49" s="25"/>
      <c r="G49" s="25"/>
      <c r="H49" s="25"/>
      <c r="I49" s="25"/>
    </row>
    <row r="50" spans="1:10" s="3" customFormat="1" x14ac:dyDescent="0.2">
      <c r="A50" s="279"/>
      <c r="B50" s="280"/>
      <c r="C50" s="280"/>
      <c r="D50" s="280"/>
      <c r="E50" s="281"/>
      <c r="F50" s="265"/>
      <c r="G50" s="265"/>
      <c r="H50" s="265"/>
      <c r="I50" s="265"/>
    </row>
    <row r="51" spans="1:10" s="3" customFormat="1" x14ac:dyDescent="0.2">
      <c r="A51" s="174" t="s">
        <v>69</v>
      </c>
      <c r="B51" s="175" t="s">
        <v>0</v>
      </c>
      <c r="C51" s="176" t="s">
        <v>1</v>
      </c>
      <c r="D51" s="176" t="s">
        <v>2</v>
      </c>
      <c r="E51" s="177" t="s">
        <v>3</v>
      </c>
      <c r="F51" s="27"/>
      <c r="G51" s="27"/>
      <c r="H51" s="27"/>
      <c r="I51" s="27"/>
    </row>
    <row r="52" spans="1:10" s="3" customFormat="1" x14ac:dyDescent="0.2">
      <c r="A52" s="7" t="s">
        <v>7</v>
      </c>
      <c r="B52" s="30">
        <v>727</v>
      </c>
      <c r="C52" s="31">
        <v>2249</v>
      </c>
      <c r="D52" s="31">
        <v>3112</v>
      </c>
      <c r="E52" s="14">
        <f>SUM(B52:D52)</f>
        <v>6088</v>
      </c>
      <c r="F52" s="66"/>
      <c r="G52" s="66"/>
      <c r="H52" s="66"/>
      <c r="I52" s="66"/>
    </row>
    <row r="53" spans="1:10" s="3" customFormat="1" x14ac:dyDescent="0.2">
      <c r="A53" s="7" t="s">
        <v>122</v>
      </c>
      <c r="B53" s="35">
        <f>B9</f>
        <v>17000</v>
      </c>
      <c r="C53" s="36">
        <f>E9</f>
        <v>0</v>
      </c>
      <c r="D53" s="31">
        <v>0</v>
      </c>
      <c r="E53" s="14">
        <f t="shared" ref="E53:E56" si="2">SUM(B53:D53)</f>
        <v>17000</v>
      </c>
      <c r="F53" s="33"/>
      <c r="G53" s="33"/>
      <c r="H53" s="33"/>
      <c r="I53" s="33"/>
      <c r="J53" s="33"/>
    </row>
    <row r="54" spans="1:10" s="3" customFormat="1" x14ac:dyDescent="0.2">
      <c r="A54" s="7" t="s">
        <v>20</v>
      </c>
      <c r="B54" s="30">
        <f>SUM(B52:B53)</f>
        <v>17727</v>
      </c>
      <c r="C54" s="31">
        <f>SUM(C52:C53)</f>
        <v>2249</v>
      </c>
      <c r="D54" s="31">
        <f>SUM(D52:D53)</f>
        <v>3112</v>
      </c>
      <c r="E54" s="14">
        <f t="shared" si="2"/>
        <v>23088</v>
      </c>
      <c r="F54" s="33"/>
      <c r="G54" s="33"/>
      <c r="H54" s="67"/>
      <c r="I54" s="33"/>
    </row>
    <row r="55" spans="1:10" s="3" customFormat="1" x14ac:dyDescent="0.2">
      <c r="A55" s="7" t="s">
        <v>62</v>
      </c>
      <c r="B55" s="35">
        <v>0</v>
      </c>
      <c r="C55" s="36">
        <v>6000</v>
      </c>
      <c r="D55" s="36">
        <v>5000</v>
      </c>
      <c r="E55" s="39">
        <f>SUM(B55:D55)</f>
        <v>11000</v>
      </c>
      <c r="F55" s="33"/>
      <c r="G55" s="33"/>
      <c r="H55" s="67"/>
      <c r="I55" s="33"/>
    </row>
    <row r="56" spans="1:10" s="3" customFormat="1" x14ac:dyDescent="0.2">
      <c r="A56" s="7" t="s">
        <v>63</v>
      </c>
      <c r="B56" s="35">
        <f>E55</f>
        <v>11000</v>
      </c>
      <c r="C56" s="36" t="s">
        <v>8</v>
      </c>
      <c r="D56" s="36" t="s">
        <v>8</v>
      </c>
      <c r="E56" s="39">
        <f t="shared" si="2"/>
        <v>11000</v>
      </c>
      <c r="F56" s="33"/>
      <c r="G56" s="33"/>
      <c r="H56" s="67"/>
      <c r="I56" s="33"/>
    </row>
    <row r="57" spans="1:10" s="3" customFormat="1" x14ac:dyDescent="0.2">
      <c r="A57" s="4" t="s">
        <v>123</v>
      </c>
      <c r="B57" s="35">
        <f>+B54-B56</f>
        <v>6727</v>
      </c>
      <c r="C57" s="36">
        <f>+C55+C54</f>
        <v>8249</v>
      </c>
      <c r="D57" s="36">
        <f>+D55+D54</f>
        <v>8112</v>
      </c>
      <c r="E57" s="39">
        <f>SUM(B57:D57)</f>
        <v>23088</v>
      </c>
      <c r="F57" s="33"/>
      <c r="G57" s="33"/>
      <c r="H57" s="33"/>
      <c r="I57" s="33"/>
    </row>
    <row r="58" spans="1:10" s="3" customFormat="1" x14ac:dyDescent="0.2">
      <c r="A58" s="4" t="s">
        <v>124</v>
      </c>
      <c r="B58" s="30">
        <f>+B57</f>
        <v>6727</v>
      </c>
      <c r="C58" s="30">
        <f t="shared" ref="C58:D58" si="3">+C57</f>
        <v>8249</v>
      </c>
      <c r="D58" s="30">
        <f t="shared" si="3"/>
        <v>8112</v>
      </c>
      <c r="E58" s="14">
        <f>SUM(B58:D58)</f>
        <v>23088</v>
      </c>
      <c r="F58" s="33"/>
      <c r="G58" s="33"/>
      <c r="H58" s="33"/>
      <c r="I58" s="33"/>
    </row>
    <row r="59" spans="1:10" s="3" customFormat="1" x14ac:dyDescent="0.2">
      <c r="A59" s="68" t="s">
        <v>64</v>
      </c>
      <c r="B59" s="30">
        <f>B57-B58</f>
        <v>0</v>
      </c>
      <c r="C59" s="31">
        <f>C57-C58</f>
        <v>0</v>
      </c>
      <c r="D59" s="31">
        <f>D57-D58</f>
        <v>0</v>
      </c>
      <c r="E59" s="14">
        <f>E57-E58</f>
        <v>0</v>
      </c>
      <c r="F59" s="33"/>
      <c r="G59" s="33"/>
      <c r="H59" s="33"/>
      <c r="I59" s="33"/>
    </row>
    <row r="60" spans="1:10" s="3" customFormat="1" ht="13.5" thickBot="1" x14ac:dyDescent="0.25">
      <c r="A60" s="69" t="s">
        <v>65</v>
      </c>
      <c r="B60" s="70"/>
      <c r="C60" s="71"/>
      <c r="D60" s="71"/>
      <c r="E60" s="72"/>
      <c r="F60" s="33"/>
      <c r="G60" s="33"/>
      <c r="H60" s="33"/>
      <c r="I60" s="33"/>
    </row>
    <row r="61" spans="1:10" s="3" customFormat="1" ht="13.5" thickBot="1" x14ac:dyDescent="0.25">
      <c r="A61" s="194" t="s">
        <v>66</v>
      </c>
      <c r="B61" s="195"/>
      <c r="C61" s="195"/>
      <c r="D61" s="195"/>
      <c r="E61" s="196"/>
      <c r="F61" s="33"/>
      <c r="G61" s="33"/>
      <c r="H61" s="33"/>
      <c r="I61" s="33"/>
    </row>
    <row r="62" spans="1:10" s="3" customFormat="1" x14ac:dyDescent="0.2">
      <c r="A62" s="74" t="s">
        <v>67</v>
      </c>
      <c r="B62" s="75"/>
      <c r="C62" s="76">
        <v>4</v>
      </c>
      <c r="D62" s="77">
        <f>+E55</f>
        <v>11000</v>
      </c>
      <c r="E62" s="78">
        <f>+C62*D62</f>
        <v>44000</v>
      </c>
      <c r="F62" s="33"/>
      <c r="G62" s="33"/>
      <c r="H62" s="33"/>
      <c r="I62" s="33"/>
    </row>
    <row r="63" spans="1:10" s="3" customFormat="1" x14ac:dyDescent="0.2">
      <c r="A63" s="7" t="s">
        <v>120</v>
      </c>
      <c r="B63" s="30"/>
      <c r="C63" s="31">
        <v>2</v>
      </c>
      <c r="D63" s="31">
        <f>+B44</f>
        <v>6088</v>
      </c>
      <c r="E63" s="14">
        <f>C63*D63</f>
        <v>12176</v>
      </c>
      <c r="F63" s="33"/>
      <c r="G63" s="33"/>
      <c r="H63" s="79"/>
      <c r="I63" s="33"/>
    </row>
    <row r="64" spans="1:10" s="3" customFormat="1" ht="13.5" thickBot="1" x14ac:dyDescent="0.25">
      <c r="A64" s="80" t="s">
        <v>68</v>
      </c>
      <c r="B64" s="45"/>
      <c r="C64" s="46"/>
      <c r="D64" s="46"/>
      <c r="E64" s="47">
        <f>E62+E63</f>
        <v>56176</v>
      </c>
      <c r="F64" s="33"/>
      <c r="G64" s="33"/>
      <c r="H64" s="33"/>
      <c r="I64" s="33"/>
    </row>
    <row r="65" spans="1:9" s="3" customFormat="1" ht="24.75" customHeight="1" thickBot="1" x14ac:dyDescent="0.25"/>
    <row r="66" spans="1:9" s="3" customFormat="1" ht="25.5" customHeight="1" x14ac:dyDescent="0.2">
      <c r="A66" s="276" t="s">
        <v>144</v>
      </c>
      <c r="B66" s="277"/>
      <c r="C66" s="277"/>
      <c r="D66" s="277"/>
      <c r="E66" s="277"/>
      <c r="F66" s="277"/>
      <c r="G66" s="278"/>
      <c r="H66" s="25"/>
      <c r="I66" s="25"/>
    </row>
    <row r="67" spans="1:9" s="3" customFormat="1" x14ac:dyDescent="0.2">
      <c r="A67" s="279"/>
      <c r="B67" s="280"/>
      <c r="C67" s="280"/>
      <c r="D67" s="280"/>
      <c r="E67" s="280"/>
      <c r="F67" s="280"/>
      <c r="G67" s="281"/>
      <c r="H67" s="246"/>
      <c r="I67" s="246"/>
    </row>
    <row r="68" spans="1:9" s="3" customFormat="1" x14ac:dyDescent="0.2">
      <c r="A68" s="174" t="s">
        <v>69</v>
      </c>
      <c r="B68" s="175" t="s">
        <v>0</v>
      </c>
      <c r="C68" s="176" t="s">
        <v>1</v>
      </c>
      <c r="D68" s="176" t="s">
        <v>2</v>
      </c>
      <c r="E68" s="176" t="s">
        <v>3</v>
      </c>
      <c r="F68" s="176" t="s">
        <v>118</v>
      </c>
      <c r="G68" s="177" t="s">
        <v>119</v>
      </c>
      <c r="H68" s="27"/>
      <c r="I68" s="27"/>
    </row>
    <row r="69" spans="1:9" s="3" customFormat="1" x14ac:dyDescent="0.2">
      <c r="A69" s="4" t="s">
        <v>21</v>
      </c>
      <c r="B69" s="8"/>
      <c r="C69" s="140"/>
      <c r="D69" s="81"/>
      <c r="E69" s="36">
        <v>1</v>
      </c>
      <c r="F69" s="31">
        <v>4600</v>
      </c>
      <c r="G69" s="14">
        <f>E69*F69</f>
        <v>4600</v>
      </c>
      <c r="H69" s="33"/>
      <c r="I69" s="33"/>
    </row>
    <row r="70" spans="1:9" s="3" customFormat="1" x14ac:dyDescent="0.2">
      <c r="A70" s="7" t="s">
        <v>126</v>
      </c>
      <c r="B70" s="30"/>
      <c r="C70" s="31"/>
      <c r="D70" s="31"/>
      <c r="E70" s="31">
        <v>1</v>
      </c>
      <c r="F70" s="31">
        <v>3500</v>
      </c>
      <c r="G70" s="14">
        <f>E70*F70</f>
        <v>3500</v>
      </c>
      <c r="H70" s="33"/>
      <c r="I70" s="33"/>
    </row>
    <row r="71" spans="1:9" s="3" customFormat="1" x14ac:dyDescent="0.2">
      <c r="A71" s="7" t="s">
        <v>70</v>
      </c>
      <c r="B71" s="141">
        <v>4</v>
      </c>
      <c r="C71" s="82">
        <v>5</v>
      </c>
      <c r="D71" s="82">
        <v>4</v>
      </c>
      <c r="E71" s="82">
        <f>SUM(B71:D71)</f>
        <v>13</v>
      </c>
      <c r="F71" s="82">
        <v>3500</v>
      </c>
      <c r="G71" s="83">
        <f>E71*F71</f>
        <v>45500</v>
      </c>
      <c r="H71" s="33"/>
      <c r="I71" s="33"/>
    </row>
    <row r="72" spans="1:9" s="3" customFormat="1" x14ac:dyDescent="0.2">
      <c r="A72" s="147" t="s">
        <v>125</v>
      </c>
      <c r="B72" s="142"/>
      <c r="C72" s="84"/>
      <c r="D72" s="143"/>
      <c r="E72" s="144">
        <f>SUM(E69:E71)</f>
        <v>15</v>
      </c>
      <c r="F72" s="145">
        <v>3500</v>
      </c>
      <c r="G72" s="146">
        <f>SUM(G69:G71)</f>
        <v>53600</v>
      </c>
      <c r="H72" s="33"/>
      <c r="I72" s="37"/>
    </row>
    <row r="73" spans="1:9" s="3" customFormat="1" x14ac:dyDescent="0.2">
      <c r="A73" s="7" t="s">
        <v>71</v>
      </c>
      <c r="B73" s="248">
        <v>2</v>
      </c>
      <c r="C73" s="249"/>
      <c r="D73" s="249"/>
      <c r="E73" s="250"/>
      <c r="F73" s="139">
        <v>3000</v>
      </c>
      <c r="G73" s="138">
        <f>B73*F73</f>
        <v>6000</v>
      </c>
      <c r="H73" s="33"/>
      <c r="I73" s="33"/>
    </row>
    <row r="74" spans="1:9" s="3" customFormat="1" x14ac:dyDescent="0.2">
      <c r="A74" s="7" t="s">
        <v>72</v>
      </c>
      <c r="B74" s="75">
        <v>7</v>
      </c>
      <c r="C74" s="77">
        <v>9</v>
      </c>
      <c r="D74" s="77">
        <v>8</v>
      </c>
      <c r="E74" s="31">
        <f>SUM(B74:D74)</f>
        <v>24</v>
      </c>
      <c r="F74" s="77">
        <v>900</v>
      </c>
      <c r="G74" s="14">
        <f>F74*E74</f>
        <v>21600</v>
      </c>
      <c r="H74" s="33"/>
      <c r="I74" s="33"/>
    </row>
    <row r="75" spans="1:9" s="3" customFormat="1" x14ac:dyDescent="0.2">
      <c r="A75" s="7" t="s">
        <v>73</v>
      </c>
      <c r="B75" s="30"/>
      <c r="C75" s="31"/>
      <c r="D75" s="31"/>
      <c r="E75" s="36">
        <v>1</v>
      </c>
      <c r="F75" s="31">
        <v>10000</v>
      </c>
      <c r="G75" s="14">
        <f>F75*E75</f>
        <v>10000</v>
      </c>
      <c r="H75" s="33"/>
      <c r="I75" s="33"/>
    </row>
    <row r="76" spans="1:9" s="3" customFormat="1" x14ac:dyDescent="0.2">
      <c r="A76" s="7" t="s">
        <v>127</v>
      </c>
      <c r="B76" s="251"/>
      <c r="C76" s="252"/>
      <c r="D76" s="252"/>
      <c r="E76" s="253"/>
      <c r="F76" s="31"/>
      <c r="G76" s="39"/>
      <c r="H76" s="33"/>
      <c r="I76" s="33"/>
    </row>
    <row r="77" spans="1:9" s="3" customFormat="1" x14ac:dyDescent="0.2">
      <c r="A77" s="148" t="s">
        <v>22</v>
      </c>
      <c r="B77" s="149"/>
      <c r="C77" s="150"/>
      <c r="D77" s="150"/>
      <c r="E77" s="150"/>
      <c r="F77" s="150"/>
      <c r="G77" s="151">
        <v>25000</v>
      </c>
      <c r="H77" s="33"/>
      <c r="I77" s="33"/>
    </row>
    <row r="78" spans="1:9" s="3" customFormat="1" ht="13.5" thickBot="1" x14ac:dyDescent="0.25">
      <c r="A78" s="152" t="s">
        <v>74</v>
      </c>
      <c r="B78" s="144"/>
      <c r="C78" s="144"/>
      <c r="D78" s="144"/>
      <c r="E78" s="144"/>
      <c r="F78" s="144"/>
      <c r="G78" s="153">
        <f>+SUM(G72:G77)</f>
        <v>116200</v>
      </c>
      <c r="H78" s="33"/>
      <c r="I78" s="33"/>
    </row>
    <row r="79" spans="1:9" s="3" customFormat="1" ht="13.5" thickBot="1" x14ac:dyDescent="0.25">
      <c r="A79" s="85" t="s">
        <v>75</v>
      </c>
      <c r="B79" s="86"/>
      <c r="C79" s="86"/>
      <c r="D79" s="86"/>
      <c r="E79" s="86"/>
      <c r="F79" s="86"/>
      <c r="G79" s="87"/>
      <c r="H79" s="33"/>
      <c r="I79" s="33"/>
    </row>
    <row r="80" spans="1:9" s="3" customFormat="1" x14ac:dyDescent="0.2">
      <c r="A80" s="73"/>
      <c r="B80" s="33"/>
      <c r="C80" s="33"/>
      <c r="D80" s="33"/>
      <c r="E80" s="33"/>
      <c r="F80" s="33"/>
      <c r="G80" s="33"/>
      <c r="H80" s="33"/>
      <c r="I80" s="33"/>
    </row>
    <row r="81" spans="1:9" s="3" customFormat="1" ht="13.5" thickBot="1" x14ac:dyDescent="0.25"/>
    <row r="82" spans="1:9" s="3" customFormat="1" ht="24" customHeight="1" thickBot="1" x14ac:dyDescent="0.25">
      <c r="A82" s="205" t="s">
        <v>147</v>
      </c>
      <c r="B82" s="206"/>
      <c r="C82" s="207"/>
      <c r="D82" s="25"/>
      <c r="E82" s="25"/>
      <c r="F82" s="25"/>
      <c r="G82" s="25"/>
      <c r="H82" s="25"/>
      <c r="I82" s="25"/>
    </row>
    <row r="83" spans="1:9" s="3" customFormat="1" ht="13.5" thickBot="1" x14ac:dyDescent="0.25">
      <c r="A83" s="235" t="s">
        <v>145</v>
      </c>
      <c r="B83" s="236"/>
      <c r="C83" s="237"/>
      <c r="D83" s="88"/>
      <c r="E83" s="88"/>
      <c r="F83" s="88"/>
      <c r="G83" s="88"/>
      <c r="H83" s="88"/>
      <c r="I83" s="88"/>
    </row>
    <row r="84" spans="1:9" s="3" customFormat="1" x14ac:dyDescent="0.2">
      <c r="A84" s="240" t="s">
        <v>140</v>
      </c>
      <c r="B84" s="241"/>
      <c r="C84" s="242"/>
      <c r="D84" s="246"/>
      <c r="E84" s="246"/>
      <c r="F84" s="246"/>
      <c r="G84" s="246"/>
      <c r="H84" s="246"/>
      <c r="I84" s="246"/>
    </row>
    <row r="85" spans="1:9" s="3" customFormat="1" x14ac:dyDescent="0.2">
      <c r="A85" s="4" t="s">
        <v>69</v>
      </c>
      <c r="B85" s="5" t="s">
        <v>23</v>
      </c>
      <c r="C85" s="6" t="s">
        <v>3</v>
      </c>
      <c r="D85" s="27"/>
      <c r="E85" s="27"/>
      <c r="F85" s="238"/>
      <c r="G85" s="238"/>
      <c r="H85" s="238"/>
      <c r="I85" s="238"/>
    </row>
    <row r="86" spans="1:9" s="3" customFormat="1" x14ac:dyDescent="0.2">
      <c r="A86" s="7" t="s">
        <v>24</v>
      </c>
      <c r="B86" s="30">
        <v>0</v>
      </c>
      <c r="C86" s="14"/>
      <c r="D86" s="33"/>
      <c r="E86" s="33"/>
      <c r="F86" s="239"/>
      <c r="G86" s="239"/>
      <c r="H86" s="239"/>
      <c r="I86" s="239"/>
    </row>
    <row r="87" spans="1:9" s="3" customFormat="1" x14ac:dyDescent="0.2">
      <c r="A87" s="7" t="s">
        <v>25</v>
      </c>
      <c r="B87" s="89">
        <f>595380+(E111*10%)</f>
        <v>691676.9</v>
      </c>
      <c r="C87" s="14"/>
      <c r="D87" s="33"/>
      <c r="E87" s="33"/>
      <c r="F87" s="239"/>
      <c r="G87" s="239"/>
      <c r="H87" s="239"/>
      <c r="I87" s="239"/>
    </row>
    <row r="88" spans="1:9" s="3" customFormat="1" ht="13.5" thickBot="1" x14ac:dyDescent="0.25">
      <c r="A88" s="90" t="s">
        <v>37</v>
      </c>
      <c r="B88" s="141">
        <v>0</v>
      </c>
      <c r="C88" s="83"/>
      <c r="D88" s="33"/>
      <c r="E88" s="33"/>
      <c r="F88" s="239"/>
      <c r="G88" s="239"/>
      <c r="H88" s="239"/>
      <c r="I88" s="239"/>
    </row>
    <row r="89" spans="1:9" s="3" customFormat="1" ht="13.5" thickBot="1" x14ac:dyDescent="0.25">
      <c r="A89" s="91" t="s">
        <v>26</v>
      </c>
      <c r="B89" s="92"/>
      <c r="C89" s="93">
        <f>SUM(B86:B88)</f>
        <v>691676.9</v>
      </c>
      <c r="D89" s="33"/>
      <c r="E89" s="33"/>
      <c r="F89" s="239"/>
      <c r="G89" s="239"/>
      <c r="H89" s="239"/>
      <c r="I89" s="239"/>
    </row>
    <row r="90" spans="1:9" s="3" customFormat="1" ht="13.5" thickBot="1" x14ac:dyDescent="0.25">
      <c r="A90" s="235" t="s">
        <v>146</v>
      </c>
      <c r="B90" s="236"/>
      <c r="C90" s="237"/>
      <c r="D90" s="88"/>
      <c r="E90" s="238"/>
      <c r="F90" s="238"/>
      <c r="G90" s="238"/>
      <c r="H90" s="238"/>
      <c r="I90" s="238"/>
    </row>
    <row r="91" spans="1:9" s="3" customFormat="1" x14ac:dyDescent="0.2">
      <c r="A91" s="94" t="s">
        <v>27</v>
      </c>
      <c r="B91" s="95">
        <f>L7+L13</f>
        <v>129100</v>
      </c>
      <c r="C91" s="78"/>
      <c r="D91" s="33"/>
      <c r="E91" s="66"/>
      <c r="F91" s="66"/>
      <c r="G91" s="66"/>
      <c r="H91" s="66"/>
      <c r="I91" s="66"/>
    </row>
    <row r="92" spans="1:9" s="3" customFormat="1" x14ac:dyDescent="0.2">
      <c r="A92" s="96" t="s">
        <v>76</v>
      </c>
      <c r="B92" s="33">
        <v>8125</v>
      </c>
      <c r="C92" s="14"/>
      <c r="D92" s="33"/>
      <c r="E92" s="66"/>
      <c r="F92" s="66"/>
      <c r="G92" s="66"/>
      <c r="H92" s="66"/>
      <c r="I92" s="66"/>
    </row>
    <row r="93" spans="1:9" s="3" customFormat="1" x14ac:dyDescent="0.2">
      <c r="A93" s="96" t="s">
        <v>77</v>
      </c>
      <c r="B93" s="13">
        <v>3600</v>
      </c>
      <c r="C93" s="14"/>
      <c r="D93" s="33"/>
      <c r="E93" s="33"/>
      <c r="F93" s="239"/>
      <c r="G93" s="239"/>
      <c r="H93" s="239"/>
      <c r="I93" s="239"/>
    </row>
    <row r="94" spans="1:9" s="3" customFormat="1" x14ac:dyDescent="0.2">
      <c r="A94" s="96" t="s">
        <v>78</v>
      </c>
      <c r="B94" s="13">
        <v>0</v>
      </c>
      <c r="C94" s="14"/>
      <c r="D94" s="33"/>
      <c r="E94" s="33"/>
      <c r="F94" s="239"/>
      <c r="G94" s="239"/>
      <c r="H94" s="239"/>
      <c r="I94" s="239"/>
    </row>
    <row r="95" spans="1:9" s="3" customFormat="1" x14ac:dyDescent="0.2">
      <c r="A95" s="96" t="s">
        <v>79</v>
      </c>
      <c r="B95" s="13">
        <v>54255</v>
      </c>
      <c r="C95" s="14"/>
      <c r="D95" s="33"/>
      <c r="E95" s="33"/>
      <c r="F95" s="239"/>
      <c r="G95" s="239"/>
      <c r="H95" s="239"/>
      <c r="I95" s="239"/>
    </row>
    <row r="96" spans="1:9" s="3" customFormat="1" x14ac:dyDescent="0.2">
      <c r="A96" s="96" t="s">
        <v>28</v>
      </c>
      <c r="B96" s="13">
        <v>80000</v>
      </c>
      <c r="C96" s="14"/>
      <c r="D96" s="33"/>
      <c r="E96" s="33"/>
      <c r="F96" s="239"/>
      <c r="G96" s="239"/>
      <c r="H96" s="239"/>
      <c r="I96" s="239"/>
    </row>
    <row r="97" spans="1:9" s="3" customFormat="1" x14ac:dyDescent="0.2">
      <c r="A97" s="96" t="s">
        <v>38</v>
      </c>
      <c r="B97" s="13">
        <v>0</v>
      </c>
      <c r="C97" s="14"/>
      <c r="D97" s="33"/>
      <c r="E97" s="48"/>
      <c r="F97" s="48"/>
      <c r="G97" s="48"/>
      <c r="H97" s="48"/>
      <c r="I97" s="48"/>
    </row>
    <row r="98" spans="1:9" s="3" customFormat="1" x14ac:dyDescent="0.2">
      <c r="A98" s="96" t="s">
        <v>80</v>
      </c>
      <c r="B98" s="13">
        <v>225000</v>
      </c>
      <c r="C98" s="14"/>
      <c r="D98" s="33"/>
      <c r="E98" s="66"/>
      <c r="F98" s="66"/>
      <c r="G98" s="66"/>
      <c r="H98" s="66"/>
      <c r="I98" s="66"/>
    </row>
    <row r="99" spans="1:9" s="3" customFormat="1" x14ac:dyDescent="0.2">
      <c r="A99" s="96" t="s">
        <v>29</v>
      </c>
      <c r="B99" s="13">
        <f>+E39+E40</f>
        <v>229500</v>
      </c>
      <c r="C99" s="14"/>
      <c r="D99" s="33"/>
      <c r="E99" s="66"/>
      <c r="F99" s="66"/>
      <c r="G99" s="66"/>
      <c r="H99" s="66"/>
      <c r="I99" s="66"/>
    </row>
    <row r="100" spans="1:9" s="3" customFormat="1" x14ac:dyDescent="0.2">
      <c r="A100" s="96" t="s">
        <v>81</v>
      </c>
      <c r="B100" s="13">
        <f>E64</f>
        <v>56176</v>
      </c>
      <c r="C100" s="14"/>
      <c r="D100" s="33"/>
      <c r="E100" s="33"/>
      <c r="F100" s="239"/>
      <c r="G100" s="239"/>
      <c r="H100" s="239"/>
      <c r="I100" s="239"/>
    </row>
    <row r="101" spans="1:9" s="3" customFormat="1" ht="13.5" thickBot="1" x14ac:dyDescent="0.25">
      <c r="A101" s="97" t="s">
        <v>30</v>
      </c>
      <c r="B101" s="98">
        <f>+G78</f>
        <v>116200</v>
      </c>
      <c r="C101" s="83"/>
      <c r="D101" s="33"/>
      <c r="E101" s="33"/>
      <c r="F101" s="239"/>
      <c r="G101" s="239"/>
      <c r="H101" s="239"/>
      <c r="I101" s="239"/>
    </row>
    <row r="102" spans="1:9" s="3" customFormat="1" ht="13.5" thickBot="1" x14ac:dyDescent="0.25">
      <c r="A102" s="91" t="s">
        <v>31</v>
      </c>
      <c r="B102" s="92"/>
      <c r="C102" s="93">
        <f>SUM(B91:B101)</f>
        <v>901956</v>
      </c>
      <c r="D102" s="33"/>
      <c r="E102" s="33"/>
      <c r="F102" s="239"/>
      <c r="G102" s="239"/>
      <c r="H102" s="239"/>
      <c r="I102" s="239"/>
    </row>
    <row r="103" spans="1:9" s="3" customFormat="1" ht="13.5" thickBot="1" x14ac:dyDescent="0.25">
      <c r="A103" s="91"/>
      <c r="B103" s="92"/>
      <c r="C103" s="93"/>
      <c r="D103" s="33"/>
      <c r="E103" s="33"/>
      <c r="F103" s="79"/>
      <c r="G103" s="79"/>
      <c r="H103" s="79"/>
      <c r="I103" s="79"/>
    </row>
    <row r="104" spans="1:9" s="3" customFormat="1" x14ac:dyDescent="0.2">
      <c r="A104" s="74" t="s">
        <v>32</v>
      </c>
      <c r="B104" s="99">
        <f>+C89-C102</f>
        <v>-210279.09999999998</v>
      </c>
      <c r="C104" s="78"/>
      <c r="D104" s="33"/>
      <c r="E104" s="33"/>
      <c r="F104" s="239"/>
      <c r="G104" s="239"/>
      <c r="H104" s="239"/>
      <c r="I104" s="239"/>
    </row>
    <row r="105" spans="1:9" s="3" customFormat="1" x14ac:dyDescent="0.2">
      <c r="A105" s="7" t="s">
        <v>33</v>
      </c>
      <c r="B105" s="89">
        <v>60000</v>
      </c>
      <c r="C105" s="14"/>
      <c r="D105" s="33"/>
      <c r="E105" s="64"/>
      <c r="F105" s="239"/>
      <c r="G105" s="239"/>
      <c r="H105" s="239"/>
      <c r="I105" s="239"/>
    </row>
    <row r="106" spans="1:9" s="3" customFormat="1" x14ac:dyDescent="0.2">
      <c r="A106" s="4" t="s">
        <v>34</v>
      </c>
      <c r="B106" s="30"/>
      <c r="C106" s="16">
        <f>SUM(B104:B105)</f>
        <v>-150279.09999999998</v>
      </c>
      <c r="D106" s="33"/>
      <c r="E106" s="64"/>
      <c r="F106" s="239"/>
      <c r="G106" s="239"/>
      <c r="H106" s="239"/>
      <c r="I106" s="239"/>
    </row>
    <row r="107" spans="1:9" s="3" customFormat="1" ht="13.5" thickBot="1" x14ac:dyDescent="0.25">
      <c r="A107" s="44" t="s">
        <v>35</v>
      </c>
      <c r="B107" s="100"/>
      <c r="C107" s="101"/>
      <c r="D107" s="33"/>
      <c r="E107" s="33"/>
      <c r="F107" s="247"/>
      <c r="G107" s="239"/>
      <c r="H107" s="239"/>
      <c r="I107" s="239"/>
    </row>
    <row r="108" spans="1:9" s="3" customFormat="1" ht="28.5" customHeight="1" thickBot="1" x14ac:dyDescent="0.25"/>
    <row r="109" spans="1:9" s="3" customFormat="1" ht="26.25" customHeight="1" thickBot="1" x14ac:dyDescent="0.25">
      <c r="A109" s="205" t="s">
        <v>96</v>
      </c>
      <c r="B109" s="206"/>
      <c r="C109" s="206"/>
      <c r="D109" s="206"/>
      <c r="E109" s="207"/>
      <c r="F109" s="25"/>
    </row>
    <row r="110" spans="1:9" s="3" customFormat="1" x14ac:dyDescent="0.2">
      <c r="A110" s="182" t="s">
        <v>69</v>
      </c>
      <c r="B110" s="243" t="s">
        <v>139</v>
      </c>
      <c r="C110" s="244"/>
      <c r="D110" s="244"/>
      <c r="E110" s="245"/>
      <c r="F110" s="27"/>
      <c r="G110" s="103"/>
    </row>
    <row r="111" spans="1:9" s="3" customFormat="1" x14ac:dyDescent="0.2">
      <c r="A111" s="4" t="s">
        <v>128</v>
      </c>
      <c r="B111" s="5">
        <v>41</v>
      </c>
      <c r="C111" s="26">
        <v>42</v>
      </c>
      <c r="D111" s="6">
        <v>42</v>
      </c>
      <c r="E111" s="104">
        <f>+(B58*B111)+(C58*C111)+(D58*D111)</f>
        <v>962969</v>
      </c>
      <c r="F111" s="33"/>
      <c r="G111" s="27"/>
    </row>
    <row r="112" spans="1:9" s="3" customFormat="1" x14ac:dyDescent="0.2">
      <c r="A112" s="7" t="s">
        <v>92</v>
      </c>
      <c r="B112" s="214"/>
      <c r="C112" s="215"/>
      <c r="D112" s="216"/>
      <c r="E112" s="105">
        <f>+E58*D47</f>
        <v>630764</v>
      </c>
      <c r="F112" s="33"/>
      <c r="G112" s="103"/>
    </row>
    <row r="113" spans="1:7" s="3" customFormat="1" x14ac:dyDescent="0.2">
      <c r="A113" s="7" t="s">
        <v>82</v>
      </c>
      <c r="B113" s="214"/>
      <c r="C113" s="215"/>
      <c r="D113" s="216"/>
      <c r="E113" s="106">
        <f>+G78</f>
        <v>116200</v>
      </c>
      <c r="F113" s="33"/>
    </row>
    <row r="114" spans="1:7" s="3" customFormat="1" ht="13.5" thickBot="1" x14ac:dyDescent="0.25">
      <c r="A114" s="90" t="s">
        <v>83</v>
      </c>
      <c r="B114" s="211"/>
      <c r="C114" s="212"/>
      <c r="D114" s="213"/>
      <c r="E114" s="107">
        <f>+E64</f>
        <v>56176</v>
      </c>
      <c r="F114" s="33"/>
    </row>
    <row r="115" spans="1:7" s="3" customFormat="1" ht="13.5" thickBot="1" x14ac:dyDescent="0.25">
      <c r="A115" s="154" t="s">
        <v>84</v>
      </c>
      <c r="B115" s="232"/>
      <c r="C115" s="233"/>
      <c r="D115" s="234"/>
      <c r="E115" s="155">
        <f>SUM(E112:E114)</f>
        <v>803140</v>
      </c>
      <c r="F115" s="33"/>
      <c r="G115" s="108"/>
    </row>
    <row r="116" spans="1:7" s="3" customFormat="1" ht="13.5" thickBot="1" x14ac:dyDescent="0.25">
      <c r="A116" s="109"/>
      <c r="B116" s="110"/>
      <c r="C116" s="111"/>
      <c r="D116" s="112"/>
      <c r="E116" s="113"/>
      <c r="F116" s="33"/>
    </row>
    <row r="117" spans="1:7" s="3" customFormat="1" x14ac:dyDescent="0.2">
      <c r="A117" s="102" t="s">
        <v>85</v>
      </c>
      <c r="B117" s="208"/>
      <c r="C117" s="209"/>
      <c r="D117" s="210"/>
      <c r="E117" s="114">
        <f>E111-E115</f>
        <v>159829</v>
      </c>
      <c r="F117" s="33"/>
      <c r="G117" s="103"/>
    </row>
    <row r="118" spans="1:7" s="3" customFormat="1" ht="13.5" thickBot="1" x14ac:dyDescent="0.25">
      <c r="A118" s="90" t="s">
        <v>86</v>
      </c>
      <c r="B118" s="211"/>
      <c r="C118" s="212"/>
      <c r="D118" s="213"/>
      <c r="E118" s="107">
        <f>+B92+B93</f>
        <v>11725</v>
      </c>
      <c r="F118" s="33"/>
    </row>
    <row r="119" spans="1:7" s="3" customFormat="1" ht="13.5" thickBot="1" x14ac:dyDescent="0.25">
      <c r="A119" s="91" t="s">
        <v>87</v>
      </c>
      <c r="B119" s="288"/>
      <c r="C119" s="289"/>
      <c r="D119" s="290"/>
      <c r="E119" s="115">
        <f>E117-E118</f>
        <v>148104</v>
      </c>
      <c r="F119" s="33"/>
      <c r="G119" s="103"/>
    </row>
    <row r="120" spans="1:7" s="3" customFormat="1" x14ac:dyDescent="0.2">
      <c r="A120" s="74" t="s">
        <v>88</v>
      </c>
      <c r="B120" s="285"/>
      <c r="C120" s="286"/>
      <c r="D120" s="287"/>
      <c r="E120" s="116">
        <f>E119*50%</f>
        <v>74052</v>
      </c>
      <c r="F120" s="33"/>
      <c r="G120" s="103"/>
    </row>
    <row r="121" spans="1:7" s="3" customFormat="1" x14ac:dyDescent="0.2">
      <c r="A121" s="4" t="s">
        <v>89</v>
      </c>
      <c r="B121" s="282"/>
      <c r="C121" s="283"/>
      <c r="D121" s="284"/>
      <c r="E121" s="117">
        <f>E119-E120</f>
        <v>74052</v>
      </c>
      <c r="F121" s="33"/>
    </row>
    <row r="122" spans="1:7" s="3" customFormat="1" x14ac:dyDescent="0.2">
      <c r="A122" s="90" t="s">
        <v>90</v>
      </c>
      <c r="B122" s="211"/>
      <c r="C122" s="212"/>
      <c r="D122" s="213"/>
      <c r="E122" s="107">
        <v>0</v>
      </c>
      <c r="F122" s="33"/>
    </row>
    <row r="123" spans="1:7" s="3" customFormat="1" x14ac:dyDescent="0.2">
      <c r="A123" s="7" t="s">
        <v>93</v>
      </c>
      <c r="B123" s="223"/>
      <c r="C123" s="224"/>
      <c r="D123" s="225"/>
      <c r="E123" s="117">
        <f>E121</f>
        <v>74052</v>
      </c>
      <c r="F123" s="33"/>
    </row>
    <row r="124" spans="1:7" s="3" customFormat="1" x14ac:dyDescent="0.2">
      <c r="A124" s="7" t="s">
        <v>91</v>
      </c>
      <c r="B124" s="223"/>
      <c r="C124" s="224"/>
      <c r="D124" s="225"/>
      <c r="E124" s="106">
        <v>160000</v>
      </c>
      <c r="F124" s="33"/>
    </row>
    <row r="125" spans="1:7" s="3" customFormat="1" x14ac:dyDescent="0.2">
      <c r="A125" s="74" t="s">
        <v>95</v>
      </c>
      <c r="B125" s="226"/>
      <c r="C125" s="227"/>
      <c r="D125" s="228"/>
      <c r="E125" s="118">
        <f>+E123/E124</f>
        <v>0.46282499999999999</v>
      </c>
      <c r="F125" s="33"/>
      <c r="G125" s="103"/>
    </row>
    <row r="126" spans="1:7" s="3" customFormat="1" ht="13.5" thickBot="1" x14ac:dyDescent="0.25">
      <c r="A126" s="119" t="s">
        <v>94</v>
      </c>
      <c r="B126" s="229"/>
      <c r="C126" s="230"/>
      <c r="D126" s="231"/>
      <c r="E126" s="72"/>
      <c r="F126" s="33"/>
      <c r="G126" s="103"/>
    </row>
    <row r="127" spans="1:7" s="3" customFormat="1" x14ac:dyDescent="0.2">
      <c r="A127" s="73"/>
      <c r="B127" s="73"/>
      <c r="C127" s="73"/>
      <c r="D127" s="73"/>
    </row>
    <row r="128" spans="1:7" s="3" customFormat="1" ht="13.5" thickBot="1" x14ac:dyDescent="0.25">
      <c r="A128" s="73"/>
      <c r="B128" s="73"/>
      <c r="C128" s="73"/>
      <c r="D128" s="73"/>
    </row>
    <row r="129" spans="1:9" s="3" customFormat="1" ht="13.5" thickBot="1" x14ac:dyDescent="0.25">
      <c r="A129" s="220" t="s">
        <v>148</v>
      </c>
      <c r="B129" s="221"/>
      <c r="C129" s="221"/>
      <c r="D129" s="222"/>
      <c r="H129" s="120"/>
    </row>
    <row r="130" spans="1:9" s="3" customFormat="1" ht="15" thickBot="1" x14ac:dyDescent="0.25">
      <c r="A130" s="217" t="s">
        <v>97</v>
      </c>
      <c r="B130" s="218"/>
      <c r="C130" s="218"/>
      <c r="D130" s="219"/>
    </row>
    <row r="131" spans="1:9" s="3" customFormat="1" x14ac:dyDescent="0.2">
      <c r="A131" s="184" t="s">
        <v>98</v>
      </c>
      <c r="B131" s="199"/>
      <c r="C131" s="200"/>
      <c r="D131" s="201"/>
      <c r="G131" s="103"/>
    </row>
    <row r="132" spans="1:9" s="3" customFormat="1" x14ac:dyDescent="0.2">
      <c r="A132" s="123" t="s">
        <v>100</v>
      </c>
      <c r="B132" s="122"/>
      <c r="C132" s="183">
        <f>+C106</f>
        <v>-150279.09999999998</v>
      </c>
      <c r="D132" s="78"/>
    </row>
    <row r="133" spans="1:9" s="3" customFormat="1" x14ac:dyDescent="0.2">
      <c r="A133" s="96" t="s">
        <v>101</v>
      </c>
      <c r="B133" s="13"/>
      <c r="C133" s="124">
        <f>+(E111+1057237)-B87</f>
        <v>1328529.1000000001</v>
      </c>
      <c r="D133" s="14"/>
      <c r="G133" s="103"/>
    </row>
    <row r="134" spans="1:9" s="3" customFormat="1" x14ac:dyDescent="0.2">
      <c r="A134" s="96" t="s">
        <v>102</v>
      </c>
      <c r="B134" s="13"/>
      <c r="C134" s="31"/>
      <c r="D134" s="14"/>
    </row>
    <row r="135" spans="1:9" s="3" customFormat="1" x14ac:dyDescent="0.2">
      <c r="A135" s="96" t="s">
        <v>103</v>
      </c>
      <c r="B135" s="18">
        <f>+L10</f>
        <v>35444</v>
      </c>
      <c r="C135" s="31"/>
      <c r="D135" s="14"/>
      <c r="I135" s="103"/>
    </row>
    <row r="136" spans="1:9" s="3" customFormat="1" x14ac:dyDescent="0.2">
      <c r="A136" s="96" t="s">
        <v>104</v>
      </c>
      <c r="B136" s="18">
        <f>+E46</f>
        <v>0</v>
      </c>
      <c r="C136" s="125">
        <f>+SUM(B135:B136)</f>
        <v>35444</v>
      </c>
      <c r="D136" s="14"/>
    </row>
    <row r="137" spans="1:9" s="3" customFormat="1" ht="14.25" x14ac:dyDescent="0.2">
      <c r="A137" s="126" t="s">
        <v>105</v>
      </c>
      <c r="B137" s="21"/>
      <c r="C137" s="125"/>
      <c r="D137" s="16">
        <f>+SUM(C132:C136)</f>
        <v>1213694</v>
      </c>
    </row>
    <row r="138" spans="1:9" s="3" customFormat="1" ht="13.5" thickBot="1" x14ac:dyDescent="0.25">
      <c r="A138" s="127"/>
      <c r="B138" s="13"/>
      <c r="C138" s="31"/>
      <c r="D138" s="14"/>
    </row>
    <row r="139" spans="1:9" s="3" customFormat="1" ht="13.5" thickBot="1" x14ac:dyDescent="0.25">
      <c r="A139" s="121" t="s">
        <v>129</v>
      </c>
      <c r="B139" s="13"/>
      <c r="C139" s="31"/>
      <c r="D139" s="14"/>
    </row>
    <row r="140" spans="1:9" s="3" customFormat="1" x14ac:dyDescent="0.2">
      <c r="A140" s="123" t="s">
        <v>106</v>
      </c>
      <c r="B140" s="13"/>
      <c r="C140" s="31">
        <f>1820000</f>
        <v>1820000</v>
      </c>
      <c r="D140" s="14"/>
      <c r="F140" s="103"/>
    </row>
    <row r="141" spans="1:9" s="3" customFormat="1" x14ac:dyDescent="0.2">
      <c r="A141" s="96" t="s">
        <v>107</v>
      </c>
      <c r="B141" s="13"/>
      <c r="C141" s="124">
        <f>+E41+867000</f>
        <v>953450</v>
      </c>
      <c r="D141" s="14"/>
      <c r="F141" s="103"/>
    </row>
    <row r="142" spans="1:9" s="3" customFormat="1" x14ac:dyDescent="0.2">
      <c r="A142" s="96" t="s">
        <v>108</v>
      </c>
      <c r="B142" s="13"/>
      <c r="C142" s="31"/>
      <c r="D142" s="15">
        <f>+C140-C141</f>
        <v>866550</v>
      </c>
    </row>
    <row r="143" spans="1:9" s="3" customFormat="1" ht="15" thickBot="1" x14ac:dyDescent="0.25">
      <c r="A143" s="185" t="s">
        <v>99</v>
      </c>
      <c r="B143" s="186"/>
      <c r="C143" s="187"/>
      <c r="D143" s="188">
        <f>+D137+D142</f>
        <v>2080244</v>
      </c>
    </row>
    <row r="144" spans="1:9" s="3" customFormat="1" ht="13.5" thickBot="1" x14ac:dyDescent="0.25">
      <c r="A144" s="128"/>
      <c r="B144" s="129"/>
      <c r="C144" s="129"/>
      <c r="D144" s="130"/>
    </row>
    <row r="145" spans="1:8" s="3" customFormat="1" ht="15" thickBot="1" x14ac:dyDescent="0.25">
      <c r="A145" s="202" t="s">
        <v>109</v>
      </c>
      <c r="B145" s="203"/>
      <c r="C145" s="203"/>
      <c r="D145" s="204"/>
    </row>
    <row r="146" spans="1:8" s="3" customFormat="1" ht="13.5" thickBot="1" x14ac:dyDescent="0.25">
      <c r="A146" s="121" t="s">
        <v>131</v>
      </c>
      <c r="B146" s="122"/>
      <c r="C146" s="77"/>
      <c r="D146" s="78"/>
      <c r="G146" s="131"/>
    </row>
    <row r="147" spans="1:8" s="3" customFormat="1" x14ac:dyDescent="0.2">
      <c r="A147" s="132" t="s">
        <v>110</v>
      </c>
      <c r="B147" s="13"/>
      <c r="C147" s="124">
        <f>60000+100000</f>
        <v>160000</v>
      </c>
      <c r="D147" s="14"/>
      <c r="F147" s="103"/>
    </row>
    <row r="148" spans="1:8" s="3" customFormat="1" x14ac:dyDescent="0.2">
      <c r="A148" s="29" t="s">
        <v>111</v>
      </c>
      <c r="B148" s="13"/>
      <c r="C148" s="124">
        <f>+E120</f>
        <v>74052</v>
      </c>
      <c r="D148" s="14"/>
      <c r="F148" s="120"/>
      <c r="H148" s="103"/>
    </row>
    <row r="149" spans="1:8" s="3" customFormat="1" x14ac:dyDescent="0.2">
      <c r="A149" s="29" t="s">
        <v>112</v>
      </c>
      <c r="B149" s="13"/>
      <c r="C149" s="31"/>
      <c r="D149" s="14"/>
    </row>
    <row r="150" spans="1:8" s="3" customFormat="1" x14ac:dyDescent="0.2">
      <c r="A150" s="20" t="s">
        <v>132</v>
      </c>
      <c r="B150" s="21"/>
      <c r="C150" s="36"/>
      <c r="D150" s="16">
        <f>+SUM(C147:C149)</f>
        <v>234052</v>
      </c>
      <c r="F150" s="103"/>
    </row>
    <row r="151" spans="1:8" s="3" customFormat="1" ht="14.25" x14ac:dyDescent="0.2">
      <c r="A151" s="156" t="s">
        <v>130</v>
      </c>
      <c r="B151" s="13"/>
      <c r="C151" s="31"/>
      <c r="D151" s="14"/>
    </row>
    <row r="152" spans="1:8" s="3" customFormat="1" x14ac:dyDescent="0.2">
      <c r="A152" s="29" t="s">
        <v>113</v>
      </c>
      <c r="B152" s="13">
        <v>0</v>
      </c>
      <c r="C152" s="31"/>
      <c r="D152" s="14"/>
      <c r="F152" s="103"/>
    </row>
    <row r="153" spans="1:8" s="3" customFormat="1" x14ac:dyDescent="0.2">
      <c r="A153" s="29" t="s">
        <v>114</v>
      </c>
      <c r="B153" s="13">
        <v>80000</v>
      </c>
      <c r="C153" s="31"/>
      <c r="D153" s="14">
        <f>+B152+B153</f>
        <v>80000</v>
      </c>
      <c r="F153" s="103"/>
    </row>
    <row r="154" spans="1:8" s="3" customFormat="1" x14ac:dyDescent="0.2">
      <c r="A154" s="29"/>
      <c r="B154" s="13"/>
      <c r="C154" s="31"/>
      <c r="D154" s="14"/>
      <c r="F154" s="103"/>
    </row>
    <row r="155" spans="1:8" s="3" customFormat="1" x14ac:dyDescent="0.2">
      <c r="A155" s="20" t="s">
        <v>137</v>
      </c>
      <c r="B155" s="21"/>
      <c r="C155" s="36"/>
      <c r="D155" s="16">
        <f>+SUM(D150:D153)</f>
        <v>314052</v>
      </c>
    </row>
    <row r="156" spans="1:8" s="3" customFormat="1" ht="13.5" thickBot="1" x14ac:dyDescent="0.25">
      <c r="A156" s="133"/>
      <c r="B156" s="13"/>
      <c r="C156" s="31"/>
      <c r="D156" s="14"/>
      <c r="F156" s="103"/>
      <c r="G156" s="103"/>
    </row>
    <row r="157" spans="1:8" s="3" customFormat="1" ht="13.5" thickBot="1" x14ac:dyDescent="0.25">
      <c r="A157" s="121" t="s">
        <v>134</v>
      </c>
      <c r="B157" s="13"/>
      <c r="C157" s="31"/>
      <c r="D157" s="14"/>
      <c r="F157" s="103"/>
      <c r="G157" s="103"/>
    </row>
    <row r="158" spans="1:8" s="3" customFormat="1" x14ac:dyDescent="0.2">
      <c r="A158" s="132" t="s">
        <v>133</v>
      </c>
      <c r="B158" s="13"/>
      <c r="C158" s="31">
        <v>1600000</v>
      </c>
      <c r="D158" s="14"/>
      <c r="F158" s="33"/>
    </row>
    <row r="159" spans="1:8" s="3" customFormat="1" x14ac:dyDescent="0.2">
      <c r="A159" s="29" t="s">
        <v>115</v>
      </c>
      <c r="B159" s="13">
        <v>230063</v>
      </c>
      <c r="C159" s="31"/>
      <c r="D159" s="14"/>
      <c r="E159" s="103">
        <f>+D143-D162</f>
        <v>-137923</v>
      </c>
      <c r="F159" s="64"/>
      <c r="G159" s="64"/>
    </row>
    <row r="160" spans="1:8" s="3" customFormat="1" x14ac:dyDescent="0.2">
      <c r="A160" s="29" t="s">
        <v>116</v>
      </c>
      <c r="B160" s="18">
        <f>+E121</f>
        <v>74052</v>
      </c>
      <c r="C160" s="124">
        <f>+SUM(B159:B160)</f>
        <v>304115</v>
      </c>
      <c r="D160" s="14"/>
      <c r="F160" s="103"/>
    </row>
    <row r="161" spans="1:7" s="3" customFormat="1" x14ac:dyDescent="0.2">
      <c r="A161" s="29" t="s">
        <v>135</v>
      </c>
      <c r="B161" s="13"/>
      <c r="C161" s="31"/>
      <c r="D161" s="15">
        <f>+C158+C160</f>
        <v>1904115</v>
      </c>
      <c r="F161" s="103"/>
      <c r="G161" s="103"/>
    </row>
    <row r="162" spans="1:7" s="3" customFormat="1" ht="14.25" x14ac:dyDescent="0.2">
      <c r="A162" s="189" t="s">
        <v>138</v>
      </c>
      <c r="B162" s="190"/>
      <c r="C162" s="191"/>
      <c r="D162" s="192">
        <f>+D161+D155</f>
        <v>2218167</v>
      </c>
      <c r="F162" s="103"/>
      <c r="G162" s="103"/>
    </row>
    <row r="163" spans="1:7" s="3" customFormat="1" ht="13.5" thickBot="1" x14ac:dyDescent="0.25">
      <c r="A163" s="80" t="s">
        <v>117</v>
      </c>
      <c r="B163" s="134"/>
      <c r="C163" s="135"/>
      <c r="D163" s="101"/>
    </row>
    <row r="164" spans="1:7" s="3" customFormat="1" x14ac:dyDescent="0.2">
      <c r="A164" s="73"/>
      <c r="B164" s="33"/>
      <c r="C164" s="33"/>
      <c r="D164" s="33"/>
      <c r="E164" s="73"/>
    </row>
    <row r="165" spans="1:7" s="3" customFormat="1" x14ac:dyDescent="0.2"/>
    <row r="166" spans="1:7" x14ac:dyDescent="0.2">
      <c r="B166" s="2"/>
      <c r="C166" s="2"/>
    </row>
  </sheetData>
  <mergeCells count="66">
    <mergeCell ref="A83:C83"/>
    <mergeCell ref="B121:D121"/>
    <mergeCell ref="F101:I101"/>
    <mergeCell ref="F102:I102"/>
    <mergeCell ref="F86:I86"/>
    <mergeCell ref="F87:I87"/>
    <mergeCell ref="F100:I100"/>
    <mergeCell ref="F106:I106"/>
    <mergeCell ref="F93:I93"/>
    <mergeCell ref="F88:I88"/>
    <mergeCell ref="F94:I94"/>
    <mergeCell ref="F96:I96"/>
    <mergeCell ref="F95:I95"/>
    <mergeCell ref="A109:E109"/>
    <mergeCell ref="B120:D120"/>
    <mergeCell ref="B119:D119"/>
    <mergeCell ref="A3:L3"/>
    <mergeCell ref="H67:I67"/>
    <mergeCell ref="F33:H33"/>
    <mergeCell ref="F50:I50"/>
    <mergeCell ref="B43:C43"/>
    <mergeCell ref="B44:C44"/>
    <mergeCell ref="B45:C45"/>
    <mergeCell ref="B46:C46"/>
    <mergeCell ref="B42:C42"/>
    <mergeCell ref="B47:C47"/>
    <mergeCell ref="A4:A5"/>
    <mergeCell ref="A16:E17"/>
    <mergeCell ref="A32:E33"/>
    <mergeCell ref="A49:E50"/>
    <mergeCell ref="A66:G67"/>
    <mergeCell ref="B73:E73"/>
    <mergeCell ref="B76:E76"/>
    <mergeCell ref="K4:L4"/>
    <mergeCell ref="H4:J4"/>
    <mergeCell ref="B14:J14"/>
    <mergeCell ref="B13:J13"/>
    <mergeCell ref="B4:D4"/>
    <mergeCell ref="E4:G4"/>
    <mergeCell ref="B113:D113"/>
    <mergeCell ref="A90:C90"/>
    <mergeCell ref="E90:I90"/>
    <mergeCell ref="F105:I105"/>
    <mergeCell ref="A84:C84"/>
    <mergeCell ref="B110:E110"/>
    <mergeCell ref="D84:I84"/>
    <mergeCell ref="F107:I107"/>
    <mergeCell ref="F85:I85"/>
    <mergeCell ref="F89:I89"/>
    <mergeCell ref="F104:I104"/>
    <mergeCell ref="A1:K2"/>
    <mergeCell ref="B131:D131"/>
    <mergeCell ref="A145:D145"/>
    <mergeCell ref="A82:C82"/>
    <mergeCell ref="B117:D117"/>
    <mergeCell ref="B118:D118"/>
    <mergeCell ref="B112:D112"/>
    <mergeCell ref="A130:D130"/>
    <mergeCell ref="A129:D129"/>
    <mergeCell ref="B123:D123"/>
    <mergeCell ref="B124:D124"/>
    <mergeCell ref="B125:D125"/>
    <mergeCell ref="B126:D126"/>
    <mergeCell ref="B122:D122"/>
    <mergeCell ref="B114:D114"/>
    <mergeCell ref="B115:D115"/>
  </mergeCells>
  <phoneticPr fontId="2" type="noConversion"/>
  <printOptions horizontalCentered="1"/>
  <pageMargins left="0.74803149606299213" right="0.74803149606299213" top="0.39370078740157483" bottom="0.98425196850393704" header="0" footer="0"/>
  <pageSetup paperSize="9" scale="44" orientation="portrait" horizontalDpi="4294967294" r:id="rId1"/>
  <headerFooter alignWithMargins="0"/>
  <rowBreaks count="3" manualBreakCount="3">
    <brk id="47" max="16383" man="1"/>
    <brk id="48" max="16383" man="1"/>
    <brk id="125" max="16383" man="1"/>
  </rowBreaks>
  <ignoredErrors>
    <ignoredError sqref="C56:D56" numberStoredAsText="1"/>
    <ignoredError sqref="E23 D46 C8:D8 E120" formula="1"/>
  </ignoredError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TEMPOMATIC</vt:lpstr>
      <vt:lpstr>Hoja1</vt:lpstr>
    </vt:vector>
  </TitlesOfParts>
  <Company>Hipotecaria su Casita S.A de C.V.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MAHURA&amp;JK</cp:lastModifiedBy>
  <cp:lastPrinted>2015-10-26T22:36:58Z</cp:lastPrinted>
  <dcterms:created xsi:type="dcterms:W3CDTF">2009-02-02T05:37:26Z</dcterms:created>
  <dcterms:modified xsi:type="dcterms:W3CDTF">2017-12-02T20:55:54Z</dcterms:modified>
</cp:coreProperties>
</file>