
<file path=[Content_Types].xml><?xml version="1.0" encoding="utf-8"?>
<Types xmlns="http://schemas.openxmlformats.org/package/2006/content-types">
  <Override PartName="/xl/worksheets/sheet24.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trlProps/ctrlProp38.xml" ContentType="application/vnd.ms-excel.controlproperties+xml"/>
  <Override PartName="/xl/worksheets/sheet7.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ctrlProps/ctrlProp27.xml" ContentType="application/vnd.ms-excel.controlpropertie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ctrlProps/ctrlProp16.xml" ContentType="application/vnd.ms-excel.controlproperties+xml"/>
  <Override PartName="/xl/ctrlProps/ctrlProp34.xml" ContentType="application/vnd.ms-excel.controlproperties+xml"/>
  <Override PartName="/xl/ctrlProps/ctrlProp25.xml" ContentType="application/vnd.ms-excel.controlproperties+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xl/drawings/drawing13.xml" ContentType="application/vnd.openxmlformats-officedocument.drawing+xml"/>
  <Override PartName="/xl/drawings/drawing22.xml" ContentType="application/vnd.openxmlformats-officedocument.drawing+xml"/>
  <Override PartName="/xl/ctrlProps/ctrlProp32.xml" ContentType="application/vnd.ms-excel.controlproperties+xml"/>
  <Override PartName="/xl/ctrlProps/ctrlProp23.xml" ContentType="application/vnd.ms-excel.controlproperties+xml"/>
  <Override PartName="/xl/ctrlProps/ctrlProp14.xml" ContentType="application/vnd.ms-excel.controlproperties+xml"/>
  <Override PartName="/xl/ctrlProps/ctrlProp8.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ctrlProps/ctrlProp6.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worksheets/sheet29.xml" ContentType="application/vnd.openxmlformats-officedocument.spreadsheetml.worksheet+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worksheets/sheet18.xml" ContentType="application/vnd.openxmlformats-officedocument.spreadsheetml.worksheet+xml"/>
  <Override PartName="/xl/worksheets/sheet27.xml" ContentType="application/vnd.openxmlformats-officedocument.spreadsheetml.worksheet+xml"/>
  <Override PartName="/xl/ctrlProps/ctrlProp2.xml" ContentType="application/vnd.ms-excel.control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ctrlProps/ctrlProp19.xml" ContentType="application/vnd.ms-excel.controlproperties+xml"/>
  <Override PartName="/xl/ctrlProps/ctrlProp28.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ctrlProps/ctrlProp26.xml" ContentType="application/vnd.ms-excel.controlproperties+xml"/>
  <Override PartName="/xl/ctrlProps/ctrlProp17.xml" ContentType="application/vnd.ms-excel.controlproperties+xml"/>
  <Override PartName="/xl/ctrlProps/ctrlProp37.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ctrlProps/ctrlProp24.xml" ContentType="application/vnd.ms-excel.controlproperties+xml"/>
  <Override PartName="/xl/ctrlProps/ctrlProp15.xml" ContentType="application/vnd.ms-excel.controlproperties+xml"/>
  <Override PartName="/xl/ctrlProps/ctrlProp9.xml" ContentType="application/vnd.ms-excel.controlproperties+xml"/>
  <Override PartName="/xl/ctrlProps/ctrlProp3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23.xml" ContentType="application/vnd.openxmlformats-officedocument.drawing+xml"/>
  <Override PartName="/xl/ctrlProps/ctrlProp22.xml" ContentType="application/vnd.ms-excel.controlproperties+xml"/>
  <Override PartName="/xl/ctrlProps/ctrlProp13.xml" ContentType="application/vnd.ms-excel.controlproperties+xml"/>
  <Override PartName="/xl/ctrlProps/ctrlProp7.xml" ContentType="application/vnd.ms-excel.controlproperties+xml"/>
  <Override PartName="/xl/ctrlProps/ctrlProp33.xml" ContentType="application/vnd.ms-excel.controlproperties+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ctrlProps/ctrlProp11.xml" ContentType="application/vnd.ms-excel.controlproperties+xml"/>
  <Override PartName="/xl/ctrlProps/ctrlProp5.xml" ContentType="application/vnd.ms-excel.controlproperties+xml"/>
  <Override PartName="/xl/ctrlProps/ctrlProp31.xml" ContentType="application/vnd.ms-excel.controlproperties+xml"/>
  <Override PartName="/xl/ctrlProps/ctrlProp20.xml" ContentType="application/vnd.ms-excel.controlproperties+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trlProps/ctrlProp3.xml" ContentType="application/vnd.ms-excel.controlproperties+xml"/>
  <Override PartName="/xl/worksheets/sheet17.xml" ContentType="application/vnd.openxmlformats-officedocument.spreadsheetml.worksheet+xml"/>
  <Override PartName="/xl/worksheets/sheet26.xml" ContentType="application/vnd.openxmlformats-officedocument.spreadsheetml.worksheet+xml"/>
  <Override PartName="/xl/ctrlProps/ctrlProp1.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ctrlProps/ctrlProp29.xml" ContentType="application/vnd.ms-excel.controlproperties+xml"/>
  <Override PartName="/xl/worksheets/sheet11.xml" ContentType="application/vnd.openxmlformats-officedocument.spreadsheetml.worksheet+xml"/>
  <Override PartName="/xl/drawings/drawing4.xml" ContentType="application/vnd.openxmlformats-officedocument.drawing+xml"/>
  <Override PartName="/xl/ctrlProps/ctrlProp18.xml" ContentType="application/vnd.ms-excel.controlproperties+xml"/>
  <Override PartName="/xl/ctrlProps/ctrlProp36.xml" ContentType="application/vnd.ms-excel.controlproperties+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showSheetTabs="0" xWindow="-2160" yWindow="3795" windowWidth="15480" windowHeight="1905" tabRatio="935" firstSheet="3" activeTab="9"/>
  </bookViews>
  <sheets>
    <sheet name="Data" sheetId="11" state="veryHidden" r:id="rId1"/>
    <sheet name="Mandals3" sheetId="20" state="veryHidden" r:id="rId2"/>
    <sheet name="Mandals2" sheetId="18" state="veryHidden" r:id="rId3"/>
    <sheet name="101" sheetId="37" r:id="rId4"/>
    <sheet name="From 58." sheetId="35" r:id="rId5"/>
    <sheet name="Bill form back" sheetId="36" r:id="rId6"/>
    <sheet name="Rec. Hos" sheetId="24" state="veryHidden" r:id="rId7"/>
    <sheet name="Code" sheetId="2" r:id="rId8"/>
    <sheet name="M.Bill" sheetId="33" r:id="rId9"/>
    <sheet name="MAIN" sheetId="1" r:id="rId10"/>
    <sheet name="Rs" sheetId="9" state="veryHidden" r:id="rId11"/>
    <sheet name="Employee Letter" sheetId="6" r:id="rId12"/>
    <sheet name="DDO Letter" sheetId="5" r:id="rId13"/>
    <sheet name="Mandals1" sheetId="16" state="veryHidden" r:id="rId14"/>
    <sheet name="Form c" sheetId="14" r:id="rId15"/>
    <sheet name="Check Slip" sheetId="4" r:id="rId16"/>
    <sheet name="Salary" sheetId="10" r:id="rId17"/>
    <sheet name="aPP ii" sheetId="3" r:id="rId18"/>
    <sheet name="PROFORMA" sheetId="15" r:id="rId19"/>
    <sheet name="Dependent" sheetId="8" r:id="rId20"/>
    <sheet name="Avilment" sheetId="13" r:id="rId21"/>
    <sheet name="Nondrawl." sheetId="22" r:id="rId22"/>
    <sheet name="Undertaking Cer" sheetId="17" r:id="rId23"/>
    <sheet name="self declaration" sheetId="29" r:id="rId24"/>
    <sheet name="SR Entry" sheetId="30" r:id="rId25"/>
    <sheet name="MR register Entry" sheetId="31" r:id="rId26"/>
    <sheet name="certificate" sheetId="32" state="hidden" r:id="rId27"/>
    <sheet name="GO 68 latest" sheetId="28" r:id="rId28"/>
    <sheet name="Medical Attendence Rules" sheetId="19" r:id="rId29"/>
    <sheet name="New Rules" sheetId="27" r:id="rId30"/>
  </sheets>
  <externalReferences>
    <externalReference r:id="rId31"/>
    <externalReference r:id="rId32"/>
    <externalReference r:id="rId33"/>
  </externalReferences>
  <definedNames>
    <definedName name="_xlnm.Print_Area" localSheetId="3">'101'!$B$2:$AF$40</definedName>
    <definedName name="_xlnm.Print_Area" localSheetId="17">'aPP ii'!$B$2:$L$48</definedName>
    <definedName name="_xlnm.Print_Area" localSheetId="20">Avilment!$B$2:$J$15</definedName>
    <definedName name="_xlnm.Print_Area" localSheetId="5">'Bill form back'!$B$2:$D$38</definedName>
    <definedName name="_xlnm.Print_Area" localSheetId="26">certificate!$A$1:$I$11</definedName>
    <definedName name="_xlnm.Print_Area" localSheetId="15">'Check Slip'!$B$2:$K$24</definedName>
    <definedName name="_xlnm.Print_Area" localSheetId="12">'DDO Letter'!$B$2:$V$57</definedName>
    <definedName name="_xlnm.Print_Area" localSheetId="19">Dependent!$C$2:$K$24</definedName>
    <definedName name="_xlnm.Print_Area" localSheetId="11">'Employee Letter'!$B$2:$S$41</definedName>
    <definedName name="_xlnm.Print_Area" localSheetId="14">'Form c'!$B$2:$K$59</definedName>
    <definedName name="_xlnm.Print_Area" localSheetId="4">'From 58.'!$B$2:$W$53</definedName>
    <definedName name="_xlnm.Print_Area" localSheetId="27">'GO 68 latest'!$B$2:$K$196</definedName>
    <definedName name="_xlnm.Print_Area" localSheetId="9">MAIN!$E$3:$M$26</definedName>
    <definedName name="_xlnm.Print_Area" localSheetId="28">'Medical Attendence Rules'!$B$2:$K$962</definedName>
    <definedName name="_xlnm.Print_Area" localSheetId="25">'MR register Entry'!$B$2:$J$6</definedName>
    <definedName name="_xlnm.Print_Area" localSheetId="21">Nondrawl.!$B$2:$J$11</definedName>
    <definedName name="_xlnm.Print_Area" localSheetId="18">PROFORMA!$B$2:$K$13</definedName>
    <definedName name="_xlnm.Print_Area" localSheetId="16">Salary!$B$3:$J$41</definedName>
    <definedName name="_xlnm.Print_Area" localSheetId="23">'self declaration'!$B$2:$J$9</definedName>
    <definedName name="_xlnm.Print_Area" localSheetId="24">'SR Entry'!$B$2:$J$9</definedName>
    <definedName name="_xlnm.Print_Area" localSheetId="22">'Undertaking Cer'!$B$1:$N$13</definedName>
    <definedName name="SL">[1]DATA!#REF!</definedName>
    <definedName name="Z_6E9925A3_8313_4BF8_9484_F2FB5A77EF2E_.wvu.PrintArea" localSheetId="3" hidden="1">'101'!$B$2:$AF$40</definedName>
    <definedName name="Z_F8403C90_9744_491C_A09D_D6579B08CE20_.wvu.PrintArea" localSheetId="3" hidden="1">'101'!$B$2:$AF$40</definedName>
  </definedNames>
  <calcPr calcId="125725"/>
</workbook>
</file>

<file path=xl/calcChain.xml><?xml version="1.0" encoding="utf-8"?>
<calcChain xmlns="http://schemas.openxmlformats.org/spreadsheetml/2006/main">
  <c r="O31" i="2"/>
  <c r="C4" i="6"/>
  <c r="B25" i="36"/>
  <c r="T25" i="37"/>
  <c r="Q22"/>
  <c r="P22"/>
  <c r="O22"/>
  <c r="N22"/>
  <c r="H22"/>
  <c r="D22"/>
  <c r="O20"/>
  <c r="N20"/>
  <c r="M20"/>
  <c r="K20"/>
  <c r="J20"/>
  <c r="I20"/>
  <c r="F20"/>
  <c r="E20"/>
  <c r="L17"/>
  <c r="I17"/>
  <c r="G17"/>
  <c r="F17"/>
  <c r="E17"/>
  <c r="D17"/>
  <c r="G4" i="15"/>
  <c r="E4"/>
  <c r="D4"/>
  <c r="E10" i="3"/>
  <c r="D31" i="10"/>
  <c r="N26"/>
  <c r="I20"/>
  <c r="D20"/>
  <c r="B20"/>
  <c r="D19"/>
  <c r="B19"/>
  <c r="I18"/>
  <c r="D18"/>
  <c r="B18"/>
  <c r="I17"/>
  <c r="D17"/>
  <c r="I16"/>
  <c r="D16"/>
  <c r="I15"/>
  <c r="I14"/>
  <c r="N13"/>
  <c r="I13"/>
  <c r="S1"/>
  <c r="R1"/>
  <c r="Q1"/>
  <c r="P1"/>
  <c r="O1"/>
  <c r="E21" i="4"/>
  <c r="E19"/>
  <c r="E18"/>
  <c r="E17"/>
  <c r="E16"/>
  <c r="E15"/>
  <c r="E14"/>
  <c r="I48" i="14"/>
  <c r="I47"/>
  <c r="I46"/>
  <c r="I45"/>
  <c r="I44"/>
  <c r="I43"/>
  <c r="I42"/>
  <c r="I41"/>
  <c r="I40"/>
  <c r="I39"/>
  <c r="I38"/>
  <c r="I37"/>
  <c r="I30"/>
  <c r="I17"/>
  <c r="I16"/>
  <c r="I5"/>
  <c r="AI119" i="16"/>
  <c r="AH119"/>
  <c r="AG119"/>
  <c r="AI118"/>
  <c r="AH118"/>
  <c r="AG118"/>
  <c r="AI117"/>
  <c r="AH117"/>
  <c r="AG117"/>
  <c r="AI116"/>
  <c r="AH116"/>
  <c r="AG116"/>
  <c r="AI115"/>
  <c r="AH115"/>
  <c r="AG115"/>
  <c r="AI114"/>
  <c r="AH114"/>
  <c r="AG114"/>
  <c r="AI113"/>
  <c r="AH113"/>
  <c r="AG113"/>
  <c r="AI112"/>
  <c r="AH112"/>
  <c r="AG112"/>
  <c r="AI111"/>
  <c r="AH111"/>
  <c r="AG111"/>
  <c r="AI110"/>
  <c r="AH110"/>
  <c r="AG110"/>
  <c r="AI109"/>
  <c r="AH109"/>
  <c r="AG109"/>
  <c r="AI108"/>
  <c r="AH108"/>
  <c r="AG108"/>
  <c r="AI107"/>
  <c r="AH107"/>
  <c r="AG107"/>
  <c r="AI106"/>
  <c r="AH106"/>
  <c r="AG106"/>
  <c r="AI105"/>
  <c r="AH105"/>
  <c r="AG105"/>
  <c r="AI104"/>
  <c r="AH104"/>
  <c r="AG104"/>
  <c r="AI103"/>
  <c r="AH103"/>
  <c r="AG103"/>
  <c r="AI102"/>
  <c r="AH102"/>
  <c r="AG102"/>
  <c r="AI101"/>
  <c r="AH101"/>
  <c r="AG101"/>
  <c r="AI100"/>
  <c r="AH100"/>
  <c r="AG100"/>
  <c r="AI99"/>
  <c r="AH99"/>
  <c r="AG99"/>
  <c r="AI98"/>
  <c r="AH98"/>
  <c r="AG98"/>
  <c r="AI97"/>
  <c r="AH97"/>
  <c r="AG97"/>
  <c r="AI96"/>
  <c r="AH96"/>
  <c r="AG96"/>
  <c r="AI95"/>
  <c r="AH95"/>
  <c r="AG95"/>
  <c r="AI94"/>
  <c r="AH94"/>
  <c r="AG94"/>
  <c r="AI93"/>
  <c r="AH93"/>
  <c r="AG93"/>
  <c r="AH92"/>
  <c r="AG92"/>
  <c r="AH91"/>
  <c r="AG91"/>
  <c r="AH90"/>
  <c r="AG90"/>
  <c r="AH89"/>
  <c r="AG89"/>
  <c r="AE87"/>
  <c r="AD87"/>
  <c r="AB86"/>
  <c r="AC87"/>
  <c r="Y87"/>
  <c r="X87"/>
  <c r="T87"/>
  <c r="R86"/>
  <c r="S87"/>
  <c r="AH85"/>
  <c r="AG1"/>
  <c r="Z1"/>
  <c r="AA66"/>
  <c r="D47" i="5"/>
  <c r="N4"/>
  <c r="A560" i="9"/>
  <c r="B560"/>
  <c r="A547"/>
  <c r="B547"/>
  <c r="A534"/>
  <c r="A518"/>
  <c r="B518"/>
  <c r="A502"/>
  <c r="B502"/>
  <c r="B534"/>
  <c r="AI87" i="16"/>
  <c r="AH87"/>
  <c r="AG86"/>
  <c r="AG83"/>
  <c r="AA3"/>
  <c r="AA5"/>
  <c r="AA7"/>
  <c r="AA9"/>
  <c r="AA11"/>
  <c r="AA13"/>
  <c r="AA15"/>
  <c r="AA17"/>
  <c r="AA19"/>
  <c r="AA21"/>
  <c r="AA23"/>
  <c r="AA25"/>
  <c r="AA27"/>
  <c r="AA29"/>
  <c r="AA31"/>
  <c r="AA33"/>
  <c r="AA35"/>
  <c r="AA37"/>
  <c r="AA39"/>
  <c r="AA41"/>
  <c r="AA43"/>
  <c r="AA45"/>
  <c r="AA47"/>
  <c r="AA49"/>
  <c r="AA51"/>
  <c r="AA53"/>
  <c r="AA55"/>
  <c r="AA57"/>
  <c r="AA59"/>
  <c r="AA61"/>
  <c r="AA63"/>
  <c r="AA65"/>
  <c r="AA67"/>
  <c r="AA4"/>
  <c r="AA6"/>
  <c r="AA8"/>
  <c r="AA10"/>
  <c r="AA12"/>
  <c r="AA14"/>
  <c r="AA16"/>
  <c r="AA18"/>
  <c r="AA20"/>
  <c r="AA22"/>
  <c r="AA24"/>
  <c r="AA26"/>
  <c r="AA28"/>
  <c r="AA30"/>
  <c r="AA32"/>
  <c r="AA34"/>
  <c r="AA36"/>
  <c r="AA38"/>
  <c r="AA40"/>
  <c r="AA42"/>
  <c r="AA44"/>
  <c r="AA46"/>
  <c r="AA48"/>
  <c r="AA50"/>
  <c r="AA52"/>
  <c r="AA54"/>
  <c r="AA56"/>
  <c r="AA58"/>
  <c r="AA60"/>
  <c r="AA62"/>
  <c r="AA64"/>
  <c r="AA68"/>
  <c r="W86"/>
  <c r="AB83"/>
  <c r="Q2" i="6"/>
  <c r="F20" i="5"/>
  <c r="N6"/>
  <c r="AD2" i="16"/>
  <c r="AA2"/>
  <c r="E9" i="4"/>
  <c r="I26" i="14"/>
  <c r="A300" i="9"/>
  <c r="A318"/>
  <c r="B318" s="1"/>
  <c r="C318" s="1"/>
  <c r="E25" i="3"/>
  <c r="F4" i="15"/>
  <c r="A302" i="9"/>
  <c r="B302" s="1"/>
  <c r="C302" s="1"/>
  <c r="A360"/>
  <c r="A334"/>
  <c r="A347"/>
  <c r="B347"/>
  <c r="B360"/>
  <c r="B334"/>
  <c r="A1"/>
  <c r="A6"/>
  <c r="AB8" i="33"/>
  <c r="M552" i="2"/>
  <c r="M551"/>
  <c r="M550"/>
  <c r="M549"/>
  <c r="M548"/>
  <c r="M547"/>
  <c r="M546"/>
  <c r="M545"/>
  <c r="M544"/>
  <c r="M543"/>
  <c r="M542"/>
  <c r="M541"/>
  <c r="M540"/>
  <c r="M539"/>
  <c r="M538"/>
  <c r="M537"/>
  <c r="M536"/>
  <c r="M535"/>
  <c r="M534"/>
  <c r="M533"/>
  <c r="M532"/>
  <c r="M531"/>
  <c r="M530"/>
  <c r="M529"/>
  <c r="M528"/>
  <c r="M527"/>
  <c r="M526"/>
  <c r="M525"/>
  <c r="M524"/>
  <c r="M523"/>
  <c r="M522"/>
  <c r="M521"/>
  <c r="M520"/>
  <c r="M519"/>
  <c r="M518"/>
  <c r="M517"/>
  <c r="M516"/>
  <c r="M515"/>
  <c r="M514"/>
  <c r="M513"/>
  <c r="M512"/>
  <c r="M511"/>
  <c r="M510"/>
  <c r="M509"/>
  <c r="M508"/>
  <c r="M507"/>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428"/>
  <c r="M427"/>
  <c r="M426"/>
  <c r="M425"/>
  <c r="M424"/>
  <c r="M423"/>
  <c r="M422"/>
  <c r="M421"/>
  <c r="M420"/>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J136"/>
  <c r="N14" i="10"/>
  <c r="M135" i="2"/>
  <c r="M134"/>
  <c r="M133"/>
  <c r="M132"/>
  <c r="M131"/>
  <c r="M130"/>
  <c r="M129"/>
  <c r="M128"/>
  <c r="M127"/>
  <c r="M126"/>
  <c r="M125"/>
  <c r="M124"/>
  <c r="C124"/>
  <c r="M123"/>
  <c r="M122"/>
  <c r="M121"/>
  <c r="M120"/>
  <c r="M119"/>
  <c r="M118"/>
  <c r="M117"/>
  <c r="M116"/>
  <c r="M115"/>
  <c r="M114"/>
  <c r="M113"/>
  <c r="M112"/>
  <c r="M111"/>
  <c r="M110"/>
  <c r="M109"/>
  <c r="M108"/>
  <c r="M107"/>
  <c r="M106"/>
  <c r="M105"/>
  <c r="M104"/>
  <c r="M103"/>
  <c r="M102"/>
  <c r="M101"/>
  <c r="M100"/>
  <c r="M99"/>
  <c r="M98"/>
  <c r="M97"/>
  <c r="H97"/>
  <c r="M96"/>
  <c r="M95"/>
  <c r="M94"/>
  <c r="M93"/>
  <c r="M92"/>
  <c r="M91"/>
  <c r="M90"/>
  <c r="M89"/>
  <c r="M88"/>
  <c r="M87"/>
  <c r="M86"/>
  <c r="M85"/>
  <c r="M84"/>
  <c r="M83"/>
  <c r="M82"/>
  <c r="H82"/>
  <c r="M81"/>
  <c r="M80"/>
  <c r="M79"/>
  <c r="M78"/>
  <c r="M77"/>
  <c r="M76"/>
  <c r="M75"/>
  <c r="M74"/>
  <c r="M73"/>
  <c r="D73"/>
  <c r="E13" i="4"/>
  <c r="M72" i="2"/>
  <c r="M71"/>
  <c r="M70"/>
  <c r="M69"/>
  <c r="M68"/>
  <c r="M67"/>
  <c r="M66"/>
  <c r="M65"/>
  <c r="F65"/>
  <c r="M64"/>
  <c r="D64"/>
  <c r="M63"/>
  <c r="M62"/>
  <c r="E62"/>
  <c r="M61"/>
  <c r="M60"/>
  <c r="M59"/>
  <c r="M58"/>
  <c r="P57"/>
  <c r="M57"/>
  <c r="M56"/>
  <c r="M55"/>
  <c r="F55"/>
  <c r="E9" i="3"/>
  <c r="B55" i="2"/>
  <c r="M54"/>
  <c r="M53"/>
  <c r="G53"/>
  <c r="G14" i="10"/>
  <c r="M52" i="2"/>
  <c r="M51"/>
  <c r="B51"/>
  <c r="R31"/>
  <c r="M50"/>
  <c r="M49"/>
  <c r="G49"/>
  <c r="G13" i="10"/>
  <c r="M48" i="2"/>
  <c r="M47"/>
  <c r="M46"/>
  <c r="M45"/>
  <c r="M44"/>
  <c r="M43"/>
  <c r="M42"/>
  <c r="M41"/>
  <c r="M40"/>
  <c r="M39"/>
  <c r="M38"/>
  <c r="M37"/>
  <c r="M36"/>
  <c r="M35"/>
  <c r="R34"/>
  <c r="M34"/>
  <c r="R33"/>
  <c r="M33"/>
  <c r="S32"/>
  <c r="R32"/>
  <c r="O32"/>
  <c r="C5" i="6"/>
  <c r="M32" i="2"/>
  <c r="M31"/>
  <c r="M30"/>
  <c r="M29"/>
  <c r="M28"/>
  <c r="M27"/>
  <c r="B9" i="6"/>
  <c r="C29"/>
  <c r="M1" i="10"/>
  <c r="D13"/>
  <c r="N1"/>
  <c r="L1"/>
  <c r="D15"/>
  <c r="B6" i="9"/>
  <c r="I6" i="14"/>
  <c r="L33" i="6"/>
  <c r="D43" i="5"/>
  <c r="D44"/>
  <c r="D4"/>
  <c r="I8" i="14"/>
  <c r="L34" i="6"/>
  <c r="E6" i="4"/>
  <c r="E5"/>
  <c r="E4"/>
  <c r="I9" i="14"/>
  <c r="L35" i="6"/>
  <c r="I10" i="14"/>
  <c r="E8" i="3"/>
  <c r="E7"/>
  <c r="A22" i="9"/>
  <c r="A38"/>
  <c r="A51"/>
  <c r="AK26" i="2"/>
  <c r="M26"/>
  <c r="T25"/>
  <c r="R25"/>
  <c r="Q25"/>
  <c r="M25"/>
  <c r="T24"/>
  <c r="R24"/>
  <c r="Q24"/>
  <c r="M24"/>
  <c r="T8"/>
  <c r="T23"/>
  <c r="R23"/>
  <c r="Q23"/>
  <c r="M23"/>
  <c r="T22"/>
  <c r="R22"/>
  <c r="Q22"/>
  <c r="M22"/>
  <c r="T21"/>
  <c r="R21"/>
  <c r="Q21"/>
  <c r="M21"/>
  <c r="T20"/>
  <c r="R20"/>
  <c r="Q20"/>
  <c r="M20"/>
  <c r="T19"/>
  <c r="R19"/>
  <c r="Q19"/>
  <c r="M19"/>
  <c r="T18"/>
  <c r="R18"/>
  <c r="R26"/>
  <c r="R27"/>
  <c r="Q18"/>
  <c r="M18"/>
  <c r="M17"/>
  <c r="M16"/>
  <c r="U15"/>
  <c r="T15"/>
  <c r="M15"/>
  <c r="M14"/>
  <c r="Y13"/>
  <c r="X13"/>
  <c r="U13"/>
  <c r="T13"/>
  <c r="S13"/>
  <c r="R13"/>
  <c r="P13"/>
  <c r="O13"/>
  <c r="O15"/>
  <c r="M13"/>
  <c r="Y12"/>
  <c r="X12"/>
  <c r="M12"/>
  <c r="M11"/>
  <c r="T10"/>
  <c r="M10"/>
  <c r="S9"/>
  <c r="M9"/>
  <c r="Z8"/>
  <c r="Y8"/>
  <c r="X8"/>
  <c r="V8"/>
  <c r="F29" i="3"/>
  <c r="U8" i="2"/>
  <c r="E22" i="3"/>
  <c r="S8" i="2"/>
  <c r="R8"/>
  <c r="AU22"/>
  <c r="P8"/>
  <c r="O8"/>
  <c r="M8"/>
  <c r="M7"/>
  <c r="M6"/>
  <c r="M5"/>
  <c r="U4"/>
  <c r="M4"/>
  <c r="AA3"/>
  <c r="Z3"/>
  <c r="Y3"/>
  <c r="X3"/>
  <c r="W3"/>
  <c r="V3"/>
  <c r="U3"/>
  <c r="T3"/>
  <c r="S3"/>
  <c r="R3"/>
  <c r="P3"/>
  <c r="O3"/>
  <c r="M3"/>
  <c r="O1"/>
  <c r="I22" i="14"/>
  <c r="I20"/>
  <c r="O7" i="24"/>
  <c r="O6"/>
  <c r="AA18" i="1"/>
  <c r="O5" i="24"/>
  <c r="O4"/>
  <c r="O3"/>
  <c r="AA13" i="2"/>
  <c r="S15"/>
  <c r="O8" i="24"/>
  <c r="AI27" i="2"/>
  <c r="AL26"/>
  <c r="T1" i="10"/>
  <c r="AA12" i="1"/>
  <c r="AA10"/>
  <c r="AA4"/>
  <c r="Q3" i="2"/>
  <c r="V4"/>
  <c r="Q8"/>
  <c r="S23"/>
  <c r="S24"/>
  <c r="S25"/>
  <c r="E8" i="4"/>
  <c r="E7"/>
  <c r="B51" i="9"/>
  <c r="B22"/>
  <c r="E6" i="3"/>
  <c r="E5"/>
  <c r="I14" i="14"/>
  <c r="D5" i="5"/>
  <c r="E19" i="3"/>
  <c r="E18"/>
  <c r="Z13" i="2"/>
  <c r="R15"/>
  <c r="B38" i="9"/>
  <c r="F21" i="5"/>
  <c r="O9" i="24"/>
  <c r="O10"/>
  <c r="E10" i="4"/>
  <c r="Q13" i="2"/>
  <c r="S18"/>
  <c r="S19"/>
  <c r="S20"/>
  <c r="AP20"/>
  <c r="S21"/>
  <c r="S22"/>
  <c r="AC26"/>
  <c r="E33" i="35"/>
  <c r="R33"/>
  <c r="P9" i="24"/>
  <c r="W35" i="2"/>
  <c r="T21" i="10"/>
  <c r="A200" i="9"/>
  <c r="I12" i="14"/>
  <c r="L40" i="10"/>
  <c r="I19"/>
  <c r="W30" i="2"/>
  <c r="S30"/>
  <c r="R30"/>
  <c r="C4" i="15"/>
  <c r="E17" i="3"/>
  <c r="D6" i="36"/>
  <c r="F26" i="35"/>
  <c r="F24"/>
  <c r="F21"/>
  <c r="F20"/>
  <c r="F18"/>
  <c r="N28" i="37"/>
  <c r="C28"/>
  <c r="H16" i="35"/>
  <c r="F7" i="37"/>
  <c r="F16" i="35"/>
  <c r="D7" i="37"/>
  <c r="I16" i="35"/>
  <c r="G7" i="37"/>
  <c r="G16" i="35"/>
  <c r="E7" i="37"/>
  <c r="E3" i="4"/>
  <c r="E4" i="3"/>
  <c r="R35" i="2"/>
  <c r="P15" i="17"/>
  <c r="P12"/>
  <c r="P17"/>
  <c r="D10" i="6"/>
  <c r="F14" i="5"/>
  <c r="C10"/>
  <c r="W14" i="2"/>
  <c r="L32" i="6"/>
  <c r="A100" i="9"/>
  <c r="A202"/>
  <c r="B202"/>
  <c r="A247"/>
  <c r="A218"/>
  <c r="B218" s="1"/>
  <c r="C218" s="1"/>
  <c r="A234"/>
  <c r="B234"/>
  <c r="B5" i="10"/>
  <c r="B6" i="13"/>
  <c r="C7" i="8"/>
  <c r="H4" i="15"/>
  <c r="T14" i="2"/>
  <c r="B24" i="37"/>
  <c r="J15"/>
  <c r="D15"/>
  <c r="I13"/>
  <c r="T12"/>
  <c r="D11"/>
  <c r="D9"/>
  <c r="A102" i="9"/>
  <c r="B102"/>
  <c r="A134"/>
  <c r="B134"/>
  <c r="A118"/>
  <c r="B118"/>
  <c r="A160"/>
  <c r="A147"/>
  <c r="B147"/>
  <c r="AA7" i="37"/>
  <c r="J7"/>
  <c r="AH1" i="18"/>
  <c r="AA1"/>
  <c r="AB66"/>
  <c r="AE87" i="20"/>
  <c r="AD87"/>
  <c r="AC87"/>
  <c r="Y87"/>
  <c r="W86"/>
  <c r="X87"/>
  <c r="T87"/>
  <c r="R86"/>
  <c r="S87"/>
  <c r="AB86"/>
  <c r="AG1"/>
  <c r="Z1"/>
  <c r="I19" i="14"/>
  <c r="E16" i="3"/>
  <c r="Q305" i="11"/>
  <c r="C305"/>
  <c r="D305"/>
  <c r="O305"/>
  <c r="G305"/>
  <c r="B305"/>
  <c r="Q304"/>
  <c r="C304"/>
  <c r="G304"/>
  <c r="B304"/>
  <c r="Q303"/>
  <c r="C303"/>
  <c r="D303"/>
  <c r="O303"/>
  <c r="G303"/>
  <c r="B303"/>
  <c r="Q302"/>
  <c r="C302"/>
  <c r="G302"/>
  <c r="B302"/>
  <c r="Q301"/>
  <c r="C301"/>
  <c r="D301"/>
  <c r="O301"/>
  <c r="G301"/>
  <c r="B301"/>
  <c r="Q300"/>
  <c r="C300"/>
  <c r="G300"/>
  <c r="B300"/>
  <c r="Q299"/>
  <c r="C299"/>
  <c r="D299"/>
  <c r="O299"/>
  <c r="G299"/>
  <c r="B299"/>
  <c r="Q298"/>
  <c r="C298"/>
  <c r="G298"/>
  <c r="B298"/>
  <c r="Q297"/>
  <c r="C297"/>
  <c r="D297"/>
  <c r="O297"/>
  <c r="G297"/>
  <c r="B297"/>
  <c r="Q296"/>
  <c r="C296"/>
  <c r="G296"/>
  <c r="B296"/>
  <c r="Q295"/>
  <c r="C295"/>
  <c r="D295"/>
  <c r="O295"/>
  <c r="G295"/>
  <c r="B295"/>
  <c r="Q294"/>
  <c r="C294"/>
  <c r="G294"/>
  <c r="B294"/>
  <c r="Q293"/>
  <c r="C293"/>
  <c r="D293"/>
  <c r="O293"/>
  <c r="G293"/>
  <c r="B293"/>
  <c r="Q292"/>
  <c r="C292"/>
  <c r="G292"/>
  <c r="B292"/>
  <c r="Q291"/>
  <c r="C291"/>
  <c r="D291"/>
  <c r="O291"/>
  <c r="G291"/>
  <c r="B291"/>
  <c r="A290"/>
  <c r="P13"/>
  <c r="Q12"/>
  <c r="P12"/>
  <c r="E7"/>
  <c r="C202" i="9"/>
  <c r="H202" s="1"/>
  <c r="I202" s="1"/>
  <c r="J202" s="1"/>
  <c r="C234"/>
  <c r="H234" s="1"/>
  <c r="I234" s="1"/>
  <c r="J234" s="1"/>
  <c r="B247"/>
  <c r="C247"/>
  <c r="A248" s="1"/>
  <c r="A260"/>
  <c r="C260"/>
  <c r="H260" s="1"/>
  <c r="I260" s="1"/>
  <c r="J260" s="1"/>
  <c r="G261" s="1"/>
  <c r="N304" i="11"/>
  <c r="N292"/>
  <c r="N294"/>
  <c r="N296"/>
  <c r="N298"/>
  <c r="N300"/>
  <c r="N302"/>
  <c r="N291"/>
  <c r="D292"/>
  <c r="O292"/>
  <c r="N293"/>
  <c r="D294"/>
  <c r="O294"/>
  <c r="N295"/>
  <c r="D296"/>
  <c r="O296"/>
  <c r="N297"/>
  <c r="D298"/>
  <c r="O298"/>
  <c r="N299"/>
  <c r="D300"/>
  <c r="O300"/>
  <c r="N301"/>
  <c r="D302"/>
  <c r="O302"/>
  <c r="N303"/>
  <c r="D304"/>
  <c r="O304"/>
  <c r="N305"/>
  <c r="H292"/>
  <c r="H293"/>
  <c r="H294"/>
  <c r="H295"/>
  <c r="H296"/>
  <c r="H297"/>
  <c r="H298"/>
  <c r="H299"/>
  <c r="H300"/>
  <c r="H301"/>
  <c r="H302"/>
  <c r="H303"/>
  <c r="H304"/>
  <c r="H305"/>
  <c r="AA3" i="20"/>
  <c r="AA5"/>
  <c r="AA7"/>
  <c r="AA9"/>
  <c r="AA11"/>
  <c r="AA13"/>
  <c r="AA15"/>
  <c r="AA17"/>
  <c r="AA19"/>
  <c r="AA21"/>
  <c r="AA23"/>
  <c r="AA25"/>
  <c r="AA27"/>
  <c r="AA29"/>
  <c r="AA31"/>
  <c r="AA33"/>
  <c r="AA35"/>
  <c r="AA37"/>
  <c r="AA39"/>
  <c r="AA41"/>
  <c r="AA43"/>
  <c r="AA45"/>
  <c r="AA47"/>
  <c r="AA49"/>
  <c r="AA51"/>
  <c r="AA53"/>
  <c r="AA55"/>
  <c r="AA57"/>
  <c r="AA59"/>
  <c r="AA61"/>
  <c r="AA63"/>
  <c r="AA65"/>
  <c r="AA67"/>
  <c r="H291" i="11"/>
  <c r="E291"/>
  <c r="F291"/>
  <c r="E292"/>
  <c r="E293"/>
  <c r="E294"/>
  <c r="E295"/>
  <c r="E296"/>
  <c r="E297"/>
  <c r="E298"/>
  <c r="E299"/>
  <c r="E300"/>
  <c r="E301"/>
  <c r="E302"/>
  <c r="E303"/>
  <c r="E304"/>
  <c r="E305"/>
  <c r="AA4" i="20"/>
  <c r="AA6"/>
  <c r="AA8"/>
  <c r="AA10"/>
  <c r="AA12"/>
  <c r="AA14"/>
  <c r="AA16"/>
  <c r="AA18"/>
  <c r="AA20"/>
  <c r="AA22"/>
  <c r="AA24"/>
  <c r="AA26"/>
  <c r="AA28"/>
  <c r="AA30"/>
  <c r="AA32"/>
  <c r="AA34"/>
  <c r="AA36"/>
  <c r="AA38"/>
  <c r="AA40"/>
  <c r="AA42"/>
  <c r="AA44"/>
  <c r="AA46"/>
  <c r="AA48"/>
  <c r="AA50"/>
  <c r="AA52"/>
  <c r="AA54"/>
  <c r="AA56"/>
  <c r="AA58"/>
  <c r="AA60"/>
  <c r="AA62"/>
  <c r="AA64"/>
  <c r="AA66"/>
  <c r="AA68"/>
  <c r="AA2"/>
  <c r="AB4" i="18"/>
  <c r="AB6"/>
  <c r="AB8"/>
  <c r="AB10"/>
  <c r="AB12"/>
  <c r="AB14"/>
  <c r="AB16"/>
  <c r="AB18"/>
  <c r="AB20"/>
  <c r="AB22"/>
  <c r="AB24"/>
  <c r="AB26"/>
  <c r="AB28"/>
  <c r="AB30"/>
  <c r="AB32"/>
  <c r="AB34"/>
  <c r="AB36"/>
  <c r="AB38"/>
  <c r="AB40"/>
  <c r="AB42"/>
  <c r="AB44"/>
  <c r="AB46"/>
  <c r="AB48"/>
  <c r="AB50"/>
  <c r="AB52"/>
  <c r="AB54"/>
  <c r="AB56"/>
  <c r="AB58"/>
  <c r="AB60"/>
  <c r="AB62"/>
  <c r="AB64"/>
  <c r="E12" i="3"/>
  <c r="O34" i="2"/>
  <c r="AB3" i="18"/>
  <c r="AB5"/>
  <c r="AB7"/>
  <c r="AB2"/>
  <c r="AB9"/>
  <c r="AB11"/>
  <c r="AB13"/>
  <c r="AB15"/>
  <c r="AB17"/>
  <c r="AB19"/>
  <c r="AB21"/>
  <c r="AB23"/>
  <c r="AB25"/>
  <c r="AB27"/>
  <c r="AB29"/>
  <c r="AB31"/>
  <c r="AB33"/>
  <c r="AB35"/>
  <c r="AB37"/>
  <c r="AB39"/>
  <c r="AB41"/>
  <c r="AB43"/>
  <c r="AB45"/>
  <c r="AB47"/>
  <c r="AB49"/>
  <c r="AB51"/>
  <c r="AB53"/>
  <c r="AB55"/>
  <c r="AB57"/>
  <c r="AB59"/>
  <c r="AB61"/>
  <c r="AB63"/>
  <c r="AB65"/>
  <c r="AB68"/>
  <c r="AB67"/>
  <c r="B160" i="9"/>
  <c r="C160"/>
  <c r="B260"/>
  <c r="C290" i="11"/>
  <c r="D290"/>
  <c r="H247" i="9"/>
  <c r="I247" s="1"/>
  <c r="J247" s="1"/>
  <c r="L291" i="11"/>
  <c r="J291"/>
  <c r="I304"/>
  <c r="P304"/>
  <c r="I302"/>
  <c r="P302"/>
  <c r="I300"/>
  <c r="P300"/>
  <c r="I298"/>
  <c r="P298"/>
  <c r="I296"/>
  <c r="P296"/>
  <c r="I294"/>
  <c r="P294"/>
  <c r="I292"/>
  <c r="P292"/>
  <c r="I305"/>
  <c r="P305"/>
  <c r="I303"/>
  <c r="P303"/>
  <c r="I301"/>
  <c r="P301"/>
  <c r="I299"/>
  <c r="P299"/>
  <c r="I297"/>
  <c r="P297"/>
  <c r="I295"/>
  <c r="P295"/>
  <c r="I293"/>
  <c r="P293"/>
  <c r="K291"/>
  <c r="M291"/>
  <c r="I291"/>
  <c r="P291"/>
  <c r="AD2" i="20"/>
  <c r="I18" i="14"/>
  <c r="E15" i="3"/>
  <c r="E14"/>
  <c r="E13"/>
  <c r="F305" i="11"/>
  <c r="F304"/>
  <c r="K304"/>
  <c r="F303"/>
  <c r="F302"/>
  <c r="F301"/>
  <c r="F300"/>
  <c r="K300"/>
  <c r="F299"/>
  <c r="F298"/>
  <c r="F297"/>
  <c r="F296"/>
  <c r="K296"/>
  <c r="F295"/>
  <c r="F294"/>
  <c r="F293"/>
  <c r="F292"/>
  <c r="K292"/>
  <c r="C7" i="6"/>
  <c r="D7" i="5"/>
  <c r="N5"/>
  <c r="G10" i="35"/>
  <c r="AE2" i="18"/>
  <c r="O290" i="11"/>
  <c r="H290"/>
  <c r="E290"/>
  <c r="F290"/>
  <c r="N290"/>
  <c r="G290"/>
  <c r="L293"/>
  <c r="J293"/>
  <c r="L295"/>
  <c r="J295"/>
  <c r="L297"/>
  <c r="J297"/>
  <c r="L299"/>
  <c r="J299"/>
  <c r="L301"/>
  <c r="J301"/>
  <c r="L303"/>
  <c r="J303"/>
  <c r="L305"/>
  <c r="J305"/>
  <c r="K295"/>
  <c r="M295"/>
  <c r="K299"/>
  <c r="M299"/>
  <c r="K303"/>
  <c r="M303"/>
  <c r="L292"/>
  <c r="M292"/>
  <c r="J292"/>
  <c r="L294"/>
  <c r="J294"/>
  <c r="L296"/>
  <c r="M296"/>
  <c r="J296"/>
  <c r="L298"/>
  <c r="J298"/>
  <c r="L300"/>
  <c r="M300"/>
  <c r="J300"/>
  <c r="L302"/>
  <c r="J302"/>
  <c r="L304"/>
  <c r="M304"/>
  <c r="J304"/>
  <c r="K293"/>
  <c r="M293"/>
  <c r="K297"/>
  <c r="M297"/>
  <c r="K301"/>
  <c r="M301"/>
  <c r="K305"/>
  <c r="M305"/>
  <c r="K294"/>
  <c r="M294"/>
  <c r="K298"/>
  <c r="K302"/>
  <c r="M302"/>
  <c r="O33" i="2"/>
  <c r="E11" i="3"/>
  <c r="C5" i="17"/>
  <c r="C6" i="36"/>
  <c r="L290" i="11"/>
  <c r="J290"/>
  <c r="P290"/>
  <c r="K290"/>
  <c r="I290"/>
  <c r="M290"/>
  <c r="Q290"/>
  <c r="B290"/>
  <c r="M298"/>
  <c r="O35" i="2"/>
  <c r="C6" i="6"/>
  <c r="D6" i="5"/>
  <c r="V7" i="37"/>
  <c r="D13"/>
  <c r="C134" i="9"/>
  <c r="A135"/>
  <c r="C102"/>
  <c r="H102"/>
  <c r="I102"/>
  <c r="J102"/>
  <c r="C147"/>
  <c r="A148"/>
  <c r="C118"/>
  <c r="H118"/>
  <c r="I118"/>
  <c r="H160"/>
  <c r="I160"/>
  <c r="J160"/>
  <c r="G161"/>
  <c r="I22" i="10"/>
  <c r="D26"/>
  <c r="D25"/>
  <c r="H134" i="9"/>
  <c r="I134"/>
  <c r="J134"/>
  <c r="H147"/>
  <c r="I147"/>
  <c r="J147"/>
  <c r="A103"/>
  <c r="B103"/>
  <c r="C103"/>
  <c r="H103"/>
  <c r="I103"/>
  <c r="B135"/>
  <c r="C135"/>
  <c r="H135"/>
  <c r="I135"/>
  <c r="J135"/>
  <c r="C148"/>
  <c r="H148"/>
  <c r="I148"/>
  <c r="J148"/>
  <c r="B148"/>
  <c r="A119"/>
  <c r="G149"/>
  <c r="A104"/>
  <c r="B104"/>
  <c r="C104"/>
  <c r="H104"/>
  <c r="B119"/>
  <c r="C119"/>
  <c r="H119"/>
  <c r="A136"/>
  <c r="C136"/>
  <c r="H136"/>
  <c r="I136"/>
  <c r="J136"/>
  <c r="G137"/>
  <c r="B136"/>
  <c r="A120"/>
  <c r="A105"/>
  <c r="I119"/>
  <c r="J119"/>
  <c r="J118"/>
  <c r="I104"/>
  <c r="J104"/>
  <c r="J103"/>
  <c r="B120"/>
  <c r="C120"/>
  <c r="H120"/>
  <c r="I120"/>
  <c r="J120"/>
  <c r="B105"/>
  <c r="C105"/>
  <c r="H105"/>
  <c r="I105"/>
  <c r="J105"/>
  <c r="A106"/>
  <c r="A121"/>
  <c r="C121"/>
  <c r="H121"/>
  <c r="I121"/>
  <c r="J121"/>
  <c r="G122"/>
  <c r="A166"/>
  <c r="B100"/>
  <c r="B121"/>
  <c r="C106"/>
  <c r="H106"/>
  <c r="I106"/>
  <c r="J106"/>
  <c r="G107"/>
  <c r="B106"/>
  <c r="C22"/>
  <c r="H22"/>
  <c r="I22"/>
  <c r="W16" i="2"/>
  <c r="A400" i="9"/>
  <c r="A418"/>
  <c r="P18" i="35"/>
  <c r="J17" i="37"/>
  <c r="D7" i="36"/>
  <c r="D18"/>
  <c r="C38" i="9"/>
  <c r="A39"/>
  <c r="B39"/>
  <c r="C39"/>
  <c r="H39"/>
  <c r="I39"/>
  <c r="J39"/>
  <c r="X17" i="2"/>
  <c r="C6" i="9"/>
  <c r="H6"/>
  <c r="I6"/>
  <c r="J6"/>
  <c r="C51"/>
  <c r="A52"/>
  <c r="AA25" i="37"/>
  <c r="A64" i="9"/>
  <c r="C64"/>
  <c r="H64"/>
  <c r="I64"/>
  <c r="J64"/>
  <c r="G65"/>
  <c r="C360"/>
  <c r="H360"/>
  <c r="I360" s="1"/>
  <c r="J360" s="1"/>
  <c r="G361" s="1"/>
  <c r="C334"/>
  <c r="A335" s="1"/>
  <c r="C347"/>
  <c r="A348" s="1"/>
  <c r="H334"/>
  <c r="I334" s="1"/>
  <c r="J334" s="1"/>
  <c r="D32" i="10"/>
  <c r="V15"/>
  <c r="P20" i="35"/>
  <c r="M17" i="37"/>
  <c r="S24" i="35"/>
  <c r="Y17" i="2"/>
  <c r="H38" i="9"/>
  <c r="I38"/>
  <c r="J38"/>
  <c r="R20" i="35"/>
  <c r="R18"/>
  <c r="Q20"/>
  <c r="N17" i="37"/>
  <c r="A434" i="9"/>
  <c r="B434"/>
  <c r="C434" s="1"/>
  <c r="B64"/>
  <c r="H51"/>
  <c r="I51"/>
  <c r="J51"/>
  <c r="A7"/>
  <c r="B7"/>
  <c r="C7"/>
  <c r="H7"/>
  <c r="I7"/>
  <c r="B418"/>
  <c r="C418" s="1"/>
  <c r="AA15" i="10"/>
  <c r="X15"/>
  <c r="Z15"/>
  <c r="V34"/>
  <c r="B52" i="9"/>
  <c r="C52"/>
  <c r="H52"/>
  <c r="I52"/>
  <c r="J52"/>
  <c r="G53"/>
  <c r="A40"/>
  <c r="A447"/>
  <c r="B447" s="1"/>
  <c r="C447" s="1"/>
  <c r="H447" s="1"/>
  <c r="I447" s="1"/>
  <c r="J447" s="1"/>
  <c r="A460"/>
  <c r="A402"/>
  <c r="H347"/>
  <c r="I347" s="1"/>
  <c r="J347" s="1"/>
  <c r="A8"/>
  <c r="A23"/>
  <c r="B8"/>
  <c r="C8"/>
  <c r="H8"/>
  <c r="B402"/>
  <c r="C402"/>
  <c r="H402" s="1"/>
  <c r="I402" s="1"/>
  <c r="J402" s="1"/>
  <c r="B460"/>
  <c r="C460"/>
  <c r="H460"/>
  <c r="I460" s="1"/>
  <c r="J460" s="1"/>
  <c r="G461" s="1"/>
  <c r="C40"/>
  <c r="H40"/>
  <c r="I40"/>
  <c r="J40"/>
  <c r="G41"/>
  <c r="B40"/>
  <c r="B23"/>
  <c r="C23"/>
  <c r="H23"/>
  <c r="I23"/>
  <c r="J23"/>
  <c r="J22"/>
  <c r="A24"/>
  <c r="A9"/>
  <c r="I8"/>
  <c r="J8"/>
  <c r="J7"/>
  <c r="B9"/>
  <c r="C9"/>
  <c r="H9"/>
  <c r="I9"/>
  <c r="J9"/>
  <c r="B24"/>
  <c r="C24"/>
  <c r="H24"/>
  <c r="I24"/>
  <c r="J24"/>
  <c r="A25"/>
  <c r="A10"/>
  <c r="C10"/>
  <c r="H10"/>
  <c r="I10"/>
  <c r="J10"/>
  <c r="G11"/>
  <c r="B10"/>
  <c r="C25"/>
  <c r="H25"/>
  <c r="I25"/>
  <c r="J25"/>
  <c r="G26"/>
  <c r="A70"/>
  <c r="B1"/>
  <c r="B25"/>
  <c r="W8" i="2"/>
  <c r="B24" i="5"/>
  <c r="AC16" i="2"/>
  <c r="AC19"/>
  <c r="AP16"/>
  <c r="AP22"/>
  <c r="AI20"/>
  <c r="B17" i="6"/>
  <c r="E30" i="3"/>
  <c r="AU16" i="2"/>
  <c r="AI16"/>
  <c r="I33" i="14"/>
  <c r="B5" i="22"/>
  <c r="B4" i="31"/>
  <c r="B3" i="29"/>
  <c r="B4" i="30"/>
  <c r="U6" i="37"/>
  <c r="AD6"/>
  <c r="AB6"/>
  <c r="AC6"/>
  <c r="AE6"/>
  <c r="C560" i="9"/>
  <c r="H560"/>
  <c r="I560"/>
  <c r="J560"/>
  <c r="G561"/>
  <c r="A566"/>
  <c r="B500"/>
  <c r="C547"/>
  <c r="H547"/>
  <c r="I547"/>
  <c r="J547"/>
  <c r="A548"/>
  <c r="C548"/>
  <c r="H548"/>
  <c r="I548"/>
  <c r="J548"/>
  <c r="C534"/>
  <c r="H534"/>
  <c r="I534"/>
  <c r="J534"/>
  <c r="A535"/>
  <c r="B535"/>
  <c r="C535"/>
  <c r="C518"/>
  <c r="A519"/>
  <c r="B519"/>
  <c r="C519"/>
  <c r="H518"/>
  <c r="I518"/>
  <c r="J518"/>
  <c r="C502"/>
  <c r="H502"/>
  <c r="I502"/>
  <c r="J502"/>
  <c r="A503"/>
  <c r="B503"/>
  <c r="C503"/>
  <c r="B548"/>
  <c r="H519"/>
  <c r="I519"/>
  <c r="J519"/>
  <c r="A520"/>
  <c r="A536"/>
  <c r="H535"/>
  <c r="I535"/>
  <c r="J535"/>
  <c r="H503"/>
  <c r="I503"/>
  <c r="J503"/>
  <c r="A504"/>
  <c r="G549"/>
  <c r="B504"/>
  <c r="C504"/>
  <c r="H504"/>
  <c r="I504"/>
  <c r="J504"/>
  <c r="A505"/>
  <c r="B520"/>
  <c r="C520"/>
  <c r="H520"/>
  <c r="I520"/>
  <c r="J520"/>
  <c r="A521"/>
  <c r="B536"/>
  <c r="C536"/>
  <c r="H536"/>
  <c r="I536"/>
  <c r="J536"/>
  <c r="G537"/>
  <c r="C521"/>
  <c r="H521"/>
  <c r="I521"/>
  <c r="J521"/>
  <c r="B521"/>
  <c r="B505"/>
  <c r="C505"/>
  <c r="H505"/>
  <c r="I505"/>
  <c r="J505"/>
  <c r="A506"/>
  <c r="G522"/>
  <c r="C506"/>
  <c r="H506"/>
  <c r="I506"/>
  <c r="J506"/>
  <c r="G507"/>
  <c r="B506"/>
  <c r="B335" l="1"/>
  <c r="C335" s="1"/>
  <c r="H335" s="1"/>
  <c r="I335" s="1"/>
  <c r="J335" s="1"/>
  <c r="A219"/>
  <c r="H218"/>
  <c r="I218" s="1"/>
  <c r="J218" s="1"/>
  <c r="A303"/>
  <c r="H302"/>
  <c r="I302" s="1"/>
  <c r="J302" s="1"/>
  <c r="H418"/>
  <c r="I418" s="1"/>
  <c r="A419"/>
  <c r="H434"/>
  <c r="I434" s="1"/>
  <c r="J434" s="1"/>
  <c r="A435"/>
  <c r="B348"/>
  <c r="C348"/>
  <c r="H348" s="1"/>
  <c r="I348" s="1"/>
  <c r="J348" s="1"/>
  <c r="B248"/>
  <c r="C248"/>
  <c r="H248" s="1"/>
  <c r="I248" s="1"/>
  <c r="J248" s="1"/>
  <c r="G249" s="1"/>
  <c r="H318"/>
  <c r="I318" s="1"/>
  <c r="A319"/>
  <c r="G349"/>
  <c r="A403"/>
  <c r="A448"/>
  <c r="A235"/>
  <c r="A203"/>
  <c r="B203" l="1"/>
  <c r="C203" s="1"/>
  <c r="H203" s="1"/>
  <c r="I203" s="1"/>
  <c r="J203" s="1"/>
  <c r="C448"/>
  <c r="H448" s="1"/>
  <c r="I448" s="1"/>
  <c r="J448" s="1"/>
  <c r="G449" s="1"/>
  <c r="B448"/>
  <c r="B319"/>
  <c r="C319" s="1"/>
  <c r="H319" s="1"/>
  <c r="I319" s="1"/>
  <c r="J319" s="1"/>
  <c r="B435"/>
  <c r="C435" s="1"/>
  <c r="H435" s="1"/>
  <c r="I435" s="1"/>
  <c r="J435" s="1"/>
  <c r="B419"/>
  <c r="C419" s="1"/>
  <c r="H419" s="1"/>
  <c r="I419" s="1"/>
  <c r="J419" s="1"/>
  <c r="A304"/>
  <c r="B303"/>
  <c r="C303" s="1"/>
  <c r="H303" s="1"/>
  <c r="I303" s="1"/>
  <c r="A220"/>
  <c r="B219"/>
  <c r="C219" s="1"/>
  <c r="H219" s="1"/>
  <c r="I219" s="1"/>
  <c r="J219" s="1"/>
  <c r="B235"/>
  <c r="C235" s="1"/>
  <c r="H235" s="1"/>
  <c r="I235" s="1"/>
  <c r="J235" s="1"/>
  <c r="A404"/>
  <c r="B403"/>
  <c r="C403" s="1"/>
  <c r="H403" s="1"/>
  <c r="I403" s="1"/>
  <c r="J318"/>
  <c r="J418"/>
  <c r="A336"/>
  <c r="B404" l="1"/>
  <c r="C404" s="1"/>
  <c r="H404" s="1"/>
  <c r="I404" s="1"/>
  <c r="J404" s="1"/>
  <c r="B220"/>
  <c r="C220" s="1"/>
  <c r="H220" s="1"/>
  <c r="I220" s="1"/>
  <c r="J220" s="1"/>
  <c r="A221"/>
  <c r="B304"/>
  <c r="C304" s="1"/>
  <c r="H304" s="1"/>
  <c r="I304" s="1"/>
  <c r="J304" s="1"/>
  <c r="A305"/>
  <c r="B336"/>
  <c r="C336"/>
  <c r="H336" s="1"/>
  <c r="I336" s="1"/>
  <c r="J336" s="1"/>
  <c r="G337" s="1"/>
  <c r="A236"/>
  <c r="J303"/>
  <c r="A420"/>
  <c r="A436"/>
  <c r="A320"/>
  <c r="A204"/>
  <c r="B420" l="1"/>
  <c r="C420" s="1"/>
  <c r="H420" s="1"/>
  <c r="I420" s="1"/>
  <c r="J420" s="1"/>
  <c r="C236"/>
  <c r="H236" s="1"/>
  <c r="I236" s="1"/>
  <c r="J236" s="1"/>
  <c r="G237" s="1"/>
  <c r="B236"/>
  <c r="B320"/>
  <c r="C320" s="1"/>
  <c r="H320" s="1"/>
  <c r="I320" s="1"/>
  <c r="J320" s="1"/>
  <c r="A321"/>
  <c r="B305"/>
  <c r="C305" s="1"/>
  <c r="H305" s="1"/>
  <c r="I305" s="1"/>
  <c r="J305" s="1"/>
  <c r="C221"/>
  <c r="H221" s="1"/>
  <c r="I221" s="1"/>
  <c r="J221" s="1"/>
  <c r="B221"/>
  <c r="B204"/>
  <c r="C204" s="1"/>
  <c r="H204" s="1"/>
  <c r="I204" s="1"/>
  <c r="J204" s="1"/>
  <c r="A205"/>
  <c r="C436"/>
  <c r="H436" s="1"/>
  <c r="I436" s="1"/>
  <c r="J436" s="1"/>
  <c r="G437" s="1"/>
  <c r="B436"/>
  <c r="J403"/>
  <c r="G222"/>
  <c r="A266" s="1"/>
  <c r="B200" s="1"/>
  <c r="A405"/>
  <c r="A306" l="1"/>
  <c r="G322"/>
  <c r="A366" s="1"/>
  <c r="B300" s="1"/>
  <c r="A421"/>
  <c r="B405"/>
  <c r="C405" s="1"/>
  <c r="H405" s="1"/>
  <c r="I405" s="1"/>
  <c r="J405" s="1"/>
  <c r="B205"/>
  <c r="C205" s="1"/>
  <c r="H205" s="1"/>
  <c r="I205" s="1"/>
  <c r="J205" s="1"/>
  <c r="B321"/>
  <c r="C321"/>
  <c r="H321" s="1"/>
  <c r="I321" s="1"/>
  <c r="J321" s="1"/>
  <c r="B26" i="37" l="1"/>
  <c r="D35" i="35"/>
  <c r="B9" i="36"/>
  <c r="C20" s="1"/>
  <c r="T15" i="37"/>
  <c r="C421" i="9"/>
  <c r="H421" s="1"/>
  <c r="I421" s="1"/>
  <c r="J421" s="1"/>
  <c r="G422" s="1"/>
  <c r="A466" s="1"/>
  <c r="B400" s="1"/>
  <c r="B3" i="35" s="1"/>
  <c r="B421" i="9"/>
  <c r="C306"/>
  <c r="H306" s="1"/>
  <c r="I306" s="1"/>
  <c r="J306" s="1"/>
  <c r="G307" s="1"/>
  <c r="B306"/>
  <c r="A206"/>
  <c r="A406"/>
  <c r="B406" l="1"/>
  <c r="C406"/>
  <c r="H406" s="1"/>
  <c r="I406" s="1"/>
  <c r="J406" s="1"/>
  <c r="G407" s="1"/>
  <c r="C206"/>
  <c r="H206" s="1"/>
  <c r="I206" s="1"/>
  <c r="J206" s="1"/>
  <c r="G207" s="1"/>
  <c r="B206"/>
</calcChain>
</file>

<file path=xl/comments1.xml><?xml version="1.0" encoding="utf-8"?>
<comments xmlns="http://schemas.openxmlformats.org/spreadsheetml/2006/main">
  <authors>
    <author>gsreddy</author>
  </authors>
  <commentList>
    <comment ref="J6" authorId="0">
      <text>
        <r>
          <rPr>
            <b/>
            <sz val="8"/>
            <color indexed="81"/>
            <rFont val="Tahoma"/>
            <family val="2"/>
          </rPr>
          <t>gsreddy:</t>
        </r>
        <r>
          <rPr>
            <sz val="8"/>
            <color indexed="81"/>
            <rFont val="Tahoma"/>
            <family val="2"/>
          </rPr>
          <t xml:space="preserve">
RPS 2010</t>
        </r>
      </text>
    </comment>
  </commentList>
</comments>
</file>

<file path=xl/comments2.xml><?xml version="1.0" encoding="utf-8"?>
<comments xmlns="http://schemas.openxmlformats.org/spreadsheetml/2006/main">
  <authors>
    <author>GSREDDY</author>
  </authors>
  <commentList>
    <comment ref="L12" authorId="0">
      <text>
        <r>
          <rPr>
            <b/>
            <sz val="8"/>
            <color indexed="81"/>
            <rFont val="Tahoma"/>
            <family val="2"/>
          </rPr>
          <t>If retaired person,
Select empty.</t>
        </r>
        <r>
          <rPr>
            <sz val="8"/>
            <color indexed="81"/>
            <rFont val="Tahoma"/>
            <family val="2"/>
          </rPr>
          <t xml:space="preserve">
</t>
        </r>
      </text>
    </comment>
  </commentList>
</comments>
</file>

<file path=xl/comments3.xml><?xml version="1.0" encoding="utf-8"?>
<comments xmlns="http://schemas.openxmlformats.org/spreadsheetml/2006/main">
  <authors>
    <author>RITHIKA</author>
  </authors>
  <commentList>
    <comment ref="A100" authorId="0">
      <text>
        <r>
          <rPr>
            <b/>
            <sz val="8"/>
            <color indexed="81"/>
            <rFont val="Tahoma"/>
            <family val="2"/>
          </rPr>
          <t>RITHIKA:</t>
        </r>
        <r>
          <rPr>
            <sz val="8"/>
            <color indexed="81"/>
            <rFont val="Tahoma"/>
            <family val="2"/>
          </rPr>
          <t xml:space="preserve">
Substitute the number to be converted in to words</t>
        </r>
      </text>
    </comment>
    <comment ref="A200" authorId="0">
      <text>
        <r>
          <rPr>
            <b/>
            <sz val="8"/>
            <color indexed="81"/>
            <rFont val="Tahoma"/>
            <family val="2"/>
          </rPr>
          <t>RITHIKA:</t>
        </r>
        <r>
          <rPr>
            <sz val="8"/>
            <color indexed="81"/>
            <rFont val="Tahoma"/>
            <family val="2"/>
          </rPr>
          <t xml:space="preserve">
Substitute the number to be converted in to words</t>
        </r>
      </text>
    </comment>
    <comment ref="A300" authorId="0">
      <text>
        <r>
          <rPr>
            <b/>
            <sz val="8"/>
            <color indexed="81"/>
            <rFont val="Tahoma"/>
            <family val="2"/>
          </rPr>
          <t>RITHIKA:</t>
        </r>
        <r>
          <rPr>
            <sz val="8"/>
            <color indexed="81"/>
            <rFont val="Tahoma"/>
            <family val="2"/>
          </rPr>
          <t xml:space="preserve">
Substitute the number to be converted in to words</t>
        </r>
      </text>
    </comment>
    <comment ref="A400" authorId="0">
      <text>
        <r>
          <rPr>
            <b/>
            <sz val="8"/>
            <color indexed="81"/>
            <rFont val="Tahoma"/>
            <family val="2"/>
          </rPr>
          <t>RITHIKA:</t>
        </r>
        <r>
          <rPr>
            <sz val="8"/>
            <color indexed="81"/>
            <rFont val="Tahoma"/>
            <family val="2"/>
          </rPr>
          <t xml:space="preserve">
Substitute the number to be converted in to words</t>
        </r>
      </text>
    </comment>
    <comment ref="A500" authorId="0">
      <text>
        <r>
          <rPr>
            <b/>
            <sz val="8"/>
            <color indexed="81"/>
            <rFont val="Tahoma"/>
            <family val="2"/>
          </rPr>
          <t>RITHIKA:</t>
        </r>
        <r>
          <rPr>
            <sz val="8"/>
            <color indexed="81"/>
            <rFont val="Tahoma"/>
            <family val="2"/>
          </rPr>
          <t xml:space="preserve">
Substitute the number to be converted in to words</t>
        </r>
      </text>
    </comment>
  </commentList>
</comments>
</file>

<file path=xl/sharedStrings.xml><?xml version="1.0" encoding="utf-8"?>
<sst xmlns="http://schemas.openxmlformats.org/spreadsheetml/2006/main" count="10248" uniqueCount="5151">
  <si>
    <t>PERSONAL DETAILS</t>
  </si>
  <si>
    <t>Name of the Employee</t>
  </si>
  <si>
    <t>Designation</t>
  </si>
  <si>
    <t>Place of Working</t>
  </si>
  <si>
    <t>Mandal</t>
  </si>
  <si>
    <t>District</t>
  </si>
  <si>
    <t>Residential Address</t>
  </si>
  <si>
    <t>PATIENT DETAILS</t>
  </si>
  <si>
    <t>Name of the Patient</t>
  </si>
  <si>
    <t>Name of the Treatment</t>
  </si>
  <si>
    <t>D.D.O. DETAILS</t>
  </si>
  <si>
    <t>Name of the Hospital</t>
  </si>
  <si>
    <t>Present Scale of Pay</t>
  </si>
  <si>
    <t>Present Basic Pay</t>
  </si>
  <si>
    <t>DESIGNATION</t>
  </si>
  <si>
    <t>DISTRICT</t>
  </si>
  <si>
    <t>GENDER</t>
  </si>
  <si>
    <t>BASIC PAY</t>
  </si>
  <si>
    <t>Assistant Director</t>
  </si>
  <si>
    <t>Adilabad District</t>
  </si>
  <si>
    <t>Male</t>
  </si>
  <si>
    <t>Yes</t>
  </si>
  <si>
    <t>Assistant Engineer</t>
  </si>
  <si>
    <t>Ananthapur District</t>
  </si>
  <si>
    <t>Female</t>
  </si>
  <si>
    <t>No</t>
  </si>
  <si>
    <t>Asst. Commissioner for Govt. Exams</t>
  </si>
  <si>
    <t>APSR Nellore District</t>
  </si>
  <si>
    <t>Asst. Section Officer</t>
  </si>
  <si>
    <t>Chittoor District</t>
  </si>
  <si>
    <t>TYPE OF RESIDENCE</t>
  </si>
  <si>
    <t>HRA PERCENTAGE</t>
  </si>
  <si>
    <t>Asst. Statistical Officer</t>
  </si>
  <si>
    <t>East Godavari District</t>
  </si>
  <si>
    <t>Govt. Quarters</t>
  </si>
  <si>
    <t>Auditor</t>
  </si>
  <si>
    <t>Guntur District</t>
  </si>
  <si>
    <t>Own House</t>
  </si>
  <si>
    <t>Cashier</t>
  </si>
  <si>
    <t>Hyderabad District</t>
  </si>
  <si>
    <t>Rented House</t>
  </si>
  <si>
    <t>Deputy Director</t>
  </si>
  <si>
    <t>Kareemnagar District</t>
  </si>
  <si>
    <t>Deputy Educational Officer</t>
  </si>
  <si>
    <t>Khammam District</t>
  </si>
  <si>
    <t>Deputy Inspector of Schools</t>
  </si>
  <si>
    <t>Krishna District</t>
  </si>
  <si>
    <t>MONTHS</t>
  </si>
  <si>
    <t>C.C.A</t>
  </si>
  <si>
    <t>District B.C. Welfare Officer</t>
  </si>
  <si>
    <t>Kurnool District</t>
  </si>
  <si>
    <t>Not Applicable</t>
  </si>
  <si>
    <t>District Educational Officer</t>
  </si>
  <si>
    <t>Mahboobnagar District</t>
  </si>
  <si>
    <t>GHMC</t>
  </si>
  <si>
    <t>District Tribal Welfare Officer</t>
  </si>
  <si>
    <t>Medak District</t>
  </si>
  <si>
    <t>GVMC</t>
  </si>
  <si>
    <t>Divisional Engineer</t>
  </si>
  <si>
    <t>Nalgonda District</t>
  </si>
  <si>
    <t>Vijayawada</t>
  </si>
  <si>
    <t>Executive Engineer</t>
  </si>
  <si>
    <t>Nizamabad District</t>
  </si>
  <si>
    <t>Other MC</t>
  </si>
  <si>
    <t xml:space="preserve">Gazetted H.M. Gr-I </t>
  </si>
  <si>
    <t>Prakasham District</t>
  </si>
  <si>
    <t xml:space="preserve">Gazetted H.M. Gr-II </t>
  </si>
  <si>
    <t>Ranga Reddy District</t>
  </si>
  <si>
    <t>Joint Director</t>
  </si>
  <si>
    <t>Sreekakulam District</t>
  </si>
  <si>
    <t>SURRENDER CLAIMED DAYS</t>
  </si>
  <si>
    <t>Junior Assistant</t>
  </si>
  <si>
    <t>Vishakapatnam District</t>
  </si>
  <si>
    <t>Junior Lecturer</t>
  </si>
  <si>
    <t>Vizianagaram District</t>
  </si>
  <si>
    <t>L.F.L. Head Master</t>
  </si>
  <si>
    <t>Warangal District</t>
  </si>
  <si>
    <t>L.F.L. Head Mistress</t>
  </si>
  <si>
    <t>West Godavari District</t>
  </si>
  <si>
    <t>Language Pandit</t>
  </si>
  <si>
    <t>YSR Kadapa District</t>
  </si>
  <si>
    <t>Language Pandit (Hindi)</t>
  </si>
  <si>
    <t>Language Pandit (Sanskrit)</t>
  </si>
  <si>
    <t>CPS</t>
  </si>
  <si>
    <t>Language Pandit (Tamil)</t>
  </si>
  <si>
    <t>Language Pandit (Telugu)</t>
  </si>
  <si>
    <t>6700-20110</t>
  </si>
  <si>
    <t>Language Pandit (Urdu)</t>
  </si>
  <si>
    <t>6900-20680</t>
  </si>
  <si>
    <t>Mandal Educational Officer</t>
  </si>
  <si>
    <t>7100-21250</t>
  </si>
  <si>
    <t>Office Subordinate</t>
  </si>
  <si>
    <t>7520-22430</t>
  </si>
  <si>
    <t>Physical Education Teacher</t>
  </si>
  <si>
    <t>7740-23040</t>
  </si>
  <si>
    <t>Principal</t>
  </si>
  <si>
    <t>7960-23560</t>
  </si>
  <si>
    <t>Project Officer</t>
  </si>
  <si>
    <t>8440-24950</t>
  </si>
  <si>
    <t>R.J.D.S.E.</t>
  </si>
  <si>
    <t>9200-27000</t>
  </si>
  <si>
    <t>Record Assistant</t>
  </si>
  <si>
    <t>9460-27700</t>
  </si>
  <si>
    <t>School Assistant</t>
  </si>
  <si>
    <t>10020-29200</t>
  </si>
  <si>
    <t>School Assistant (Bio. Sc.)</t>
  </si>
  <si>
    <t>10900-31550</t>
  </si>
  <si>
    <t>School Assistant (English)</t>
  </si>
  <si>
    <t>11530-33200</t>
  </si>
  <si>
    <t>School Assistant (Hindi)</t>
  </si>
  <si>
    <t>11860-34050</t>
  </si>
  <si>
    <t>School Assistant (Maths)</t>
  </si>
  <si>
    <t>12550-35800</t>
  </si>
  <si>
    <t>School Assistant (Phy. Edn.)</t>
  </si>
  <si>
    <t>12910-36700</t>
  </si>
  <si>
    <t>School Assistant (Phy. Science)</t>
  </si>
  <si>
    <t>13660-38570</t>
  </si>
  <si>
    <t>School Assistant (Soc. Stu.)</t>
  </si>
  <si>
    <t>14860-39540</t>
  </si>
  <si>
    <t>School Assistant (Telugu)</t>
  </si>
  <si>
    <t>15280-40510</t>
  </si>
  <si>
    <t>School Assistant (Urdu)</t>
  </si>
  <si>
    <t>16150-42590</t>
  </si>
  <si>
    <t>Secondary Grade Teacher</t>
  </si>
  <si>
    <t>18030-43630</t>
  </si>
  <si>
    <t>Senior Assistant</t>
  </si>
  <si>
    <t>19050-45850</t>
  </si>
  <si>
    <t>Senior Lecturer</t>
  </si>
  <si>
    <t>20680-46960</t>
  </si>
  <si>
    <t>Superintendent</t>
  </si>
  <si>
    <t>21820-48160</t>
  </si>
  <si>
    <t>23650-49360</t>
  </si>
  <si>
    <t>25600-50560</t>
  </si>
  <si>
    <t>27000-51760</t>
  </si>
  <si>
    <t>Name of the Mandal</t>
  </si>
  <si>
    <t>Name of the District</t>
  </si>
  <si>
    <t>Date of Discharge</t>
  </si>
  <si>
    <t>Apollo Hospital, Jublee Hills, Hyderabad</t>
  </si>
  <si>
    <t>Apollo Hospital, Vikrampuri, Secunderabad.</t>
  </si>
  <si>
    <t>ARK Hospital, Kukatpally, Hyderabad.</t>
  </si>
  <si>
    <t>Global Hospitals, Banjara Hills, Hyderabad</t>
  </si>
  <si>
    <t>Gowri Gopal Hospitals Pvt. Ltd., Kurnool</t>
  </si>
  <si>
    <t>Help Hospital, MG Road, Vijayawada</t>
  </si>
  <si>
    <t>Kamineni Hospitals, L.B.Nagar, Hyderabad</t>
  </si>
  <si>
    <t>LIST OF RECOGNISED HOSPITALS</t>
  </si>
  <si>
    <t>Sri.</t>
  </si>
  <si>
    <t>Smt.</t>
  </si>
  <si>
    <t>Kum.</t>
  </si>
  <si>
    <t>Father</t>
  </si>
  <si>
    <t>Mother</t>
  </si>
  <si>
    <t>Legal Hier</t>
  </si>
  <si>
    <t>self</t>
  </si>
  <si>
    <t>Husband</t>
  </si>
  <si>
    <t>Wife</t>
  </si>
  <si>
    <t>Son</t>
  </si>
  <si>
    <t>Daughter</t>
  </si>
  <si>
    <t>Widower</t>
  </si>
  <si>
    <t>Nephew</t>
  </si>
  <si>
    <t>Niece</t>
  </si>
  <si>
    <t>DDO Desgn</t>
  </si>
  <si>
    <t>Head Master</t>
  </si>
  <si>
    <t>Head Mistress</t>
  </si>
  <si>
    <t>Baby.</t>
  </si>
  <si>
    <t>Master.</t>
  </si>
  <si>
    <t>Miss.</t>
  </si>
  <si>
    <t>Mrs.</t>
  </si>
  <si>
    <t>Emp Res</t>
  </si>
  <si>
    <t>Place of working</t>
  </si>
  <si>
    <t>Scale of Pay</t>
  </si>
  <si>
    <t>Basic Pay</t>
  </si>
  <si>
    <t>Add1</t>
  </si>
  <si>
    <t>Add2</t>
  </si>
  <si>
    <t>Add3</t>
  </si>
  <si>
    <t>Relationship with Emp</t>
  </si>
  <si>
    <t>Age of Patient</t>
  </si>
  <si>
    <t>Amount in Figures</t>
  </si>
  <si>
    <t>Amount in Words</t>
  </si>
  <si>
    <t>Date of Joining</t>
  </si>
  <si>
    <t>Date of submission of Proposal to DDO</t>
  </si>
  <si>
    <t>Name of the DDO</t>
  </si>
  <si>
    <t>APPENDIX – II</t>
  </si>
  <si>
    <t>APPLICATION FOR CLAIMING REFUND OF MEDICAL EXPENSES INCURRED IN CONNECTION WITH MEDICAL ATTENDANCE AND TREATMENT OF GOVERNMENT SERVANT AND THEIR FAMILIES</t>
  </si>
  <si>
    <t>Name, Designation &amp; Section of Government Servant (in block letters)</t>
  </si>
  <si>
    <t>Office in which Employed</t>
  </si>
  <si>
    <t>Pay of the Government Servant as defined in F.Rs. and other employments which should be shown separately</t>
  </si>
  <si>
    <t>Place of Duty</t>
  </si>
  <si>
    <t>Full Residential Address with door number, name of the Mohalla and District</t>
  </si>
  <si>
    <t>Name of the Patient, his/her relationship to the Government Servant, in case of children state age also</t>
  </si>
  <si>
    <t>Place at which the patient fell ill</t>
  </si>
  <si>
    <t>Nature of illness and its duration</t>
  </si>
  <si>
    <t>Details of amount claimed, cost of Medicines purchased from the market/ list of Medicines purchased with cash memos, and the Essentiality Certificate should be attached each in duplicate signed</t>
  </si>
  <si>
    <t xml:space="preserve">List of Medicines in detailed </t>
  </si>
  <si>
    <t>and</t>
  </si>
  <si>
    <t>Essentiality Certificates are enclosed</t>
  </si>
  <si>
    <t>Total amount claimed</t>
  </si>
  <si>
    <t>List of Enclosures</t>
  </si>
  <si>
    <t>Add4</t>
  </si>
  <si>
    <t>ENCLOSURES</t>
  </si>
  <si>
    <t>SUM</t>
  </si>
  <si>
    <t xml:space="preserve">              I here by declare that, the statements in this application are true to the best of my knowledge and belief and that the person for whom Medical Expenses were incurred is a member of my family as defined under the Govt. Servant Medical Attendance Rules and wholly dependent upon me.</t>
  </si>
  <si>
    <t>Signature of the 
Government Servant</t>
  </si>
  <si>
    <t>Signature of the
Head of the Office</t>
  </si>
  <si>
    <t>CHECK SLIP FOR SENDING MEDICAL REIMBURSEMENT PROPOSALS</t>
  </si>
  <si>
    <t>Dates of Treatment</t>
  </si>
  <si>
    <t>Name and Address of Hospital</t>
  </si>
  <si>
    <t>Whether Private or Government?</t>
  </si>
  <si>
    <t>Whether the proposal is received in the Head Office within a period of six months from the date of discharge?</t>
  </si>
  <si>
    <t>Whether Appendix – II attested by the Head of the Office is enclosed?</t>
  </si>
  <si>
    <t>In case of Treatment at Recognized Hospital / NIMS / SVIMS whether Emergency Certificate enclosed?</t>
  </si>
  <si>
    <t>Whether Essentiality Certificate mentioning the amount of expenditure for the Treatment signed by the Doctor who treated and attested by the Authorized Medical Agency is enclosed?</t>
  </si>
  <si>
    <t>Whether the bills for the amount mentioned in the Essentiality Certificate attested by the Doctor who treated /A.M.A. are enclosed?</t>
  </si>
  <si>
    <t>Whether the Discharge Summary of the Patient enclosed?</t>
  </si>
  <si>
    <t>In case of retired teachers whether the copy of the Pension Payment Order is enclosed?</t>
  </si>
  <si>
    <t>In case of dependents above the age of 18 years, unemployment and Dependency Certificate counter signed by the Head of the Office is enclosed?</t>
  </si>
  <si>
    <t>Government</t>
  </si>
  <si>
    <t>Private</t>
  </si>
  <si>
    <t>Category of Hospital</t>
  </si>
  <si>
    <t>NO</t>
  </si>
  <si>
    <t xml:space="preserve">   Signature of the
Government Servant</t>
  </si>
  <si>
    <t>From</t>
  </si>
  <si>
    <t>Adilabad</t>
  </si>
  <si>
    <t>Ananthapur</t>
  </si>
  <si>
    <t>Nellore</t>
  </si>
  <si>
    <t>Chittoor</t>
  </si>
  <si>
    <t>Guntur</t>
  </si>
  <si>
    <t>Hyderabad</t>
  </si>
  <si>
    <t>Kareem Nagar</t>
  </si>
  <si>
    <t>Khammam</t>
  </si>
  <si>
    <t>Kurnool</t>
  </si>
  <si>
    <t>Mahboobnagar</t>
  </si>
  <si>
    <t>Sanga Reddy</t>
  </si>
  <si>
    <t>Nalgonda</t>
  </si>
  <si>
    <t>Nizamabad</t>
  </si>
  <si>
    <t>Ongole</t>
  </si>
  <si>
    <t>Sreekakulam</t>
  </si>
  <si>
    <t>Vishakapatnam</t>
  </si>
  <si>
    <t>Vizianagaram</t>
  </si>
  <si>
    <t>Warangal</t>
  </si>
  <si>
    <t>Kakinada</t>
  </si>
  <si>
    <t>Kadapa</t>
  </si>
  <si>
    <t>To</t>
  </si>
  <si>
    <t>Sub:</t>
  </si>
  <si>
    <t>Ref:</t>
  </si>
  <si>
    <t>1. G.O. Ms.No. 74, M&amp;H Dept., dated: 15-03-2005.</t>
  </si>
  <si>
    <t>2. G.O.Ms.No. 105, M&amp;H Dept., dated: 09-04-2007.</t>
  </si>
  <si>
    <t>3. Medical Bills issued by the Doctor concerned.</t>
  </si>
  <si>
    <t>Machilipatnam</t>
  </si>
  <si>
    <t>Elure</t>
  </si>
  <si>
    <t>Enclosures:</t>
  </si>
  <si>
    <t>Yours faithfully,</t>
  </si>
  <si>
    <t>GOVERNMENT OF ANDHRA PRADESH
DEPARTMENT OF SCHOOL EDUCATION</t>
  </si>
  <si>
    <t>Date:</t>
  </si>
  <si>
    <t>2. G.O. Ms.No. 105, M&amp;H Dept., dated: 09-04-2007.</t>
  </si>
  <si>
    <t>NON DRAWL CERTIFICATE</t>
  </si>
  <si>
    <t>Non Drawl Certificate</t>
  </si>
  <si>
    <t>Signature of the 
Government Servant.</t>
  </si>
  <si>
    <t>Signature of the 
Drawing &amp; Disbursing Officer.</t>
  </si>
  <si>
    <t>he</t>
  </si>
  <si>
    <t>she</t>
  </si>
  <si>
    <t>DEPENDENT CERTIFICATE</t>
  </si>
  <si>
    <t>his</t>
  </si>
  <si>
    <t>her</t>
  </si>
  <si>
    <t>DEPENDENT CERTIFICATE GIVEN BY THE GOVERNMENT SERVANT</t>
  </si>
  <si>
    <t>Signature of the
Drawing &amp; Disbursing Officer.</t>
  </si>
  <si>
    <t>Non-Drawl Certificate</t>
  </si>
  <si>
    <t xml:space="preserve">              A note to that effect has also been made in the records of the school.</t>
  </si>
  <si>
    <t>Zero</t>
  </si>
  <si>
    <t>Ten</t>
  </si>
  <si>
    <t>One</t>
  </si>
  <si>
    <t>Eleven</t>
  </si>
  <si>
    <t>Two</t>
  </si>
  <si>
    <t>Twenty</t>
  </si>
  <si>
    <t>Twelve</t>
  </si>
  <si>
    <t>Three</t>
  </si>
  <si>
    <t>Thirty</t>
  </si>
  <si>
    <t>Thirteen</t>
  </si>
  <si>
    <t>LAKHS CONVERSION</t>
  </si>
  <si>
    <t>Four</t>
  </si>
  <si>
    <t>Fourty</t>
  </si>
  <si>
    <t>Fourteen</t>
  </si>
  <si>
    <t>Lakhs</t>
  </si>
  <si>
    <t>Five</t>
  </si>
  <si>
    <t>Fifty</t>
  </si>
  <si>
    <t>Fifteen</t>
  </si>
  <si>
    <t>Ten Thousand</t>
  </si>
  <si>
    <t>Six</t>
  </si>
  <si>
    <t>Sixty</t>
  </si>
  <si>
    <t>Sixteen</t>
  </si>
  <si>
    <t>Thousand</t>
  </si>
  <si>
    <t>Seven</t>
  </si>
  <si>
    <t>Seventy</t>
  </si>
  <si>
    <t>Seventeen</t>
  </si>
  <si>
    <t>Hundred</t>
  </si>
  <si>
    <t>Eight</t>
  </si>
  <si>
    <t>Eighty</t>
  </si>
  <si>
    <t>Eighteen</t>
  </si>
  <si>
    <t>Tens</t>
  </si>
  <si>
    <t>Nine</t>
  </si>
  <si>
    <t>Ninety</t>
  </si>
  <si>
    <t>Nineteen</t>
  </si>
  <si>
    <t>TEN THOUSAND CONVERSION</t>
  </si>
  <si>
    <t>Twenty One</t>
  </si>
  <si>
    <t>Twenty Two</t>
  </si>
  <si>
    <t>Twenty Three</t>
  </si>
  <si>
    <t>Twenty Four</t>
  </si>
  <si>
    <t>Twenty Five</t>
  </si>
  <si>
    <t>Twenty Six</t>
  </si>
  <si>
    <t>Twenty Seven</t>
  </si>
  <si>
    <t>Twenty Eight</t>
  </si>
  <si>
    <t>Twenty Nine</t>
  </si>
  <si>
    <t>Thirty One</t>
  </si>
  <si>
    <t>Thirty Two</t>
  </si>
  <si>
    <t>Thirty Three</t>
  </si>
  <si>
    <t>Thirty Four</t>
  </si>
  <si>
    <t>Thirty Five</t>
  </si>
  <si>
    <t>THOUSAND CONVERSION</t>
  </si>
  <si>
    <t>Thirty Six</t>
  </si>
  <si>
    <t>Thirty Seven</t>
  </si>
  <si>
    <t>Thirty Eight</t>
  </si>
  <si>
    <t>Thirty Nine</t>
  </si>
  <si>
    <t>Fourty One</t>
  </si>
  <si>
    <t>Fourty Two</t>
  </si>
  <si>
    <t>Fourty Three</t>
  </si>
  <si>
    <t>Fourty Four</t>
  </si>
  <si>
    <t>Fourty Five</t>
  </si>
  <si>
    <t>Fourty Six</t>
  </si>
  <si>
    <t>Fourty Seven</t>
  </si>
  <si>
    <t>Fourty Eight</t>
  </si>
  <si>
    <t>HUNDRED CONVERSION</t>
  </si>
  <si>
    <t>Fourty Nine</t>
  </si>
  <si>
    <t>Fifty One</t>
  </si>
  <si>
    <t>Fifty Two</t>
  </si>
  <si>
    <t>Fifty Three</t>
  </si>
  <si>
    <t>Fifty Four</t>
  </si>
  <si>
    <t>Fifty Five</t>
  </si>
  <si>
    <t>Fifty Six</t>
  </si>
  <si>
    <t>Fifty Seven</t>
  </si>
  <si>
    <t>Fifty Eight</t>
  </si>
  <si>
    <t>Fifty Nine</t>
  </si>
  <si>
    <t>Sixty One</t>
  </si>
  <si>
    <t>Sixty Two</t>
  </si>
  <si>
    <t>Sixty Three</t>
  </si>
  <si>
    <t>Sixty Four</t>
  </si>
  <si>
    <t>Sixty Five</t>
  </si>
  <si>
    <t>Sixty Six</t>
  </si>
  <si>
    <t>Sixty Seven</t>
  </si>
  <si>
    <t>Sixty Eight</t>
  </si>
  <si>
    <t>Sixty Nine</t>
  </si>
  <si>
    <t>Seventy One</t>
  </si>
  <si>
    <t>Seventy Two</t>
  </si>
  <si>
    <t>Seventy Three</t>
  </si>
  <si>
    <t>Seventy Four</t>
  </si>
  <si>
    <t>Seventy Five</t>
  </si>
  <si>
    <t>Seventy Six</t>
  </si>
  <si>
    <t>Seventy Seven</t>
  </si>
  <si>
    <t>Seventy Eight</t>
  </si>
  <si>
    <t>Seventy Nine</t>
  </si>
  <si>
    <t>Eighty one</t>
  </si>
  <si>
    <t>Eighty Two</t>
  </si>
  <si>
    <t>Eighty Three</t>
  </si>
  <si>
    <t>Eighty Four</t>
  </si>
  <si>
    <t>Eighty Five</t>
  </si>
  <si>
    <t>Eighty Six</t>
  </si>
  <si>
    <t>Eighty Seven</t>
  </si>
  <si>
    <t>Eighty Eight</t>
  </si>
  <si>
    <t>Eighty Nine</t>
  </si>
  <si>
    <t>Ninety One</t>
  </si>
  <si>
    <t>Ninety Two</t>
  </si>
  <si>
    <t>Ninety Three</t>
  </si>
  <si>
    <t>Ninety Four</t>
  </si>
  <si>
    <t>Ninety Five</t>
  </si>
  <si>
    <t>Ninety Six</t>
  </si>
  <si>
    <t>Ninety Seven</t>
  </si>
  <si>
    <t>Ninety Eighty</t>
  </si>
  <si>
    <t>Ninety Nine</t>
  </si>
  <si>
    <t>Balayapalli</t>
  </si>
  <si>
    <t>SPSR Nellore District</t>
  </si>
  <si>
    <t>5470-12385</t>
  </si>
  <si>
    <t>5750-13030</t>
  </si>
  <si>
    <t>7200-16925</t>
  </si>
  <si>
    <t>7385-17475</t>
  </si>
  <si>
    <t>9285-21550</t>
  </si>
  <si>
    <t>10285-24200</t>
  </si>
  <si>
    <t>14600-29250</t>
  </si>
  <si>
    <t>G.BHASKER REDDY
9666570250</t>
  </si>
  <si>
    <t>Pay</t>
  </si>
  <si>
    <t>Deductions</t>
  </si>
  <si>
    <t>::</t>
  </si>
  <si>
    <t>GPF/ZPPF/CPS</t>
  </si>
  <si>
    <t>DA</t>
  </si>
  <si>
    <t>HRA</t>
  </si>
  <si>
    <t>Festival Advance</t>
  </si>
  <si>
    <t>FPI</t>
  </si>
  <si>
    <t>GIS</t>
  </si>
  <si>
    <t>AI</t>
  </si>
  <si>
    <t>APGLI</t>
  </si>
  <si>
    <t>others</t>
  </si>
  <si>
    <t>LIC</t>
  </si>
  <si>
    <t>P. Tax</t>
  </si>
  <si>
    <t>Total</t>
  </si>
  <si>
    <t>JANUARY</t>
  </si>
  <si>
    <t>FEBRUARY</t>
  </si>
  <si>
    <t>MARCH</t>
  </si>
  <si>
    <t>APRIL</t>
  </si>
  <si>
    <t>MAY</t>
  </si>
  <si>
    <t>JUNE</t>
  </si>
  <si>
    <t>JULY</t>
  </si>
  <si>
    <t>AUGUST</t>
  </si>
  <si>
    <t>SEPTEMBER</t>
  </si>
  <si>
    <t>OCTOBER</t>
  </si>
  <si>
    <t>NOVEMBER</t>
  </si>
  <si>
    <t>DECEMBER</t>
  </si>
  <si>
    <t>Salary</t>
  </si>
  <si>
    <t>Net Total</t>
  </si>
  <si>
    <t>Place</t>
  </si>
  <si>
    <t>Date</t>
  </si>
  <si>
    <t>Signature</t>
  </si>
  <si>
    <t>Twenty one</t>
  </si>
  <si>
    <t>Twenty two</t>
  </si>
  <si>
    <t>Twenty three</t>
  </si>
  <si>
    <t>Twenty four</t>
  </si>
  <si>
    <t>Twenty five</t>
  </si>
  <si>
    <t>Twenty six</t>
  </si>
  <si>
    <t>Twenty seven</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</si>
  <si>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</si>
  <si>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</si>
  <si>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</si>
  <si>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</si>
  <si>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</si>
  <si>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</si>
  <si>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</si>
  <si>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</si>
  <si>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</si>
  <si>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</si>
  <si>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</si>
  <si>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</si>
  <si>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</si>
  <si>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</si>
  <si>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</si>
  <si>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</si>
  <si>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</si>
  <si>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</si>
  <si>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</si>
  <si>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</si>
  <si>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</si>
  <si>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</si>
  <si>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</si>
  <si>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</si>
  <si>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</si>
  <si>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</si>
  <si>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</si>
  <si>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</si>
  <si>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</si>
  <si>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</si>
  <si>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</si>
  <si>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</si>
  <si>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</si>
  <si>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</si>
  <si>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</si>
  <si>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</si>
  <si>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</si>
  <si>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</si>
  <si>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</si>
  <si>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 one</t>
  </si>
  <si>
    <t>Seventy two</t>
  </si>
  <si>
    <t>Seventy three</t>
  </si>
  <si>
    <t>Seventy four</t>
  </si>
  <si>
    <t>Seventy five</t>
  </si>
  <si>
    <t>Seventy six</t>
  </si>
  <si>
    <t>Seventy seven</t>
  </si>
  <si>
    <t>Seventy eight</t>
  </si>
  <si>
    <t>Seventy nine</t>
  </si>
  <si>
    <t xml:space="preserve">Eighty </t>
  </si>
  <si>
    <t>Eighty two</t>
  </si>
  <si>
    <t>Eighty three</t>
  </si>
  <si>
    <t>Eighty four</t>
  </si>
  <si>
    <t>Eighty five</t>
  </si>
  <si>
    <t>Eighty six</t>
  </si>
  <si>
    <t>Eighty seven</t>
  </si>
  <si>
    <t>Eighty eight</t>
  </si>
  <si>
    <t>Eighty nine</t>
  </si>
  <si>
    <t>Ninety one</t>
  </si>
  <si>
    <t>Ninety two</t>
  </si>
  <si>
    <t>Ninety three</t>
  </si>
  <si>
    <t>Ninety four</t>
  </si>
  <si>
    <t>Ninety five</t>
  </si>
  <si>
    <t>Ninety six</t>
  </si>
  <si>
    <t>Ninety seven</t>
  </si>
  <si>
    <t>Ninety eight</t>
  </si>
  <si>
    <t>Ninety nine</t>
  </si>
  <si>
    <t>Data</t>
  </si>
  <si>
    <t>Service certificate</t>
  </si>
  <si>
    <t>Name</t>
  </si>
  <si>
    <t>S/O,W/O,D/O</t>
  </si>
  <si>
    <t>Working place</t>
  </si>
  <si>
    <t>ZPPHS,Balayapalli</t>
  </si>
  <si>
    <t>Salary certificate</t>
  </si>
  <si>
    <t>Salary Details</t>
  </si>
  <si>
    <t>GPF/ZPPF/CPS LOAN</t>
  </si>
  <si>
    <t>FestivalAdvance</t>
  </si>
  <si>
    <t>Others</t>
  </si>
  <si>
    <t>Non drawl</t>
  </si>
  <si>
    <t>Amount</t>
  </si>
  <si>
    <t>Yours Sincearly,</t>
  </si>
  <si>
    <t>Thanking You Sir.</t>
  </si>
  <si>
    <t>Respected Sir,</t>
  </si>
  <si>
    <t>AVAILMENT CERTIFICATE GIVEN BY THE GOVERNMENT SERVANT</t>
  </si>
  <si>
    <t>AVAILMENT CERTIFICATE</t>
  </si>
  <si>
    <t>FROM “C”</t>
  </si>
  <si>
    <t>(Vide Rule 15 (3)</t>
  </si>
  <si>
    <t>:</t>
  </si>
  <si>
    <t xml:space="preserve">   </t>
  </si>
  <si>
    <t xml:space="preserve"> </t>
  </si>
  <si>
    <t>(In Block letters)</t>
  </si>
  <si>
    <r>
      <t>1.</t>
    </r>
    <r>
      <rPr>
        <sz val="7"/>
        <rFont val="Times New Roman"/>
        <family val="1"/>
      </rPr>
      <t xml:space="preserve">       </t>
    </r>
  </si>
  <si>
    <r>
      <t>2.</t>
    </r>
    <r>
      <rPr>
        <sz val="7"/>
        <rFont val="Times New Roman"/>
        <family val="1"/>
      </rPr>
      <t xml:space="preserve">       </t>
    </r>
  </si>
  <si>
    <t xml:space="preserve">Office in which employed      </t>
  </si>
  <si>
    <t xml:space="preserve">Name and designation of the Government Servant </t>
  </si>
  <si>
    <r>
      <t>3.</t>
    </r>
    <r>
      <rPr>
        <sz val="7"/>
        <rFont val="Times New Roman"/>
        <family val="1"/>
      </rPr>
      <t xml:space="preserve">       </t>
    </r>
  </si>
  <si>
    <r>
      <t>4.</t>
    </r>
    <r>
      <rPr>
        <sz val="7"/>
        <rFont val="Times New Roman"/>
        <family val="1"/>
      </rPr>
      <t xml:space="preserve">       </t>
    </r>
  </si>
  <si>
    <t>Place of duty</t>
  </si>
  <si>
    <r>
      <t>5.</t>
    </r>
    <r>
      <rPr>
        <sz val="7"/>
        <rFont val="Times New Roman"/>
        <family val="1"/>
      </rPr>
      <t xml:space="preserve">       </t>
    </r>
  </si>
  <si>
    <t>Full residential address</t>
  </si>
  <si>
    <r>
      <t>6.</t>
    </r>
    <r>
      <rPr>
        <sz val="7"/>
        <rFont val="Times New Roman"/>
        <family val="1"/>
      </rPr>
      <t xml:space="preserve">       </t>
    </r>
  </si>
  <si>
    <t>Name of the patient and his Relationship to the Govt servant</t>
  </si>
  <si>
    <t>Place at which the patient Fell ill</t>
  </si>
  <si>
    <t>Availment certificate</t>
  </si>
  <si>
    <t>Dependent Certificate</t>
  </si>
  <si>
    <t>Discharge summary</t>
  </si>
  <si>
    <t>Essentiality Certificate</t>
  </si>
  <si>
    <t>Medical Bills</t>
  </si>
  <si>
    <t>Check List</t>
  </si>
  <si>
    <t>Salary certifcate</t>
  </si>
  <si>
    <t>Requisition letter from HM to DEO.</t>
  </si>
  <si>
    <t>Requisition letter to HM.</t>
  </si>
  <si>
    <t>Appendix II</t>
  </si>
  <si>
    <t>Form -C</t>
  </si>
  <si>
    <r>
      <t>7.</t>
    </r>
    <r>
      <rPr>
        <sz val="7"/>
        <rFont val="Times New Roman"/>
        <family val="1"/>
      </rPr>
      <t xml:space="preserve">       </t>
    </r>
  </si>
  <si>
    <r>
      <t>8.</t>
    </r>
    <r>
      <rPr>
        <sz val="7"/>
        <rFont val="Times New Roman"/>
        <family val="1"/>
      </rPr>
      <t xml:space="preserve">       </t>
    </r>
  </si>
  <si>
    <t>Nature of  illness and its duration</t>
  </si>
  <si>
    <t>Details of amount claimed.</t>
  </si>
  <si>
    <r>
      <t>9.</t>
    </r>
    <r>
      <rPr>
        <sz val="7"/>
        <rFont val="Times New Roman"/>
        <family val="1"/>
      </rPr>
      <t xml:space="preserve">       </t>
    </r>
  </si>
  <si>
    <r>
      <t>10.</t>
    </r>
    <r>
      <rPr>
        <sz val="7"/>
        <rFont val="Times New Roman"/>
        <family val="1"/>
      </rPr>
      <t xml:space="preserve">   </t>
    </r>
  </si>
  <si>
    <t>Total amount claimed.</t>
  </si>
  <si>
    <r>
      <t>11.</t>
    </r>
    <r>
      <rPr>
        <sz val="7"/>
        <rFont val="Times New Roman"/>
        <family val="1"/>
      </rPr>
      <t xml:space="preserve">   </t>
    </r>
  </si>
  <si>
    <t>List of enclosures</t>
  </si>
  <si>
    <t>DICLARATION TO BE SIGNED BY THE GOVERNMENT SERVANT</t>
  </si>
  <si>
    <t>SA(English)</t>
  </si>
  <si>
    <t>S.No</t>
  </si>
  <si>
    <t>Name &amp;
Designation</t>
  </si>
  <si>
    <t>Place of 
Work</t>
  </si>
  <si>
    <t>Disease Name</t>
  </si>
  <si>
    <t>Period</t>
  </si>
  <si>
    <t>Spell</t>
  </si>
  <si>
    <t>Entered in SR</t>
  </si>
  <si>
    <t>Entered in reimbursement
Register</t>
  </si>
  <si>
    <t>Sign of Authority</t>
  </si>
  <si>
    <t>PROFORMA</t>
  </si>
  <si>
    <t>Hospital</t>
  </si>
  <si>
    <t>a</t>
  </si>
  <si>
    <t>MEDICAL REIUMBURSEMENT SOFTWARE</t>
  </si>
  <si>
    <t>sir</t>
  </si>
  <si>
    <t>Medam</t>
  </si>
  <si>
    <t>----</t>
  </si>
  <si>
    <t xml:space="preserve">Adilabad </t>
  </si>
  <si>
    <t>Anathapuram</t>
  </si>
  <si>
    <t xml:space="preserve">West godavari District </t>
  </si>
  <si>
    <t xml:space="preserve">Hyderabad   District </t>
  </si>
  <si>
    <t>kaddapah District</t>
  </si>
  <si>
    <t xml:space="preserve">Kareemnagar District </t>
  </si>
  <si>
    <t xml:space="preserve">Khammam District </t>
  </si>
  <si>
    <t xml:space="preserve">Krishan District </t>
  </si>
  <si>
    <t xml:space="preserve">Mahaboobnagar District </t>
  </si>
  <si>
    <t xml:space="preserve">Medak District </t>
  </si>
  <si>
    <t xml:space="preserve">Nalgonda District </t>
  </si>
  <si>
    <t xml:space="preserve">Nizamabad District </t>
  </si>
  <si>
    <t>Nellore District</t>
  </si>
  <si>
    <t>Prakasam District</t>
  </si>
  <si>
    <t xml:space="preserve">Ranga reddy District </t>
  </si>
  <si>
    <t xml:space="preserve">Sreekakulam District </t>
  </si>
  <si>
    <t>Visakhapatnam District</t>
  </si>
  <si>
    <t xml:space="preserve">Warangal District </t>
  </si>
  <si>
    <t xml:space="preserve">West godavari  District </t>
  </si>
  <si>
    <t>Districts</t>
  </si>
  <si>
    <t xml:space="preserve">Agali </t>
  </si>
  <si>
    <t>B Kothakota</t>
  </si>
  <si>
    <t>Achanta</t>
  </si>
  <si>
    <t>Achampeta</t>
  </si>
  <si>
    <t xml:space="preserve">Atlur </t>
  </si>
  <si>
    <t>Bheemadevarpalle</t>
  </si>
  <si>
    <t xml:space="preserve">Aswapuram </t>
  </si>
  <si>
    <t xml:space="preserve">A Konduru </t>
  </si>
  <si>
    <t xml:space="preserve">Adoni  </t>
  </si>
  <si>
    <t>Alladurg</t>
  </si>
  <si>
    <t xml:space="preserve">Alair </t>
  </si>
  <si>
    <t xml:space="preserve">Armur </t>
  </si>
  <si>
    <t>Allur</t>
  </si>
  <si>
    <t>Addanki</t>
  </si>
  <si>
    <t xml:space="preserve">Balanagar </t>
  </si>
  <si>
    <t xml:space="preserve">Amadalavalasa </t>
  </si>
  <si>
    <t>Anakapalli</t>
  </si>
  <si>
    <t>Badangi</t>
  </si>
  <si>
    <t xml:space="preserve">Atmakur  </t>
  </si>
  <si>
    <t>Narnoor</t>
  </si>
  <si>
    <t>Amadagur</t>
  </si>
  <si>
    <t>Baireddi Palle</t>
  </si>
  <si>
    <t>Akiveedu</t>
  </si>
  <si>
    <t xml:space="preserve">Amaravathi </t>
  </si>
  <si>
    <t xml:space="preserve">B Kodur </t>
  </si>
  <si>
    <t>Boinpalle</t>
  </si>
  <si>
    <t>Aswaraopeta</t>
  </si>
  <si>
    <t>Agiripalle</t>
  </si>
  <si>
    <t>Allagadda</t>
  </si>
  <si>
    <t>Addakal</t>
  </si>
  <si>
    <t>Andole</t>
  </si>
  <si>
    <t>Anumula</t>
  </si>
  <si>
    <t>Balkonda</t>
  </si>
  <si>
    <t>Ananthasagaram</t>
  </si>
  <si>
    <t>Ardhaveedu</t>
  </si>
  <si>
    <t>Bantaram</t>
  </si>
  <si>
    <t>Battili</t>
  </si>
  <si>
    <t xml:space="preserve">Anandapuram </t>
  </si>
  <si>
    <t>Balajipeta</t>
  </si>
  <si>
    <t>Bachannapeta</t>
  </si>
  <si>
    <t>Bela</t>
  </si>
  <si>
    <t>Amarapuram</t>
  </si>
  <si>
    <t>Bangarupalem</t>
  </si>
  <si>
    <t>Attili</t>
  </si>
  <si>
    <t xml:space="preserve">Amruthalur </t>
  </si>
  <si>
    <t xml:space="preserve">Badvel </t>
  </si>
  <si>
    <t>Chandurthi</t>
  </si>
  <si>
    <t>Bayyaram</t>
  </si>
  <si>
    <t>Avanigadda</t>
  </si>
  <si>
    <t>Alur</t>
  </si>
  <si>
    <t xml:space="preserve">Aiza </t>
  </si>
  <si>
    <t>Chegunta</t>
  </si>
  <si>
    <t xml:space="preserve">Atmakur </t>
  </si>
  <si>
    <t>Banswada</t>
  </si>
  <si>
    <t>Anumasamudrampeta</t>
  </si>
  <si>
    <t xml:space="preserve">Ballikuruva </t>
  </si>
  <si>
    <t>Basheerabad</t>
  </si>
  <si>
    <t>Bhamini</t>
  </si>
  <si>
    <t>Ananthagiri</t>
  </si>
  <si>
    <t>Bhoghapuram</t>
  </si>
  <si>
    <t>Bhupalpalle</t>
  </si>
  <si>
    <t>Boath</t>
  </si>
  <si>
    <t>Anantapur</t>
  </si>
  <si>
    <t>Buchinaidu Khandriga</t>
  </si>
  <si>
    <t>Bheemavaram</t>
  </si>
  <si>
    <t xml:space="preserve">Bapatla </t>
  </si>
  <si>
    <t xml:space="preserve">Brahmamgarimattam </t>
  </si>
  <si>
    <t>Choppadandi</t>
  </si>
  <si>
    <t xml:space="preserve">Bhadrachalam </t>
  </si>
  <si>
    <t>Bantumilli</t>
  </si>
  <si>
    <t>Aspari</t>
  </si>
  <si>
    <t>Alampur</t>
  </si>
  <si>
    <t>Chinna Kodur</t>
  </si>
  <si>
    <t>Atmakur</t>
  </si>
  <si>
    <t>Bheemgal</t>
  </si>
  <si>
    <t xml:space="preserve">Bestavaripeta </t>
  </si>
  <si>
    <t>Chevella</t>
  </si>
  <si>
    <t>Burja</t>
  </si>
  <si>
    <t>Araku Valley</t>
  </si>
  <si>
    <t>Bobbili</t>
  </si>
  <si>
    <t>Chennaraopet</t>
  </si>
  <si>
    <t>Dilawarpur</t>
  </si>
  <si>
    <t>Chandragiri</t>
  </si>
  <si>
    <t>Bhimadole</t>
  </si>
  <si>
    <t>Bellamkonda</t>
  </si>
  <si>
    <t>Chakrayapet</t>
  </si>
  <si>
    <t>Dharmapuri</t>
  </si>
  <si>
    <t xml:space="preserve">Bonakal </t>
  </si>
  <si>
    <t>Bapulapadu</t>
  </si>
  <si>
    <t>Amangal</t>
  </si>
  <si>
    <t>Doultabad</t>
  </si>
  <si>
    <t>Bhuvanagiri</t>
  </si>
  <si>
    <t>Bhiknur</t>
  </si>
  <si>
    <t xml:space="preserve">Chadrasekara Puram  </t>
  </si>
  <si>
    <t>Dharur</t>
  </si>
  <si>
    <t>Etcherla</t>
  </si>
  <si>
    <t xml:space="preserve">Atchutapuram </t>
  </si>
  <si>
    <t>Bondapalle</t>
  </si>
  <si>
    <t>Cheriyal</t>
  </si>
  <si>
    <t>Jainad</t>
  </si>
  <si>
    <t>Bathalapalle</t>
  </si>
  <si>
    <t>Chinnagottigallu</t>
  </si>
  <si>
    <t>Buttayagudem</t>
  </si>
  <si>
    <t xml:space="preserve">Bhattiprolu </t>
  </si>
  <si>
    <t xml:space="preserve">Chapad </t>
  </si>
  <si>
    <t>Dharmaram</t>
  </si>
  <si>
    <t>Burgampadu</t>
  </si>
  <si>
    <t xml:space="preserve">Challapalli </t>
  </si>
  <si>
    <t>Banaganapalle</t>
  </si>
  <si>
    <t>Amrabad</t>
  </si>
  <si>
    <t>Dubbak</t>
  </si>
  <si>
    <t>Bibinagar</t>
  </si>
  <si>
    <t>Bichkunda</t>
  </si>
  <si>
    <t>Bogole</t>
  </si>
  <si>
    <t xml:space="preserve">Chimakurthi </t>
  </si>
  <si>
    <t>Domah</t>
  </si>
  <si>
    <t>Ganguvari Singadam</t>
  </si>
  <si>
    <t>Bheemunipatnam</t>
  </si>
  <si>
    <t>Chintalavalasa</t>
  </si>
  <si>
    <t>Chityal</t>
  </si>
  <si>
    <t xml:space="preserve">Hyderabad District </t>
  </si>
  <si>
    <t>Kaddampeddur</t>
  </si>
  <si>
    <t>Beluguppa</t>
  </si>
  <si>
    <t>Chagallu</t>
  </si>
  <si>
    <t xml:space="preserve">Bollapalle </t>
  </si>
  <si>
    <t>Chennur</t>
  </si>
  <si>
    <t>Ellanthakunta</t>
  </si>
  <si>
    <t>Chandrugonda</t>
  </si>
  <si>
    <t>Chandarlapadu</t>
  </si>
  <si>
    <t>Bandi Atmakur</t>
  </si>
  <si>
    <t>Eddumailaram</t>
  </si>
  <si>
    <t>Bommalaramaram</t>
  </si>
  <si>
    <t xml:space="preserve">Birkoor </t>
  </si>
  <si>
    <t>Buchireddipalem</t>
  </si>
  <si>
    <t xml:space="preserve">Chinaganjam </t>
  </si>
  <si>
    <t>Gandeed</t>
  </si>
  <si>
    <t>Kaligapatnam</t>
  </si>
  <si>
    <t xml:space="preserve">Butchayyapeta </t>
  </si>
  <si>
    <t>Cheepurupalle</t>
  </si>
  <si>
    <t>Devaruppula</t>
  </si>
  <si>
    <t>Kaddapah District</t>
  </si>
  <si>
    <t>Khanpur</t>
  </si>
  <si>
    <t>Bommanahal</t>
  </si>
  <si>
    <t>Chowdepalle</t>
  </si>
  <si>
    <t>Chintalapudi</t>
  </si>
  <si>
    <t xml:space="preserve">Chebrole </t>
  </si>
  <si>
    <t xml:space="preserve">ChinnaChowk </t>
  </si>
  <si>
    <t>Gambhiraopet</t>
  </si>
  <si>
    <t>Cherla</t>
  </si>
  <si>
    <t>Chatrai</t>
  </si>
  <si>
    <t>Bethamcherla</t>
  </si>
  <si>
    <t>Balanagar</t>
  </si>
  <si>
    <t>Gajwel</t>
  </si>
  <si>
    <t>Chandam Pet</t>
  </si>
  <si>
    <t>Bodhan</t>
  </si>
  <si>
    <t xml:space="preserve">Chejerla </t>
  </si>
  <si>
    <t xml:space="preserve">Chirala </t>
  </si>
  <si>
    <t>Ghatkesar</t>
  </si>
  <si>
    <t>Hiramandalam</t>
  </si>
  <si>
    <t>Cheedikada</t>
  </si>
  <si>
    <t>Dattirajeru</t>
  </si>
  <si>
    <t>Dharmasagar</t>
  </si>
  <si>
    <t>Kuntala</t>
  </si>
  <si>
    <t xml:space="preserve">Brahmasamudram </t>
  </si>
  <si>
    <t>Gangadhara Nellore</t>
  </si>
  <si>
    <t>Denduluru</t>
  </si>
  <si>
    <t xml:space="preserve">Cherukupalle </t>
  </si>
  <si>
    <t xml:space="preserve">Chinnamandem </t>
  </si>
  <si>
    <t>Gangadhara</t>
  </si>
  <si>
    <t>Chinthakani</t>
  </si>
  <si>
    <t>G Konduru</t>
  </si>
  <si>
    <t>Bugganipalle</t>
  </si>
  <si>
    <t>Balmoor</t>
  </si>
  <si>
    <t>Hathnoora</t>
  </si>
  <si>
    <t>Chandur</t>
  </si>
  <si>
    <t>Dhar Palle</t>
  </si>
  <si>
    <t xml:space="preserve">Chillakur </t>
  </si>
  <si>
    <t xml:space="preserve">Cumbum </t>
  </si>
  <si>
    <t>Hayathnagar</t>
  </si>
  <si>
    <t>Ichchapuram</t>
  </si>
  <si>
    <t>Chintapalle</t>
  </si>
  <si>
    <t>Denkada</t>
  </si>
  <si>
    <t>Dornakal</t>
  </si>
  <si>
    <t>Mamda</t>
  </si>
  <si>
    <t>Bukkapatnam</t>
  </si>
  <si>
    <t xml:space="preserve">Gangavaram  </t>
  </si>
  <si>
    <t>Devarapalle</t>
  </si>
  <si>
    <t xml:space="preserve">Chilakaluripet </t>
  </si>
  <si>
    <t xml:space="preserve">Chintha Kommadinne </t>
  </si>
  <si>
    <t>Gollapalle</t>
  </si>
  <si>
    <t>Chintur</t>
  </si>
  <si>
    <t>Gampalagudem</t>
  </si>
  <si>
    <t>C.Belagal</t>
  </si>
  <si>
    <t xml:space="preserve">Bhoothpur </t>
  </si>
  <si>
    <t>Jagdevpur</t>
  </si>
  <si>
    <t>Chilkur</t>
  </si>
  <si>
    <t>Dich Palle</t>
  </si>
  <si>
    <t xml:space="preserve">Chittamur </t>
  </si>
  <si>
    <t xml:space="preserve">Darsi </t>
  </si>
  <si>
    <t>Ibrahimpatam</t>
  </si>
  <si>
    <t>Jalumuru</t>
  </si>
  <si>
    <t>Chodavaram</t>
  </si>
  <si>
    <t>Gajapathinagaram</t>
  </si>
  <si>
    <t>Duggondi</t>
  </si>
  <si>
    <t>Rebbana</t>
  </si>
  <si>
    <t>Bukkarayasamudram</t>
  </si>
  <si>
    <t xml:space="preserve">Gudi Palle  </t>
  </si>
  <si>
    <t>Dwaraka Tirumala</t>
  </si>
  <si>
    <t xml:space="preserve">Dachepalle </t>
  </si>
  <si>
    <t xml:space="preserve">Chitvel </t>
  </si>
  <si>
    <t>Husnabad</t>
  </si>
  <si>
    <t>Dammapeta</t>
  </si>
  <si>
    <t>Gannavaram</t>
  </si>
  <si>
    <t>Chagalamarri</t>
  </si>
  <si>
    <t>Bijinapalle</t>
  </si>
  <si>
    <t>Jharasangam</t>
  </si>
  <si>
    <t>Chintha Palle</t>
  </si>
  <si>
    <t>Domakonda</t>
  </si>
  <si>
    <t xml:space="preserve">Dagadarthi </t>
  </si>
  <si>
    <t>Donakonda</t>
  </si>
  <si>
    <t>Kandukur</t>
  </si>
  <si>
    <t>Kanchili</t>
  </si>
  <si>
    <t>Gantyada</t>
  </si>
  <si>
    <t xml:space="preserve">Eturnagaram </t>
  </si>
  <si>
    <t>Talamadugu</t>
  </si>
  <si>
    <t>Chenne Kothapalle</t>
  </si>
  <si>
    <t xml:space="preserve">Gudipala </t>
  </si>
  <si>
    <t>Eluru</t>
  </si>
  <si>
    <t xml:space="preserve">Duggirala </t>
  </si>
  <si>
    <t xml:space="preserve">Cuddapah </t>
  </si>
  <si>
    <t>Huzurabad</t>
  </si>
  <si>
    <t>Dummugudem</t>
  </si>
  <si>
    <t>Ghantasala</t>
  </si>
  <si>
    <t>Chippagiri</t>
  </si>
  <si>
    <t>Bomraspeta</t>
  </si>
  <si>
    <t>Jinnaram</t>
  </si>
  <si>
    <t>Chityala</t>
  </si>
  <si>
    <t>Gandhari</t>
  </si>
  <si>
    <t>Dakkili</t>
  </si>
  <si>
    <t xml:space="preserve">Dornala </t>
  </si>
  <si>
    <t>Keesara</t>
  </si>
  <si>
    <t>Kaviti</t>
  </si>
  <si>
    <t>Dumbriguda</t>
  </si>
  <si>
    <t>Garividi</t>
  </si>
  <si>
    <t>Geesugonda</t>
  </si>
  <si>
    <t>Tiryani</t>
  </si>
  <si>
    <t>Chilamathur</t>
  </si>
  <si>
    <t xml:space="preserve">Gurramkonda  </t>
  </si>
  <si>
    <t>Ganapavaram</t>
  </si>
  <si>
    <t xml:space="preserve">Durgi </t>
  </si>
  <si>
    <t xml:space="preserve">Duvvur  </t>
  </si>
  <si>
    <t>Ibrahimpatnam</t>
  </si>
  <si>
    <t>Enkuru</t>
  </si>
  <si>
    <t>Gudivada</t>
  </si>
  <si>
    <t>Devanakonda</t>
  </si>
  <si>
    <t>Chinna Chinta Kunta</t>
  </si>
  <si>
    <t>Kalher</t>
  </si>
  <si>
    <t>Chivvemla</t>
  </si>
  <si>
    <t>Jakranpalle</t>
  </si>
  <si>
    <t>Doravarisatram</t>
  </si>
  <si>
    <t xml:space="preserve">Giddaluru </t>
  </si>
  <si>
    <t>Kulkacharla</t>
  </si>
  <si>
    <t>Kotabommili</t>
  </si>
  <si>
    <t>Gajuwaka</t>
  </si>
  <si>
    <t>Garugubilli</t>
  </si>
  <si>
    <t>Ghanapur</t>
  </si>
  <si>
    <t>Asifabad</t>
  </si>
  <si>
    <t>D.Hirchal</t>
  </si>
  <si>
    <t xml:space="preserve">Irala </t>
  </si>
  <si>
    <t>Gopalapuram</t>
  </si>
  <si>
    <t>Edlapadu</t>
  </si>
  <si>
    <t xml:space="preserve">Galiveedu </t>
  </si>
  <si>
    <t>Jagtial</t>
  </si>
  <si>
    <t>Garla</t>
  </si>
  <si>
    <t>Gudlavalleru</t>
  </si>
  <si>
    <t>Dhone</t>
  </si>
  <si>
    <t>Damaragidda</t>
  </si>
  <si>
    <t>Kohir</t>
  </si>
  <si>
    <t>Choutuppal</t>
  </si>
  <si>
    <t>Jukkal</t>
  </si>
  <si>
    <t xml:space="preserve">Duttalur </t>
  </si>
  <si>
    <t xml:space="preserve">Gudluru </t>
  </si>
  <si>
    <t>Maheswaram</t>
  </si>
  <si>
    <t xml:space="preserve">Kothuru </t>
  </si>
  <si>
    <t>Gangaraju Madugula</t>
  </si>
  <si>
    <t>Gummalakshmipuram</t>
  </si>
  <si>
    <t>Ghanpur(Stn)</t>
  </si>
  <si>
    <t>Bellampalle</t>
  </si>
  <si>
    <t>Dharmavaram</t>
  </si>
  <si>
    <t xml:space="preserve">K V P Puram </t>
  </si>
  <si>
    <t>Iragavaram</t>
  </si>
  <si>
    <t xml:space="preserve">Guntur </t>
  </si>
  <si>
    <t>Gopavaram</t>
  </si>
  <si>
    <t>Jammikunta</t>
  </si>
  <si>
    <t>Gundala</t>
  </si>
  <si>
    <t>Gudur</t>
  </si>
  <si>
    <t>Dornipadu</t>
  </si>
  <si>
    <t>Devarkadara</t>
  </si>
  <si>
    <t>Kondapak</t>
  </si>
  <si>
    <t>Dameracherla</t>
  </si>
  <si>
    <t>Kamareddy</t>
  </si>
  <si>
    <t xml:space="preserve">Gudur </t>
  </si>
  <si>
    <t xml:space="preserve">Hanumanthunipadu </t>
  </si>
  <si>
    <t>Malkajgiri</t>
  </si>
  <si>
    <t>Laveru</t>
  </si>
  <si>
    <t>Golugonda</t>
  </si>
  <si>
    <t>Gurla</t>
  </si>
  <si>
    <t>Govindaraopet</t>
  </si>
  <si>
    <t>Gandlapenta</t>
  </si>
  <si>
    <t xml:space="preserve">Kalakada  </t>
  </si>
  <si>
    <t>Jangareddigudem</t>
  </si>
  <si>
    <t xml:space="preserve">Gurazala </t>
  </si>
  <si>
    <t xml:space="preserve">Jammalamadugu • </t>
  </si>
  <si>
    <t>Julapalle</t>
  </si>
  <si>
    <t>Julurpad</t>
  </si>
  <si>
    <t>Gadivemula</t>
  </si>
  <si>
    <t>Dhanwada</t>
  </si>
  <si>
    <t>Kondapur</t>
  </si>
  <si>
    <t>Devarakonda</t>
  </si>
  <si>
    <t>Kammar Palle</t>
  </si>
  <si>
    <t xml:space="preserve">Indukurpet </t>
  </si>
  <si>
    <t xml:space="preserve">Inkollu </t>
  </si>
  <si>
    <t xml:space="preserve">Manchal </t>
  </si>
  <si>
    <t xml:space="preserve">Mandasa </t>
  </si>
  <si>
    <t>Gudem Kothaveedhi</t>
  </si>
  <si>
    <t>Jami</t>
  </si>
  <si>
    <t>Gudihathnur</t>
  </si>
  <si>
    <t>Garladinne</t>
  </si>
  <si>
    <t xml:space="preserve">Kalikiri  </t>
  </si>
  <si>
    <t>Jeelugumilli</t>
  </si>
  <si>
    <t>Ipuru</t>
  </si>
  <si>
    <t xml:space="preserve">Kalasapadu </t>
  </si>
  <si>
    <t>Kamalapur</t>
  </si>
  <si>
    <t xml:space="preserve">Kalluru </t>
  </si>
  <si>
    <t>Jaggayyapeta</t>
  </si>
  <si>
    <t>Gonegandla</t>
  </si>
  <si>
    <t>Kowdipalle</t>
  </si>
  <si>
    <t>Garide Palle</t>
  </si>
  <si>
    <t>Kotgiri</t>
  </si>
  <si>
    <t xml:space="preserve">Jaladanki </t>
  </si>
  <si>
    <t xml:space="preserve">Janakavaram Panguluru </t>
  </si>
  <si>
    <t>Marpalle</t>
  </si>
  <si>
    <t>Meilaputti</t>
  </si>
  <si>
    <t xml:space="preserve">Hukumpeta </t>
  </si>
  <si>
    <t>Jiyyamma Valasa</t>
  </si>
  <si>
    <t>Hanamkonda</t>
  </si>
  <si>
    <t>Jainoor</t>
  </si>
  <si>
    <t>Gooty</t>
  </si>
  <si>
    <t xml:space="preserve">Kambhamvaripalle </t>
  </si>
  <si>
    <t xml:space="preserve">Kalla </t>
  </si>
  <si>
    <t>Kakumanu</t>
  </si>
  <si>
    <t xml:space="preserve">Kamalapuram  </t>
  </si>
  <si>
    <t>Kamanpur</t>
  </si>
  <si>
    <t>Karepalli</t>
  </si>
  <si>
    <t>Kaikalur</t>
  </si>
  <si>
    <t>Gospadu</t>
  </si>
  <si>
    <t>Doulatabad</t>
  </si>
  <si>
    <t>Kulcharam</t>
  </si>
  <si>
    <t>Lingampet</t>
  </si>
  <si>
    <t xml:space="preserve">Kaligiri </t>
  </si>
  <si>
    <t xml:space="preserve">Kandukur </t>
  </si>
  <si>
    <t xml:space="preserve">Medchal </t>
  </si>
  <si>
    <t>Nandigam</t>
  </si>
  <si>
    <t>K Kotapadu</t>
  </si>
  <si>
    <t>Komarada</t>
  </si>
  <si>
    <t>Hasanparthy</t>
  </si>
  <si>
    <t>Kagaz Nagar</t>
  </si>
  <si>
    <t>Gorantla</t>
  </si>
  <si>
    <t xml:space="preserve">Karvetinagar </t>
  </si>
  <si>
    <t>Kamavarapukota</t>
  </si>
  <si>
    <t>Karempudi</t>
  </si>
  <si>
    <t xml:space="preserve">Khajipet </t>
  </si>
  <si>
    <t>Karimnagar</t>
  </si>
  <si>
    <t>Khammam Rural</t>
  </si>
  <si>
    <t xml:space="preserve">Kalidindi </t>
  </si>
  <si>
    <t>Farooqnagar</t>
  </si>
  <si>
    <t>Manoor</t>
  </si>
  <si>
    <t>Gundla Palle</t>
  </si>
  <si>
    <t>Machareddy</t>
  </si>
  <si>
    <t xml:space="preserve">Kaluvoya </t>
  </si>
  <si>
    <t xml:space="preserve">Kanigiri </t>
  </si>
  <si>
    <t>Moinabad</t>
  </si>
  <si>
    <t>Narasannapeta</t>
  </si>
  <si>
    <t>Kasimkota</t>
  </si>
  <si>
    <t>Kothavalasa</t>
  </si>
  <si>
    <t>Jangaon</t>
  </si>
  <si>
    <t>Kotapalle</t>
  </si>
  <si>
    <t>Gudibanda</t>
  </si>
  <si>
    <t xml:space="preserve">Kuppam  </t>
  </si>
  <si>
    <t>Kovvur</t>
  </si>
  <si>
    <t>Karlapalem</t>
  </si>
  <si>
    <t xml:space="preserve">Kodur  </t>
  </si>
  <si>
    <t>Kataram</t>
  </si>
  <si>
    <t>Khammam Urban</t>
  </si>
  <si>
    <t>Kanchika Cherla</t>
  </si>
  <si>
    <t>Halaharvi</t>
  </si>
  <si>
    <t>Gadwal</t>
  </si>
  <si>
    <t xml:space="preserve">Medak </t>
  </si>
  <si>
    <t>Gurrampode</t>
  </si>
  <si>
    <t>Madnur</t>
  </si>
  <si>
    <t xml:space="preserve">Kavali </t>
  </si>
  <si>
    <t xml:space="preserve">Karamchedu </t>
  </si>
  <si>
    <t>Mominpet</t>
  </si>
  <si>
    <t>Palakonda</t>
  </si>
  <si>
    <t>Kotauratla</t>
  </si>
  <si>
    <t>Kurupam</t>
  </si>
  <si>
    <t>Kesamudram</t>
  </si>
  <si>
    <t>Laxmanchanda</t>
  </si>
  <si>
    <t>Gummagatta</t>
  </si>
  <si>
    <t xml:space="preserve">Kurabalakota  </t>
  </si>
  <si>
    <t>Koyyalagudem</t>
  </si>
  <si>
    <t xml:space="preserve">Kollipara </t>
  </si>
  <si>
    <t xml:space="preserve">Kondapuram  </t>
  </si>
  <si>
    <t>Kathlapur</t>
  </si>
  <si>
    <t xml:space="preserve">Konijerla </t>
  </si>
  <si>
    <t>Kankipadu</t>
  </si>
  <si>
    <t>Holagunda</t>
  </si>
  <si>
    <t>Ghanpur</t>
  </si>
  <si>
    <t>Mirdoddi</t>
  </si>
  <si>
    <t>Huzurnagar</t>
  </si>
  <si>
    <t>Makloor</t>
  </si>
  <si>
    <t xml:space="preserve">Kodavalur </t>
  </si>
  <si>
    <t xml:space="preserve">Komarolu </t>
  </si>
  <si>
    <t>Nawabpet</t>
  </si>
  <si>
    <t>Palasa</t>
  </si>
  <si>
    <t>Koyyuru</t>
  </si>
  <si>
    <t>Lakkavarapukota</t>
  </si>
  <si>
    <t>Khanapur</t>
  </si>
  <si>
    <t>Mancherial</t>
  </si>
  <si>
    <t xml:space="preserve">Guntakal </t>
  </si>
  <si>
    <t xml:space="preserve">Mandanpalle  </t>
  </si>
  <si>
    <t>Lingapalem</t>
  </si>
  <si>
    <t xml:space="preserve">Kollur </t>
  </si>
  <si>
    <t xml:space="preserve">Lakkireddipalle • </t>
  </si>
  <si>
    <t>Kesavapatnam</t>
  </si>
  <si>
    <t>Kothagudem</t>
  </si>
  <si>
    <t xml:space="preserve">Koduru </t>
  </si>
  <si>
    <t>Jupadu Bungalow</t>
  </si>
  <si>
    <t>Ghattu</t>
  </si>
  <si>
    <t>Mulug</t>
  </si>
  <si>
    <t>Jaji Reddi Gudem</t>
  </si>
  <si>
    <t>Mortad</t>
  </si>
  <si>
    <t>Kondapuram</t>
  </si>
  <si>
    <t>Konakanamitla</t>
  </si>
  <si>
    <t>Pargi</t>
  </si>
  <si>
    <t>Pathapatnam</t>
  </si>
  <si>
    <t>Madugula</t>
  </si>
  <si>
    <t>Makkuva</t>
  </si>
  <si>
    <t>Kodakandla</t>
  </si>
  <si>
    <t>Nennal</t>
  </si>
  <si>
    <t xml:space="preserve">Hindupur </t>
  </si>
  <si>
    <t xml:space="preserve">Mulakalacheruvu </t>
  </si>
  <si>
    <t>Mogalthur</t>
  </si>
  <si>
    <t xml:space="preserve">Krosuru </t>
  </si>
  <si>
    <t xml:space="preserve">Lingala </t>
  </si>
  <si>
    <t xml:space="preserve">Kodimial </t>
  </si>
  <si>
    <t xml:space="preserve">Kukunoor </t>
  </si>
  <si>
    <t xml:space="preserve">Kruthivennu </t>
  </si>
  <si>
    <t>Kallur</t>
  </si>
  <si>
    <t>Gopalpeta</t>
  </si>
  <si>
    <t>Munpalle</t>
  </si>
  <si>
    <t xml:space="preserve"> Kangal</t>
  </si>
  <si>
    <t>Naga Reddipet</t>
  </si>
  <si>
    <t>Kota</t>
  </si>
  <si>
    <t>Kondapi</t>
  </si>
  <si>
    <t>Peddemul</t>
  </si>
  <si>
    <t>Polaki</t>
  </si>
  <si>
    <t>Makavarapalem</t>
  </si>
  <si>
    <t xml:space="preserve">Mentada </t>
  </si>
  <si>
    <t xml:space="preserve">Kothagudem </t>
  </si>
  <si>
    <t xml:space="preserve"> Sarangapur</t>
  </si>
  <si>
    <t xml:space="preserve">Kadiri </t>
  </si>
  <si>
    <t xml:space="preserve">Nagalapuram  </t>
  </si>
  <si>
    <t>Nallajerla</t>
  </si>
  <si>
    <t xml:space="preserve">Machavaram </t>
  </si>
  <si>
    <t xml:space="preserve">Muddanur  </t>
  </si>
  <si>
    <t>Koheda</t>
  </si>
  <si>
    <t>Kunavaram</t>
  </si>
  <si>
    <t>Kodumur</t>
  </si>
  <si>
    <t>Hanwada</t>
  </si>
  <si>
    <t>Nanganur</t>
  </si>
  <si>
    <t>Kattangoor</t>
  </si>
  <si>
    <t xml:space="preserve">Nandipet </t>
  </si>
  <si>
    <t>Kovur</t>
  </si>
  <si>
    <t xml:space="preserve">Korisapadu </t>
  </si>
  <si>
    <t>Pudur</t>
  </si>
  <si>
    <t>Ponduru</t>
  </si>
  <si>
    <t>Munagapaka</t>
  </si>
  <si>
    <t>Merakamudidam</t>
  </si>
  <si>
    <t xml:space="preserve">Kuravi </t>
  </si>
  <si>
    <t>Tamsi</t>
  </si>
  <si>
    <t>Kalyandurg</t>
  </si>
  <si>
    <t xml:space="preserve">Nagari  </t>
  </si>
  <si>
    <t>Narasapuram</t>
  </si>
  <si>
    <t xml:space="preserve">Macherla </t>
  </si>
  <si>
    <t xml:space="preserve">Mylavaram </t>
  </si>
  <si>
    <t>Konaraopeta</t>
  </si>
  <si>
    <t>Kusumanchi</t>
  </si>
  <si>
    <t>Mandavalli</t>
  </si>
  <si>
    <t>Koilkuntla</t>
  </si>
  <si>
    <t xml:space="preserve">Itikyal </t>
  </si>
  <si>
    <t>Narayankhed</t>
  </si>
  <si>
    <t>Kethepalle</t>
  </si>
  <si>
    <t xml:space="preserve">Navipet </t>
  </si>
  <si>
    <t>Manubolu</t>
  </si>
  <si>
    <t>Kothapatnam</t>
  </si>
  <si>
    <t>Quthbullapur</t>
  </si>
  <si>
    <t>Rajam</t>
  </si>
  <si>
    <t xml:space="preserve">Munchingiputtu </t>
  </si>
  <si>
    <t>Nellimarla</t>
  </si>
  <si>
    <t>Lingala Ghanpur</t>
  </si>
  <si>
    <t>Utnur</t>
  </si>
  <si>
    <t>Kambadur</t>
  </si>
  <si>
    <t xml:space="preserve">Narayanavanam  </t>
  </si>
  <si>
    <t>Nidadavole</t>
  </si>
  <si>
    <t>Mangalagiri</t>
  </si>
  <si>
    <t xml:space="preserve">Mydukur  </t>
  </si>
  <si>
    <t>Koratla</t>
  </si>
  <si>
    <t>Madhira</t>
  </si>
  <si>
    <t>Mopidevi</t>
  </si>
  <si>
    <t xml:space="preserve">Kolimigundla </t>
  </si>
  <si>
    <t>Jadcherla</t>
  </si>
  <si>
    <t>Narsapur</t>
  </si>
  <si>
    <t xml:space="preserve">Kodad </t>
  </si>
  <si>
    <t>Nizam Sagar</t>
  </si>
  <si>
    <t>Marripadu</t>
  </si>
  <si>
    <t xml:space="preserve">Kurichedu </t>
  </si>
  <si>
    <t xml:space="preserve">Rajendranagar </t>
  </si>
  <si>
    <t>Ranastalam</t>
  </si>
  <si>
    <t>Nakkapalli</t>
  </si>
  <si>
    <t>Pachipenta</t>
  </si>
  <si>
    <t>Maddur</t>
  </si>
  <si>
    <t>Bazarhathnoor</t>
  </si>
  <si>
    <t>Kanaganapalle</t>
  </si>
  <si>
    <t xml:space="preserve">Nimmanapalle  </t>
  </si>
  <si>
    <t>Nidamarru</t>
  </si>
  <si>
    <t xml:space="preserve">Medikonduru </t>
  </si>
  <si>
    <t xml:space="preserve">Nandalur  </t>
  </si>
  <si>
    <t>Mahadevpur</t>
  </si>
  <si>
    <t xml:space="preserve">Manuguru </t>
  </si>
  <si>
    <t>Movva</t>
  </si>
  <si>
    <t xml:space="preserve">Kosigi </t>
  </si>
  <si>
    <t>Kalwakurthy</t>
  </si>
  <si>
    <t>Nyalkal</t>
  </si>
  <si>
    <t>M Turkapalle</t>
  </si>
  <si>
    <t>Muthukur</t>
  </si>
  <si>
    <t xml:space="preserve">Lingasamudram </t>
  </si>
  <si>
    <t>Saroornagar</t>
  </si>
  <si>
    <t xml:space="preserve"> Regidiamadalavalasa </t>
  </si>
  <si>
    <t>Narsipatnam</t>
  </si>
  <si>
    <t>Parvathipuram</t>
  </si>
  <si>
    <t>Mahabubabad</t>
  </si>
  <si>
    <t>Bhainsa</t>
  </si>
  <si>
    <t>Kanekal</t>
  </si>
  <si>
    <t xml:space="preserve">Nindra  </t>
  </si>
  <si>
    <t>Palacole</t>
  </si>
  <si>
    <t>Muppalla</t>
  </si>
  <si>
    <t xml:space="preserve">Obulavaripalle  </t>
  </si>
  <si>
    <t>Malharrao</t>
  </si>
  <si>
    <t>Mudigonda</t>
  </si>
  <si>
    <t>Mudinepalli</t>
  </si>
  <si>
    <t>Kothapalle</t>
  </si>
  <si>
    <t xml:space="preserve">Keshampeta </t>
  </si>
  <si>
    <t>Papannapet</t>
  </si>
  <si>
    <t xml:space="preserve">Marri Guda </t>
  </si>
  <si>
    <t>Pitlam</t>
  </si>
  <si>
    <t>Naidupeta</t>
  </si>
  <si>
    <t xml:space="preserve">Maddipadu </t>
  </si>
  <si>
    <t>Serilingampalle</t>
  </si>
  <si>
    <t xml:space="preserve">Santhabommali </t>
  </si>
  <si>
    <t>Nathavaram</t>
  </si>
  <si>
    <t>Pusapatirega</t>
  </si>
  <si>
    <t>Mangapet</t>
  </si>
  <si>
    <t>Dahegaon</t>
  </si>
  <si>
    <t>Kothacheruvu</t>
  </si>
  <si>
    <t xml:space="preserve">Pakala  </t>
  </si>
  <si>
    <t>Palakoderu</t>
  </si>
  <si>
    <t xml:space="preserve">Nadendla </t>
  </si>
  <si>
    <t xml:space="preserve">Peddamudium • </t>
  </si>
  <si>
    <t>Mallapur</t>
  </si>
  <si>
    <t>Mulakalapalle</t>
  </si>
  <si>
    <t>Musunuru</t>
  </si>
  <si>
    <t>Kowthalam</t>
  </si>
  <si>
    <t>Kodair</t>
  </si>
  <si>
    <t>Patancheru</t>
  </si>
  <si>
    <t>Mattampalle</t>
  </si>
  <si>
    <t>Ranjal</t>
  </si>
  <si>
    <t xml:space="preserve">Markapur </t>
  </si>
  <si>
    <t>Shabad</t>
  </si>
  <si>
    <t>Santhakaviti</t>
  </si>
  <si>
    <t>Paderu</t>
  </si>
  <si>
    <t>Ramabhadrapuram</t>
  </si>
  <si>
    <t>Maripeda</t>
  </si>
  <si>
    <t>Ichoda</t>
  </si>
  <si>
    <t>Kudair</t>
  </si>
  <si>
    <t xml:space="preserve">Palamaner  </t>
  </si>
  <si>
    <t>Pedapadu</t>
  </si>
  <si>
    <t xml:space="preserve">Nagaram </t>
  </si>
  <si>
    <t xml:space="preserve">Penagaluru </t>
  </si>
  <si>
    <t>Mallial</t>
  </si>
  <si>
    <t>Nelakondapalle</t>
  </si>
  <si>
    <t>Mylavaram</t>
  </si>
  <si>
    <t>Krishnagiri</t>
  </si>
  <si>
    <t>Kodangal</t>
  </si>
  <si>
    <t xml:space="preserve">Pulkal </t>
  </si>
  <si>
    <t>Mellachervu</t>
  </si>
  <si>
    <t>Sadasivanagar</t>
  </si>
  <si>
    <t>Ojili</t>
  </si>
  <si>
    <t xml:space="preserve">Marripudi </t>
  </si>
  <si>
    <t>Shamirpet</t>
  </si>
  <si>
    <t>Saravakota</t>
  </si>
  <si>
    <t>Padmanabham</t>
  </si>
  <si>
    <t>Salur</t>
  </si>
  <si>
    <t>Mogullapalle</t>
  </si>
  <si>
    <t>Jaipur</t>
  </si>
  <si>
    <t>Kundurpi</t>
  </si>
  <si>
    <t xml:space="preserve">Palasamudram </t>
  </si>
  <si>
    <t>Pedavegi</t>
  </si>
  <si>
    <t xml:space="preserve">Nakarikallu </t>
  </si>
  <si>
    <t xml:space="preserve">Pendlimarri </t>
  </si>
  <si>
    <t>Manakondur</t>
  </si>
  <si>
    <t>Palawancha</t>
  </si>
  <si>
    <t>Nagayalanka</t>
  </si>
  <si>
    <t>Koilkonda</t>
  </si>
  <si>
    <t>Raikode</t>
  </si>
  <si>
    <t>Miryalaguda</t>
  </si>
  <si>
    <t>Sirkonda</t>
  </si>
  <si>
    <t>Pellakur</t>
  </si>
  <si>
    <t xml:space="preserve">Martur </t>
  </si>
  <si>
    <t>Shamshabad</t>
  </si>
  <si>
    <t>Sarubujjili</t>
  </si>
  <si>
    <t xml:space="preserve">Paravada </t>
  </si>
  <si>
    <t>Seethanagaram</t>
  </si>
  <si>
    <t xml:space="preserve"> Mulug</t>
  </si>
  <si>
    <t>Kasipet</t>
  </si>
  <si>
    <t>Lepakshi</t>
  </si>
  <si>
    <t xml:space="preserve">Pedda Panjani  </t>
  </si>
  <si>
    <t>Pentapadu</t>
  </si>
  <si>
    <t xml:space="preserve">Narasaraopeta </t>
  </si>
  <si>
    <t xml:space="preserve">Porumamilla  </t>
  </si>
  <si>
    <t>Manthani</t>
  </si>
  <si>
    <t xml:space="preserve">Penuballi </t>
  </si>
  <si>
    <t>Nandigama</t>
  </si>
  <si>
    <t>Maddikera East</t>
  </si>
  <si>
    <t>Kollapur</t>
  </si>
  <si>
    <t>Ramachandrapuram</t>
  </si>
  <si>
    <t>Mothey</t>
  </si>
  <si>
    <t xml:space="preserve">Tadwai </t>
  </si>
  <si>
    <t>Podlakur</t>
  </si>
  <si>
    <t xml:space="preserve">Mundlamuru </t>
  </si>
  <si>
    <t>Shankarpalle</t>
  </si>
  <si>
    <t>Seethampeta</t>
  </si>
  <si>
    <t xml:space="preserve">Payakaraopeta </t>
  </si>
  <si>
    <t>Srungavarapukota</t>
  </si>
  <si>
    <t>Nallabelly</t>
  </si>
  <si>
    <t>Kouthala</t>
  </si>
  <si>
    <t>Mudigubba</t>
  </si>
  <si>
    <t xml:space="preserve">Peddamandyam  </t>
  </si>
  <si>
    <t>Penugonda</t>
  </si>
  <si>
    <t xml:space="preserve">Nizampatnam </t>
  </si>
  <si>
    <t xml:space="preserve">Proddutur  </t>
  </si>
  <si>
    <t>Medipalle</t>
  </si>
  <si>
    <t>Pinapaka</t>
  </si>
  <si>
    <t xml:space="preserve">Nandivada </t>
  </si>
  <si>
    <t>Mahanandi</t>
  </si>
  <si>
    <t xml:space="preserve">Kondurg </t>
  </si>
  <si>
    <t xml:space="preserve">Ramayampet </t>
  </si>
  <si>
    <t>Mothkur</t>
  </si>
  <si>
    <t>Varni</t>
  </si>
  <si>
    <t xml:space="preserve">Rapur </t>
  </si>
  <si>
    <t>Naguluppalapadu</t>
  </si>
  <si>
    <t xml:space="preserve">Tandur </t>
  </si>
  <si>
    <t>Sompeta</t>
  </si>
  <si>
    <t>Pedabayalu</t>
  </si>
  <si>
    <t>Therlam</t>
  </si>
  <si>
    <t>Narmetta</t>
  </si>
  <si>
    <t xml:space="preserve"> Lohesra</t>
  </si>
  <si>
    <t>Nallacheruvu</t>
  </si>
  <si>
    <t xml:space="preserve">Peddathippasamudram  </t>
  </si>
  <si>
    <t>Penumantra</t>
  </si>
  <si>
    <t xml:space="preserve">Nuzendla </t>
  </si>
  <si>
    <t xml:space="preserve">Pulivendla </t>
  </si>
  <si>
    <t>Metpalle</t>
  </si>
  <si>
    <t xml:space="preserve">Sathupalle </t>
  </si>
  <si>
    <t>Nuzvid</t>
  </si>
  <si>
    <t>Mantralayam</t>
  </si>
  <si>
    <t>Kosgi</t>
  </si>
  <si>
    <t>Regode</t>
  </si>
  <si>
    <t>Munagala</t>
  </si>
  <si>
    <t>Velpur</t>
  </si>
  <si>
    <t>Sangam</t>
  </si>
  <si>
    <t xml:space="preserve">Ongole </t>
  </si>
  <si>
    <t>Uppal</t>
  </si>
  <si>
    <t>Srikakulam</t>
  </si>
  <si>
    <t>Pedagantyada</t>
  </si>
  <si>
    <t>Vepada</t>
  </si>
  <si>
    <t>Narsampet</t>
  </si>
  <si>
    <t>Mandamarri</t>
  </si>
  <si>
    <t>Nallamada</t>
  </si>
  <si>
    <t xml:space="preserve">Penumuru </t>
  </si>
  <si>
    <t>Peravali</t>
  </si>
  <si>
    <t xml:space="preserve">Pedakakani </t>
  </si>
  <si>
    <t xml:space="preserve">Pullampeta  </t>
  </si>
  <si>
    <t>Mustabad</t>
  </si>
  <si>
    <t>Singareni</t>
  </si>
  <si>
    <t>Pamarru</t>
  </si>
  <si>
    <t>Midthur</t>
  </si>
  <si>
    <t>Kothakota</t>
  </si>
  <si>
    <t>Sadasivpet</t>
  </si>
  <si>
    <t>Munugode</t>
  </si>
  <si>
    <t>Yeda Palle</t>
  </si>
  <si>
    <t>Seetharamapuram</t>
  </si>
  <si>
    <t xml:space="preserve">Pamur </t>
  </si>
  <si>
    <t>Vikarabad</t>
  </si>
  <si>
    <t>Tekkali</t>
  </si>
  <si>
    <t>Pendurthi</t>
  </si>
  <si>
    <t>Narsimhulapet</t>
  </si>
  <si>
    <t>Neradigonda</t>
  </si>
  <si>
    <t>Nambulipulikunta</t>
  </si>
  <si>
    <t xml:space="preserve"> Pichatur </t>
  </si>
  <si>
    <t>Poduru</t>
  </si>
  <si>
    <t xml:space="preserve">Pedakurapadu </t>
  </si>
  <si>
    <t xml:space="preserve">Railway Koduru • </t>
  </si>
  <si>
    <t>Mutharam Mahadevpur</t>
  </si>
  <si>
    <t>Thallada</t>
  </si>
  <si>
    <t>Pamidimukkala</t>
  </si>
  <si>
    <t>Nandavaram</t>
  </si>
  <si>
    <t>Kothur</t>
  </si>
  <si>
    <t xml:space="preserve">Sangareddy </t>
  </si>
  <si>
    <t>Nadigudem</t>
  </si>
  <si>
    <t>Yellareddy</t>
  </si>
  <si>
    <t>Sullurpeta</t>
  </si>
  <si>
    <t xml:space="preserve">Parchur </t>
  </si>
  <si>
    <t>Yacharam</t>
  </si>
  <si>
    <t>Vajrapukothuru</t>
  </si>
  <si>
    <t>Rambilli</t>
  </si>
  <si>
    <t>Nekkonda</t>
  </si>
  <si>
    <t>Sirpur (T)</t>
  </si>
  <si>
    <t>Narpala</t>
  </si>
  <si>
    <t xml:space="preserve"> Pileru </t>
  </si>
  <si>
    <t xml:space="preserve">Polavaram </t>
  </si>
  <si>
    <t xml:space="preserve">Phirangipuram </t>
  </si>
  <si>
    <t xml:space="preserve">Rajampet  </t>
  </si>
  <si>
    <t>Mutharam Manthani</t>
  </si>
  <si>
    <t>Thirumalayapalem</t>
  </si>
  <si>
    <t>Pedana</t>
  </si>
  <si>
    <t>Nandi Kotkur</t>
  </si>
  <si>
    <t>Lingal</t>
  </si>
  <si>
    <t>Shankarampet (A)</t>
  </si>
  <si>
    <t>Nakrekal</t>
  </si>
  <si>
    <t xml:space="preserve">Sydapuram </t>
  </si>
  <si>
    <t xml:space="preserve">Pedaaraveedu </t>
  </si>
  <si>
    <t>Yelal</t>
  </si>
  <si>
    <t>Vangara</t>
  </si>
  <si>
    <t>Ravikamatham</t>
  </si>
  <si>
    <t>Nellikudur</t>
  </si>
  <si>
    <t>Tandur</t>
  </si>
  <si>
    <t>Obuladevaracheruvu</t>
  </si>
  <si>
    <t xml:space="preserve">Pulicherla  </t>
  </si>
  <si>
    <t>T Narasapuram</t>
  </si>
  <si>
    <t xml:space="preserve">Piduguralla </t>
  </si>
  <si>
    <t xml:space="preserve">Raju Palem  </t>
  </si>
  <si>
    <t>Odela</t>
  </si>
  <si>
    <t>Vararamachandrapuram</t>
  </si>
  <si>
    <t>Pedaparupudi</t>
  </si>
  <si>
    <t>Nandyal</t>
  </si>
  <si>
    <t>Shankarampet (R)</t>
  </si>
  <si>
    <t xml:space="preserve">Tada </t>
  </si>
  <si>
    <t>Pedacherlopalle</t>
  </si>
  <si>
    <t>Veeraghattam</t>
  </si>
  <si>
    <t>Rolugunta</t>
  </si>
  <si>
    <t xml:space="preserve">Palakurthi </t>
  </si>
  <si>
    <t>Vemanpalle</t>
  </si>
  <si>
    <t>Pamidi</t>
  </si>
  <si>
    <t xml:space="preserve">Punganur </t>
  </si>
  <si>
    <t>Tadepalligudem</t>
  </si>
  <si>
    <t xml:space="preserve">Pittalavanipalem </t>
  </si>
  <si>
    <t xml:space="preserve">Ramapuram  </t>
  </si>
  <si>
    <t>Peddapalle</t>
  </si>
  <si>
    <t xml:space="preserve">Velairpad </t>
  </si>
  <si>
    <t>Penamaluru</t>
  </si>
  <si>
    <t>Orvakal</t>
  </si>
  <si>
    <t>Madgul</t>
  </si>
  <si>
    <t>Shivampet</t>
  </si>
  <si>
    <t>Nampalle</t>
  </si>
  <si>
    <t xml:space="preserve">Thotapalligudur </t>
  </si>
  <si>
    <t xml:space="preserve">Podili </t>
  </si>
  <si>
    <t xml:space="preserve">S Rayavaram </t>
  </si>
  <si>
    <t>Parkal</t>
  </si>
  <si>
    <t>Bejjur</t>
  </si>
  <si>
    <t>Parigi</t>
  </si>
  <si>
    <t xml:space="preserve">Puthalapattu </t>
  </si>
  <si>
    <t>Tanuku</t>
  </si>
  <si>
    <t xml:space="preserve">Ponnur </t>
  </si>
  <si>
    <t xml:space="preserve">Rayachoti  </t>
  </si>
  <si>
    <t>Pegadapalle</t>
  </si>
  <si>
    <t>Vemsoor</t>
  </si>
  <si>
    <t>Penuganchiprolu</t>
  </si>
  <si>
    <t>Owk</t>
  </si>
  <si>
    <t>Maganoor</t>
  </si>
  <si>
    <t xml:space="preserve">Siddipet </t>
  </si>
  <si>
    <t>Narayanapur</t>
  </si>
  <si>
    <t xml:space="preserve">Udayagiri </t>
  </si>
  <si>
    <t xml:space="preserve">Ponnaluru </t>
  </si>
  <si>
    <t>Sabbavaram</t>
  </si>
  <si>
    <t>Parvathagiri</t>
  </si>
  <si>
    <t>Bheemini</t>
  </si>
  <si>
    <t xml:space="preserve">Peddapappur  </t>
  </si>
  <si>
    <t xml:space="preserve">Puttur  </t>
  </si>
  <si>
    <t>Thallapudi</t>
  </si>
  <si>
    <t xml:space="preserve">Prathipadu </t>
  </si>
  <si>
    <t xml:space="preserve">S Mydukur  </t>
  </si>
  <si>
    <t>Raikal</t>
  </si>
  <si>
    <t>Venkatapuram</t>
  </si>
  <si>
    <t>Reddigudem</t>
  </si>
  <si>
    <t>Pagidyala</t>
  </si>
  <si>
    <t>Mahbubnagar</t>
  </si>
  <si>
    <t>Tekmal</t>
  </si>
  <si>
    <t>Narketpalle</t>
  </si>
  <si>
    <t xml:space="preserve">Vakadu </t>
  </si>
  <si>
    <t xml:space="preserve">Pullalacheruvu </t>
  </si>
  <si>
    <t>Visakhapatnam</t>
  </si>
  <si>
    <t xml:space="preserve">Raghunatha Palle  </t>
  </si>
  <si>
    <t>Dandepalle</t>
  </si>
  <si>
    <t>Peddavadugur</t>
  </si>
  <si>
    <t xml:space="preserve">Rama Kuppam  </t>
  </si>
  <si>
    <t>Undi</t>
  </si>
  <si>
    <t xml:space="preserve">Rajupalem </t>
  </si>
  <si>
    <t xml:space="preserve">Sambepalle </t>
  </si>
  <si>
    <t>Ramadugu</t>
  </si>
  <si>
    <t>Wazeed</t>
  </si>
  <si>
    <t>Thotlavalluru</t>
  </si>
  <si>
    <t>Pamulapadu</t>
  </si>
  <si>
    <t>Makthal</t>
  </si>
  <si>
    <t>Tupran</t>
  </si>
  <si>
    <t>Nered Cherla</t>
  </si>
  <si>
    <t xml:space="preserve">Varikuntapadu </t>
  </si>
  <si>
    <t xml:space="preserve">Racherla </t>
  </si>
  <si>
    <t>Visakhapatnam(U)</t>
  </si>
  <si>
    <t xml:space="preserve">Raiparthy </t>
  </si>
  <si>
    <t>Inderavelly</t>
  </si>
  <si>
    <t>Penu Konda</t>
  </si>
  <si>
    <t xml:space="preserve">Ramachandrapuram </t>
  </si>
  <si>
    <t>Undrajavaram</t>
  </si>
  <si>
    <t xml:space="preserve">Rentacrintala </t>
  </si>
  <si>
    <t xml:space="preserve">Sidhout  </t>
  </si>
  <si>
    <t>Ramagundam</t>
  </si>
  <si>
    <t>Wyra</t>
  </si>
  <si>
    <t>Tiruvuru</t>
  </si>
  <si>
    <t>Panyam</t>
  </si>
  <si>
    <t>Maldakal</t>
  </si>
  <si>
    <t>Wargal</t>
  </si>
  <si>
    <t>Nidamanur</t>
  </si>
  <si>
    <t xml:space="preserve">Venkatachalam </t>
  </si>
  <si>
    <t xml:space="preserve">Santhamaguluru </t>
  </si>
  <si>
    <t>Yelamanchili</t>
  </si>
  <si>
    <t>Regonda</t>
  </si>
  <si>
    <t>Jannaram</t>
  </si>
  <si>
    <t>Putlur</t>
  </si>
  <si>
    <t xml:space="preserve">Ramasamudram  </t>
  </si>
  <si>
    <t>Unguturu</t>
  </si>
  <si>
    <t xml:space="preserve">Repalle </t>
  </si>
  <si>
    <t xml:space="preserve">Simhadripuram • </t>
  </si>
  <si>
    <t>Saidapur</t>
  </si>
  <si>
    <t>Yellandu</t>
  </si>
  <si>
    <t>Pattikanda</t>
  </si>
  <si>
    <t>Manopadu</t>
  </si>
  <si>
    <t>Yeldurthy</t>
  </si>
  <si>
    <t>Nuthankal</t>
  </si>
  <si>
    <t xml:space="preserve">Venkatagiri </t>
  </si>
  <si>
    <t xml:space="preserve">Santhanuthlapadu </t>
  </si>
  <si>
    <t>Sangem</t>
  </si>
  <si>
    <t>Kerameri</t>
  </si>
  <si>
    <t>Puttaparthi</t>
  </si>
  <si>
    <t xml:space="preserve">Renigunta  </t>
  </si>
  <si>
    <t>Veeravasaram</t>
  </si>
  <si>
    <t>Rompicherla</t>
  </si>
  <si>
    <t xml:space="preserve">T Sundupalle  </t>
  </si>
  <si>
    <t>Sarangapur</t>
  </si>
  <si>
    <t>Yerrupalem</t>
  </si>
  <si>
    <t xml:space="preserve">Vatsavai </t>
  </si>
  <si>
    <t>Peapally</t>
  </si>
  <si>
    <t>Midjil</t>
  </si>
  <si>
    <t>Zahirabad</t>
  </si>
  <si>
    <t>Pedda Adiserlapalle</t>
  </si>
  <si>
    <t xml:space="preserve">Vidavalur </t>
  </si>
  <si>
    <t xml:space="preserve">Singarayakonda </t>
  </si>
  <si>
    <t>Shayampet</t>
  </si>
  <si>
    <t>Kubeer</t>
  </si>
  <si>
    <t xml:space="preserve">Ramagiri </t>
  </si>
  <si>
    <t xml:space="preserve">Rompicherla  </t>
  </si>
  <si>
    <t>Sattenapalle</t>
  </si>
  <si>
    <t xml:space="preserve">Thandur </t>
  </si>
  <si>
    <t>Sirsilla</t>
  </si>
  <si>
    <t>Veerullapadu</t>
  </si>
  <si>
    <t>Pedda Kadubur</t>
  </si>
  <si>
    <t>Nagar Kurnool</t>
  </si>
  <si>
    <t>Peddavura</t>
  </si>
  <si>
    <t>Vinjamur</t>
  </si>
  <si>
    <t xml:space="preserve">Tangutur </t>
  </si>
  <si>
    <t xml:space="preserve">Tadvai </t>
  </si>
  <si>
    <t>Luxettipet</t>
  </si>
  <si>
    <t>Raptadu</t>
  </si>
  <si>
    <t xml:space="preserve">Santhi Puram  </t>
  </si>
  <si>
    <t>Savalyapuram</t>
  </si>
  <si>
    <t xml:space="preserve">Vallur </t>
  </si>
  <si>
    <t>Srirampur</t>
  </si>
  <si>
    <t>Vijayawada Rural</t>
  </si>
  <si>
    <t>Rudravaram</t>
  </si>
  <si>
    <t>Narayanpet</t>
  </si>
  <si>
    <t>Penpahad</t>
  </si>
  <si>
    <t xml:space="preserve">Tarlapadu </t>
  </si>
  <si>
    <t>Thorrur</t>
  </si>
  <si>
    <t>Mudhole</t>
  </si>
  <si>
    <t>Roddam</t>
  </si>
  <si>
    <t xml:space="preserve">Satyavedu  </t>
  </si>
  <si>
    <t>Tadikonda</t>
  </si>
  <si>
    <t xml:space="preserve">Veeraballe </t>
  </si>
  <si>
    <t>Sultanabad</t>
  </si>
  <si>
    <t>Vijayawada Urban</t>
  </si>
  <si>
    <t xml:space="preserve">Sanjamala </t>
  </si>
  <si>
    <t>Narva</t>
  </si>
  <si>
    <t>Pochampalle</t>
  </si>
  <si>
    <t xml:space="preserve">Thallur </t>
  </si>
  <si>
    <t>Venkatapur</t>
  </si>
  <si>
    <t>Nirmal</t>
  </si>
  <si>
    <t>Rolla</t>
  </si>
  <si>
    <t xml:space="preserve">Sodam  </t>
  </si>
  <si>
    <t xml:space="preserve">Tenali </t>
  </si>
  <si>
    <t>Veerapunayunipalle •</t>
  </si>
  <si>
    <t>Thimmapur</t>
  </si>
  <si>
    <t>Vissannapet</t>
  </si>
  <si>
    <t>Sirvel</t>
  </si>
  <si>
    <t>Rajapet</t>
  </si>
  <si>
    <t xml:space="preserve">Tripuranthakam </t>
  </si>
  <si>
    <t>Wardhannapet</t>
  </si>
  <si>
    <t>Sirpur (U)</t>
  </si>
  <si>
    <t>Settur</t>
  </si>
  <si>
    <t xml:space="preserve">Somala  </t>
  </si>
  <si>
    <t>Thadepalle</t>
  </si>
  <si>
    <t xml:space="preserve">Vempalle  </t>
  </si>
  <si>
    <t xml:space="preserve">Veenavanka </t>
  </si>
  <si>
    <t>Vuyyuru</t>
  </si>
  <si>
    <t>Srisailam</t>
  </si>
  <si>
    <t>Pangal</t>
  </si>
  <si>
    <t xml:space="preserve">Ramannapeta </t>
  </si>
  <si>
    <t xml:space="preserve">Ulavapadu </t>
  </si>
  <si>
    <t>Zaffergadh</t>
  </si>
  <si>
    <t>Tanur</t>
  </si>
  <si>
    <t>Singanamala</t>
  </si>
  <si>
    <t xml:space="preserve">Srikalahasti </t>
  </si>
  <si>
    <t>Thullur</t>
  </si>
  <si>
    <t xml:space="preserve">Vemula </t>
  </si>
  <si>
    <t>Velgatoor</t>
  </si>
  <si>
    <t>Tuggali</t>
  </si>
  <si>
    <t>Pebbair</t>
  </si>
  <si>
    <t>Saligouraram</t>
  </si>
  <si>
    <t xml:space="preserve">Veligandla </t>
  </si>
  <si>
    <t>Wankdi</t>
  </si>
  <si>
    <t>Somandepalle</t>
  </si>
  <si>
    <t xml:space="preserve">Srirangarajapuram  </t>
  </si>
  <si>
    <t>Tsundur</t>
  </si>
  <si>
    <t xml:space="preserve">Vontimitta </t>
  </si>
  <si>
    <t>Vemulawada</t>
  </si>
  <si>
    <t>Uyyalawada</t>
  </si>
  <si>
    <t>Peddakothapalle</t>
  </si>
  <si>
    <t>Suryapet</t>
  </si>
  <si>
    <t xml:space="preserve">Vetapalem </t>
  </si>
  <si>
    <t xml:space="preserve">Tadimarri </t>
  </si>
  <si>
    <t xml:space="preserve">Thamballapalle </t>
  </si>
  <si>
    <t>Vatticherukuru</t>
  </si>
  <si>
    <t>Yerraguntla</t>
  </si>
  <si>
    <t>Yella Reddi Peta</t>
  </si>
  <si>
    <t>Veldurthi</t>
  </si>
  <si>
    <t>Peddamandadi</t>
  </si>
  <si>
    <t>Thipparthi</t>
  </si>
  <si>
    <t xml:space="preserve">Voletivaripalem </t>
  </si>
  <si>
    <t xml:space="preserve">Tadpatri </t>
  </si>
  <si>
    <t xml:space="preserve">Thavanampalle </t>
  </si>
  <si>
    <t xml:space="preserve">Veldurthi </t>
  </si>
  <si>
    <t>Velgodu</t>
  </si>
  <si>
    <t>Tadoor</t>
  </si>
  <si>
    <t>Thirumalagiri</t>
  </si>
  <si>
    <t xml:space="preserve">Yeddanapudi </t>
  </si>
  <si>
    <t>Talupula</t>
  </si>
  <si>
    <t xml:space="preserve">Thottambedu </t>
  </si>
  <si>
    <t>Vemuru</t>
  </si>
  <si>
    <t>Yemmiganur</t>
  </si>
  <si>
    <t>Talakondapalle</t>
  </si>
  <si>
    <t>Thripuraram</t>
  </si>
  <si>
    <t xml:space="preserve">Yerragondapalem </t>
  </si>
  <si>
    <t>Tanakal</t>
  </si>
  <si>
    <t xml:space="preserve">Tirupati Rural </t>
  </si>
  <si>
    <t>Vinukonda</t>
  </si>
  <si>
    <t>Telkapalle</t>
  </si>
  <si>
    <t>Thunga Thurthi</t>
  </si>
  <si>
    <t>Zarugumilli</t>
  </si>
  <si>
    <t>Uravakonda</t>
  </si>
  <si>
    <t xml:space="preserve">Tirupati Urban </t>
  </si>
  <si>
    <t>Thimmajipeta</t>
  </si>
  <si>
    <t>Valigonda</t>
  </si>
  <si>
    <t>Vajrakarur</t>
  </si>
  <si>
    <t xml:space="preserve">Vadamalapeta  </t>
  </si>
  <si>
    <t>Uppununthala</t>
  </si>
  <si>
    <t>Vemulapalle</t>
  </si>
  <si>
    <t>Vidapanakal</t>
  </si>
  <si>
    <t xml:space="preserve">Varadaiahpalem  </t>
  </si>
  <si>
    <t>Utkoor</t>
  </si>
  <si>
    <t>Yadagirigutta</t>
  </si>
  <si>
    <t>Yadiki</t>
  </si>
  <si>
    <t xml:space="preserve">Vayalpad  </t>
  </si>
  <si>
    <t>Vangoor</t>
  </si>
  <si>
    <t>Yellanur</t>
  </si>
  <si>
    <t xml:space="preserve">Veduru Kuppam  </t>
  </si>
  <si>
    <t>Veepangandla</t>
  </si>
  <si>
    <t xml:space="preserve">Venkatagiri Kota  </t>
  </si>
  <si>
    <t>Veldanda</t>
  </si>
  <si>
    <t xml:space="preserve">Vijaya Puram  </t>
  </si>
  <si>
    <t>Waddepalle</t>
  </si>
  <si>
    <t xml:space="preserve">Yadamari </t>
  </si>
  <si>
    <t>Wanaparthy</t>
  </si>
  <si>
    <t xml:space="preserve">Yerpedu </t>
  </si>
  <si>
    <t>Yerravaripalem</t>
  </si>
  <si>
    <t>UNDER TAKING FOR MEDICAL REIMBURSEMENT BY THE FORWARDING AUTHORITIES</t>
  </si>
  <si>
    <t>SIGNATURE OF THE FORWARDING AUTHORITY/DDO.</t>
  </si>
  <si>
    <r>
      <rPr>
        <b/>
        <sz val="10"/>
        <color indexed="8"/>
        <rFont val="Trebuchet MS"/>
        <family val="2"/>
      </rPr>
      <t>Note:</t>
    </r>
    <r>
      <rPr>
        <sz val="10"/>
        <color indexed="8"/>
        <rFont val="Trebuchet MS"/>
        <family val="2"/>
      </rPr>
      <t xml:space="preserve"> for Headmaster’s of Gr-II the under taking should be countersigned by the Dy.E.O. Concerned In case of M.E.O.’s the MPDO, should countersign</t>
    </r>
  </si>
  <si>
    <t>DDO Address</t>
  </si>
  <si>
    <t>name</t>
  </si>
  <si>
    <t>Desig</t>
  </si>
  <si>
    <t>DT</t>
  </si>
  <si>
    <t>D.D.O</t>
  </si>
  <si>
    <t xml:space="preserve">Name </t>
  </si>
  <si>
    <t>Relationship</t>
  </si>
  <si>
    <t>as I have undergone Treatment for the desease</t>
  </si>
  <si>
    <t>Desease</t>
  </si>
  <si>
    <t>Joining date</t>
  </si>
  <si>
    <t>Discharge date</t>
  </si>
  <si>
    <t>submission date</t>
  </si>
  <si>
    <t>Jan</t>
  </si>
  <si>
    <t>Feb</t>
  </si>
  <si>
    <t>Mar</t>
  </si>
  <si>
    <t>Apr</t>
  </si>
  <si>
    <t>May</t>
  </si>
  <si>
    <t>Jun</t>
  </si>
  <si>
    <t>Jul</t>
  </si>
  <si>
    <t>Aug</t>
  </si>
  <si>
    <t>Sep</t>
  </si>
  <si>
    <t>Oct</t>
  </si>
  <si>
    <t>Nov</t>
  </si>
  <si>
    <t>Dec</t>
  </si>
  <si>
    <t>sixth</t>
  </si>
  <si>
    <t>first</t>
  </si>
  <si>
    <t>second</t>
  </si>
  <si>
    <t>third</t>
  </si>
  <si>
    <t>fourth</t>
  </si>
  <si>
    <t>fifth</t>
  </si>
  <si>
    <t>Employee Address</t>
  </si>
  <si>
    <t>The District Educational Officer</t>
  </si>
  <si>
    <t>The Director of School Education, A.P.,</t>
  </si>
  <si>
    <t>Near Telephone Bhavan, Saifabad,</t>
  </si>
  <si>
    <t>Hyderabad-500004</t>
  </si>
  <si>
    <t>The AP Government Employee's Loans Medical Attendance &amp; Family Welfare Code</t>
  </si>
  <si>
    <t>The Andhra Pradesh Integrated Medical Attendance Rules, 1972</t>
  </si>
  <si>
    <t>PART 7</t>
  </si>
  <si>
    <t>        The Andhra Pradesh Integrated Medical Attendance</t>
  </si>
  <si>
    <t>                        Rules, 1972</t>
  </si>
  <si>
    <t>1.       Short  title :--These rules may be  called  the  "Andhra</t>
  </si>
  <si>
    <t>Pradesh Medical Attendance Rules,1972.</t>
  </si>
  <si>
    <t>2.       Extent  of Application :-(a) They shall  extend  to  the</t>
  </si>
  <si>
    <t>whole of the State of Andhra Pradesh.</t>
  </si>
  <si>
    <t>(2) These rules also apply to persons who are entitled to medical</t>
  </si>
  <si>
    <t>attendance  under  the  Secretary  of  State  Services   (Medical</t>
  </si>
  <si>
    <t>Attendance)   Rules,  1938,  the  All  India  Services   (Medical</t>
  </si>
  <si>
    <t>Attendance)  Rules,  1954 and also to the  Andhra  Pradesh  State</t>
  </si>
  <si>
    <t>Higher  Judicial Officers who are to be treated on par  with  the</t>
  </si>
  <si>
    <t>I.A.S. and I.P.S. Officers, but only to the extent to which  they</t>
  </si>
  <si>
    <t>are not inconsistent with these rules. .</t>
  </si>
  <si>
    <t>3.       Definitions :- In these rules unless there  is  anything</t>
  </si>
  <si>
    <t>repugnant in the subject or context -</t>
  </si>
  <si>
    <t>(1)    "Government Servant" means a whole time Government Servant</t>
  </si>
  <si>
    <t>employed under the Government of Andhra Pradesh and includes such</t>
  </si>
  <si>
    <t>servants  employed under State Governments with  whom  reciprocal</t>
  </si>
  <si>
    <t>agreements  in  respect of medical attendance have  been  entered</t>
  </si>
  <si>
    <t>into, but does not include part time or honorary workers ;</t>
  </si>
  <si>
    <t>(2)     "Hospital" means a Government Hospital and  includes  any</t>
  </si>
  <si>
    <t>Special  Hospital in the State or any other  Medical  Institution</t>
  </si>
  <si>
    <t>recognised by the Government.</t>
  </si>
  <si>
    <t>Note  :-Non-gazetted Officers and Employees of the  local  bodies</t>
  </si>
  <si>
    <t>drawing salaries not exceeding Rs. 300 per mensem in the  greater</t>
  </si>
  <si>
    <t>Hyderabad city are permitted to take treatment for their families</t>
  </si>
  <si>
    <t>in the Maternity and Child Welfare Centres of the Corporation  of</t>
  </si>
  <si>
    <t>Hyderabad  only  in  emergencies and  get  reimbursement  of  the</t>
  </si>
  <si>
    <t>expenses incurred by them, the emergency being certified as  such</t>
  </si>
  <si>
    <t>by the Medical Officer in charge of the Centre;</t>
  </si>
  <si>
    <t>(3)      "Registered   Medical  Practitioner"  means   a   person</t>
  </si>
  <si>
    <t>registered  under  the  Madras  Medical  Registration  Act,  1914</t>
  </si>
  <si>
    <t>adopted   to   Andhra  State;  and  the  Andhra   Ayurvedic   and</t>
  </si>
  <si>
    <t>Homoeopathic  Medical Practitioners' Registration Act,  1956  and</t>
  </si>
  <si>
    <t>the  Medical Act No. 1 of 1312 Fasli of the  erstwhile  Hyderabad</t>
  </si>
  <si>
    <t>Government;</t>
  </si>
  <si>
    <t>(4)     "Authorised  Medical Attendant" means a  Medical  Officer</t>
  </si>
  <si>
    <t>attached  to the Government Hospital or Dispensary in  the  State</t>
  </si>
  <si>
    <t>who  has been nominated by the Government, from time to time,  to</t>
  </si>
  <si>
    <t>Serve as Authorised Medical Attendant for the State Government</t>
  </si>
  <si>
    <t>Servants ;</t>
  </si>
  <si>
    <t>[A  list  of  Authorised Medical  Attendants,  appointed  by  the</t>
  </si>
  <si>
    <t>Government is given in Appendix I to these Rules.]</t>
  </si>
  <si>
    <t>(5)    "Patient" means a Government Servant or any member of  his</t>
  </si>
  <si>
    <t>family and to whom these rules apply and who has fallen ill ;</t>
  </si>
  <si>
    <t>(6)    "Station" means the town or place in which the  Government</t>
  </si>
  <si>
    <t>Servant and other entitled person falls ill ;</t>
  </si>
  <si>
    <t>(7)     "Family" :-(a) In the case of a male Government  Servant,</t>
  </si>
  <si>
    <t>family means his parents, wife, legitimate children including  an</t>
  </si>
  <si>
    <t>adopted son and step Children residing with and wholly  dependent</t>
  </si>
  <si>
    <t>on him ;</t>
  </si>
  <si>
    <t>(b)  In  the  case of a woman Government  Servant  it  means  her</t>
  </si>
  <si>
    <t>parents, husband and children residing with and wholly  dependent</t>
  </si>
  <si>
    <t>on her.</t>
  </si>
  <si>
    <t>(i)     The word 'wife' includes more than one wife.</t>
  </si>
  <si>
    <t>(ii)     The claims for reimbursement of expenses in  respect  of</t>
  </si>
  <si>
    <t>parents  should  be accompanied by declaration  in  the  proforma</t>
  </si>
  <si>
    <t>given below.</t>
  </si>
  <si>
    <t>                            Proforma</t>
  </si>
  <si>
    <t>I, .................................................. (full  name</t>
  </si>
  <si>
    <t>and      designation)      hereby      declare      that       my</t>
  </si>
  <si>
    <t>father/mother.....................has  no property or  income  of</t>
  </si>
  <si>
    <t>his/her own and that he/she is wholly dependent on me.</t>
  </si>
  <si>
    <t>                                            Signature and date.</t>
  </si>
  <si>
    <t>(iii)  A  married  daughter who is under the  protection  of  her</t>
  </si>
  <si>
    <t>husband  does  not  come within the definition  of  "family"  for</t>
  </si>
  <si>
    <t>purposes of these rules.</t>
  </si>
  <si>
    <t>(iv)  The  deserted,  divorced,  or  widowed  daughters  who  are</t>
  </si>
  <si>
    <t>residing  with entirely dependent on the Government Servants  and</t>
  </si>
  <si>
    <t>Employees of local bodies drawing salaries not exceeding Rs.  300</t>
  </si>
  <si>
    <t>per  month  are  eligible  for  medical  concessions  allowed  to</t>
  </si>
  <si>
    <t>Government Servants under these rules.</t>
  </si>
  <si>
    <t>(v) Their family for purpose of these rules will include adoptive</t>
  </si>
  <si>
    <t>parents  who are wholly dependent on the Government Servants  but</t>
  </si>
  <si>
    <t>does  not  include  the  real parents,  though  they  are  wholly</t>
  </si>
  <si>
    <t>dependant  on  the  Government  Servants  once  the  adoption  is</t>
  </si>
  <si>
    <t>effected].  [G.O.Ms.No.  123, Health, Dt. 25-11-76  &amp;  G.O.Ms.No.</t>
  </si>
  <si>
    <t>718, Health, Dt. 18-7-1975]</t>
  </si>
  <si>
    <t>(vi)  Medical  reimbursement  bills of the Member  of  the  State</t>
  </si>
  <si>
    <t>Legislature can be presented directly to the District Treasury or</t>
  </si>
  <si>
    <t>Sub-treasury  as the case may be, from which they are  authorised</t>
  </si>
  <si>
    <t>to draw their salaries; on the basis of essentiality  certificate</t>
  </si>
  <si>
    <t>issued by the Authorised Medical Attendant without insisting  for</t>
  </si>
  <si>
    <t>the countersignature of the District Medical and Health  Officer,</t>
  </si>
  <si>
    <t>or Superintendent as the case may be.]</t>
  </si>
  <si>
    <t>[Inserted by G.O.Ms.No.418, H&amp;M, Dt. 26-6-1979]</t>
  </si>
  <si>
    <t>(8)      "Well-to-do-person" means a person who is in receipt  of</t>
  </si>
  <si>
    <t>an annual income of Rs.  1,200 or more or who is a member of  the</t>
  </si>
  <si>
    <t>family of such a person and actually dependent on him.</t>
  </si>
  <si>
    <t>4.      Medical Attendance :-(1) Medical Attendance in respect of</t>
  </si>
  <si>
    <t>a  Government  Servant whose pay is not less  than Rs.  500  p.m.</t>
  </si>
  <si>
    <t>means :-</t>
  </si>
  <si>
    <t>(i)  Attendance  in a hospital or at the consulting room  of  the</t>
  </si>
  <si>
    <t>Authorised  Medical  Attendant or at the residence of  the  Govt.</t>
  </si>
  <si>
    <t>Servant;</t>
  </si>
  <si>
    <t>(ii)  All pathological, bacteriological, radiological  and  other</t>
  </si>
  <si>
    <t>methods  of  examination  for the purpose of  diagnosis,  as  are</t>
  </si>
  <si>
    <t>available  in  any Government Hospital within the State  and  are</t>
  </si>
  <si>
    <t>considered necessary by the Authorised Medical Attendant ;</t>
  </si>
  <si>
    <t>(iii)  Any  consultation with a Specialist in  Government  employ</t>
  </si>
  <si>
    <t>within the State or other Medical Officer similarly in Government</t>
  </si>
  <si>
    <t>employ within the State or that the Authorised Medical  Attendant</t>
  </si>
  <si>
    <t>may certify to be necessary to such extent and in such manner  as</t>
  </si>
  <si>
    <t>the  Specialist  or  Medical Officer  in  consultation  with  the</t>
  </si>
  <si>
    <t>Authorised Medical Attendant, determine.</t>
  </si>
  <si>
    <t>(2)      Medical  Attendance in respect of any  other  Government</t>
  </si>
  <si>
    <t>Servant, means-</t>
  </si>
  <si>
    <t>(i) Attendance at a Government Hospital or at the consulting room</t>
  </si>
  <si>
    <t>of  the Authorised Medical Attendant or in case of illness  which</t>
  </si>
  <si>
    <t>compels  the  patient  to be confined to his  residence,  at  the</t>
  </si>
  <si>
    <t>residence of the Government Servant;</t>
  </si>
  <si>
    <t>(ii)  All methods of examination for purposes of  diagnosis  that</t>
  </si>
  <si>
    <t>are available in the nearest Government Hospital.</t>
  </si>
  <si>
    <t>(iii) Any consultation with a Specialist or other Medical Officer</t>
  </si>
  <si>
    <t>stationed in the State that the Authorised Medical Attendant  may</t>
  </si>
  <si>
    <t>certify to be necessary, to such extent and in such manner as the</t>
  </si>
  <si>
    <t>Special Officer may, in consultation with the Authorised  Medical</t>
  </si>
  <si>
    <t>Attendant, determine ;</t>
  </si>
  <si>
    <t>(3)      There  will  be cases of not  infrequent  occurrence  in</t>
  </si>
  <si>
    <t>which,  it  will be proper for the medical officer to  visit  the</t>
  </si>
  <si>
    <t>Government  Servant  in  receipt of  salaries  under  Rupees  one</t>
  </si>
  <si>
    <t>hundred  at  their residences. The Government trust to  the  good</t>
  </si>
  <si>
    <t>sense and good feeling of the medical profession in preference to</t>
  </si>
  <si>
    <t>laying down any precise rules for such cases.</t>
  </si>
  <si>
    <t>(4)     It should be distinctly understood that a medical officer</t>
  </si>
  <si>
    <t>will  not  be  expected to attend a  Government  Servant  at  his</t>
  </si>
  <si>
    <t>residence  unless the patient is unable to wait upon the  medical</t>
  </si>
  <si>
    <t>officer  either at the latter's residence or his consulting  room</t>
  </si>
  <si>
    <t>or till such time as may be appointed by the Medical Officer  for</t>
  </si>
  <si>
    <t>the purpose ;</t>
  </si>
  <si>
    <t>(5)     Medical Officers who are Authorised Medical Attendants to</t>
  </si>
  <si>
    <t>the  Government Servants, should not charge any  consultation  or</t>
  </si>
  <si>
    <t>other   fees  from  the  Government  Servants  for  the   Medical</t>
  </si>
  <si>
    <t>Attendance rendered to them.</t>
  </si>
  <si>
    <t>5. Medical Treatment :-Medical Treatment means use of all medical</t>
  </si>
  <si>
    <t>and  surgical facilities available at the Government Hospital  in</t>
  </si>
  <si>
    <t>which the patient is treated and includes :-</t>
  </si>
  <si>
    <t>(1)       Employment  of  such   pathological,   bacteriological,</t>
  </si>
  <si>
    <t>radiological  or  other methods of investigation,  etc.,  as  are</t>
  </si>
  <si>
    <t>(2)      Supply of such medicines, special or ordinary  vaccines,</t>
  </si>
  <si>
    <t>sera or other therapeutic substances as are ordinarily  available</t>
  </si>
  <si>
    <t>in Government Hospitals in the State ;</t>
  </si>
  <si>
    <t>[Note  :-Wherever  a Government Servant  consults  an  Authorised</t>
  </si>
  <si>
    <t>Medical Attendant/ Specialist in the latter's consulting Room and</t>
  </si>
  <si>
    <t>medicines were prescribed, the Medical Officer of the Secretariat</t>
  </si>
  <si>
    <t>Dispensary  is  authorised to issue medicines to  the  Government</t>
  </si>
  <si>
    <t>servant  and  their families of the prescriptions  given  by  the</t>
  </si>
  <si>
    <t>Authorised  Medical Attendant, Specialist although they  are  not</t>
  </si>
  <si>
    <t>attached  to  the Secretariat Dispensary. In case  the  medicines</t>
  </si>
  <si>
    <t>prescribed by the Authorised Medical Attendant/Specialist are not</t>
  </si>
  <si>
    <t>available  even  at the Secretariat  Dispensary,  the  Government</t>
  </si>
  <si>
    <t>Servants  may purchase the medicines outside and get  the  amount</t>
  </si>
  <si>
    <t>spent thereby reimbursed later as per rules. The Medial  Officer,</t>
  </si>
  <si>
    <t>Secretariat  Dispensary, is not ordinarily bound to purchase  and</t>
  </si>
  <si>
    <t>supply  the medicines. He will, however, stock all the  necessary</t>
  </si>
  <si>
    <t>medicines in the dispensary to meet the requirements.] [Added  by</t>
  </si>
  <si>
    <t>G.O.Ms.No. 1274, M.&amp;H. (Kl), Dt. 29-12-1978]</t>
  </si>
  <si>
    <t>(3)      Supply  of  such  medicines,  vaccines,  sera  or  other</t>
  </si>
  <si>
    <t>therapeutic  substances  as  are  not  ordinarily  available   in</t>
  </si>
  <si>
    <t>Government  Hospitals  as the Authorised  Medical  Attendant  may</t>
  </si>
  <si>
    <t>certify  in writing to be essential for the recovery or  for  the</t>
  </si>
  <si>
    <t>prevention of deterioration in the condition of the patient.</t>
  </si>
  <si>
    <t>(i)  The  refund  of  the cost  of  preparations  which  are  not</t>
  </si>
  <si>
    <t>medicines but are primarily foods, tonics, toilet preparations or</t>
  </si>
  <si>
    <t>disinfectants is not admissible under the rules. Prescription  of</t>
  </si>
  <si>
    <t>expensive   drugs,  tonics,  laxatives  or  other   elegant   and</t>
  </si>
  <si>
    <t>proprietary  preparations  for  the use  of  Govt.  Servants  and</t>
  </si>
  <si>
    <t>members  of their families when drugs of equal therapeutic  value</t>
  </si>
  <si>
    <t>are available in hospital and dispensaries is prohibited. List of</t>
  </si>
  <si>
    <t>items  for  which  refund is not  admissible  under  the  Medical</t>
  </si>
  <si>
    <t>Attendance Rules are given in Appendix II.</t>
  </si>
  <si>
    <t>(ii)  Sales  Tax  paid by Government  Servants  while  purchasing</t>
  </si>
  <si>
    <t>special medicines from the market is refundable under the  Rules.</t>
  </si>
  <si>
    <t>Packing  and  postage  charges paid by  Government  Servants  for</t>
  </si>
  <si>
    <t>purchasing   special   medicines  from   out-stations   are   not</t>
  </si>
  <si>
    <t>refundable.</t>
  </si>
  <si>
    <t>(iii)  All claims for refund of expenses incurred on  account  of</t>
  </si>
  <si>
    <t>the purchase of the special medicines should be preferred in  the</t>
  </si>
  <si>
    <t>manner indicated in Appendix III.</t>
  </si>
  <si>
    <t>[Note :-Bills for small amounts upto Rs. 157- at a time need  not</t>
  </si>
  <si>
    <t>be  countersigned  by the Authorised Medical Attendant.  In  such</t>
  </si>
  <si>
    <t>cases,  Essentiality Certificate should specifically mention  the</t>
  </si>
  <si>
    <t>names  and quantum of medicines required. Also, that  certificate</t>
  </si>
  <si>
    <t>should be marked as cancelled while the bill is submitted so that</t>
  </si>
  <si>
    <t>it cannot be used again.]</t>
  </si>
  <si>
    <t>[Added by G.O.Ms.No. 1274, M.&amp;H. (Kl), Dt. 29-12-1978]</t>
  </si>
  <si>
    <t>(4)    Treatment of confinement cases of a Government Servant and</t>
  </si>
  <si>
    <t>includes prenatal and post-natal treatment.</t>
  </si>
  <si>
    <t>Note :- The pre-natal and post-natal treatment can be had at  the</t>
  </si>
  <si>
    <t>Government Medical Institutions in the State where facilities are</t>
  </si>
  <si>
    <t>available  and  where no such facilities are available  the  case</t>
  </si>
  <si>
    <t>should be referred to the concerned nearest Government specialist</t>
  </si>
  <si>
    <t>by  the Authorised Medical Attendant. These treatments should  be</t>
  </si>
  <si>
    <t>treated as "other treatment" for which a woman Government Servant</t>
  </si>
  <si>
    <t>or  the  wife or other members of a male Government  Servant  are</t>
  </si>
  <si>
    <t>entitled.                (G.O.Ms.No. 1466, Health, Dt. 31-8-1965)</t>
  </si>
  <si>
    <t>(5)      Such  accommodation  as is ordinarily  provided  in  the</t>
  </si>
  <si>
    <t>Hospital and is suited to the status of a Government Servant with</t>
  </si>
  <si>
    <t>reference to his pay as indicated below :-</t>
  </si>
  <si>
    <t>(i) Government Servants drawing          "A"class ward.In case</t>
  </si>
  <si>
    <t>    Rs. 500 and above p.m.                accommodation in"A"</t>
  </si>
  <si>
    <t>                                          class ward is not</t>
  </si>
  <si>
    <t>                                          available"A-2"class</t>
  </si>
  <si>
    <t>                                          ward.(single rooms</t>
  </si>
  <si>
    <t>                                          with/without attached</t>
  </si>
  <si>
    <t>                                          Bath-room).</t>
  </si>
  <si>
    <t>(ii) Other Government Servants            "B"class ward(cement</t>
  </si>
  <si>
    <t>     drawing Rs. 250-499 p.m.              or wooden partitioned</t>
  </si>
  <si>
    <t>                                           cubicles).</t>
  </si>
  <si>
    <t>(iii) Government Servants Rs.            "C"class ward(curtained</t>
  </si>
  <si>
    <t>      100-244 p.m.                          drawing cubicles).</t>
  </si>
  <si>
    <t>(iv)  Government Servants                   General ward.</t>
  </si>
  <si>
    <t>      drawing below Rs. 100 p.m.</t>
  </si>
  <si>
    <t>                         (G.O.Ms.No. 1382, Health, Dt. 9-4-1964)</t>
  </si>
  <si>
    <t>(6)     Such nursing as is ordinarily available provided  in  the</t>
  </si>
  <si>
    <t>hospital  and is suited to his status and includes  such  special</t>
  </si>
  <si>
    <t>nursing  as  the  Authorised Medical  Attendant  may  certify  in</t>
  </si>
  <si>
    <t>writing to be essential for the recovery or for the prevention of</t>
  </si>
  <si>
    <t>serious deterioration in the condition of the Government Servant.</t>
  </si>
  <si>
    <t>If  at  all a Government Servant requires extra  nursing  he  may</t>
  </si>
  <si>
    <t>engage an attendant at his own cost.</t>
  </si>
  <si>
    <t>(7)     Such diet as is ordinarily provided to other patients  in</t>
  </si>
  <si>
    <t>the hospital.</t>
  </si>
  <si>
    <t>Note  :-This  concession is applicable only to  the  Non-Gazetted</t>
  </si>
  <si>
    <t>Officers and Employees of local bodies drawing pay not  exceeding</t>
  </si>
  <si>
    <t>Rs. 300 and members of their families.</t>
  </si>
  <si>
    <t>(8)    Blood transfusion service.</t>
  </si>
  <si>
    <t>(9)    Provision of ambulance service wherever necessary for  the</t>
  </si>
  <si>
    <t>transport of the patient to the Hospital.</t>
  </si>
  <si>
    <t>Note  (1)  :-Charges  paid  to  hospital,  ambulance  or  to  the</t>
  </si>
  <si>
    <t>ambulance  of  a  social service organisation  (if  there  is  no</t>
  </si>
  <si>
    <t>ambulance   attached  to  the  local  Government  Hospital)   are</t>
  </si>
  <si>
    <t>reimbursed  on  production  of a  certificate  from  the  medical</t>
  </si>
  <si>
    <t>attendant   that   the   use   of   ambulance   was    necessary.</t>
  </si>
  <si>
    <t>(G.O.Ms.No. 1466, Health, Dt. 31-8-1956)</t>
  </si>
  <si>
    <t>Note   (2)  :-[The  cost  of  artificial  limbs,  hearing   aids,</t>
  </si>
  <si>
    <t>corrective glasses, artificial teeth and invalid chairs,  charges</t>
  </si>
  <si>
    <t>are reimbursable to the eligible patients who are entitled to the</t>
  </si>
  <si>
    <t>facilities for sanction of medical reimbursement].</t>
  </si>
  <si>
    <t>(Subs,  by G.O.Ms.No. 175, H.M. &amp; F.W., Dt. 7-3-1990 w.e.f.  1-3-</t>
  </si>
  <si>
    <t>1990)</t>
  </si>
  <si>
    <t>Note  (3)  :-Under  Rule  5  (9) cost  of  pace  marked  and  its</t>
  </si>
  <si>
    <t>replacement charges are reimbursable.</t>
  </si>
  <si>
    <t>(G.O.Ms.No. 502, Health, Dt. 8-8-1978)</t>
  </si>
  <si>
    <t>6. Persons entitled to free medical treatment :-(i) The following</t>
  </si>
  <si>
    <t>persons are entitled to free medical attendance :-</t>
  </si>
  <si>
    <t>(a)      All Government Servants under the rule making powers  of</t>
  </si>
  <si>
    <t>the  Government  of  Andhra Pradesh  subject  to  the  conditions</t>
  </si>
  <si>
    <t>specified  in  these rules, Government Servants are  entitled  to</t>
  </si>
  <si>
    <t>free medical attendance irrespective of whether they are on  duty</t>
  </si>
  <si>
    <t>or on leave, anywhere in the State.</t>
  </si>
  <si>
    <t>(b)      Employees   of  the  Local  Bodies   (Zilla   Parishads,</t>
  </si>
  <si>
    <t>Municipalities,   Panchayat  Samithis  and  Panchayats)   drawing</t>
  </si>
  <si>
    <t>salaries not exceeding Rs. 3007- p.m.</t>
  </si>
  <si>
    <t>The  Employees  of  Zilla Grandhalaya Samsthas  drawing  pay  not</t>
  </si>
  <si>
    <t>exceeding  Rs.  3007  -  p.m.  are  eligible  for  free   medical</t>
  </si>
  <si>
    <t>attendance in the Government Hospitals in the State.</t>
  </si>
  <si>
    <t>                        (G.O.Ms.No. 915, Health, Dt. 8-7-1975)</t>
  </si>
  <si>
    <t>Note (1):-Families of Government Servants and Employees of  Local</t>
  </si>
  <si>
    <t>Bodies  drawing pay not exceeding Rs. 3007- p.m. are eligible  to</t>
  </si>
  <si>
    <t>free  medical  attendance  and  the  rules  shall  apply  mutatis</t>
  </si>
  <si>
    <t>mutandis to them as they apply to the Government Servant himself.</t>
  </si>
  <si>
    <t>(2)     All the N.G.Os. and members of Local Bodies  drawing  pay</t>
  </si>
  <si>
    <t>not  exceeding Rs. 300/- p.m. and members of their families  when</t>
  </si>
  <si>
    <t>admitted  to State Government Medical Institutions  are  exempted</t>
  </si>
  <si>
    <t>from  payment of diet charges and the entire cost of special  and</t>
  </si>
  <si>
    <t>expensive drugs administered to them.</t>
  </si>
  <si>
    <t>(3)     Employees of Local Bodies who are drawing more  than  Rs.</t>
  </si>
  <si>
    <t>300  p.m.  as they will be treated as members of the  public  and</t>
  </si>
  <si>
    <t>charges collected from them as per rules.</t>
  </si>
  <si>
    <t>(4)      Law Officers viz., (Advocate-General, State  Prosecutor,</t>
  </si>
  <si>
    <t>State   Counsel,  Government  Pleader  and  Public   Prosecutor),</t>
  </si>
  <si>
    <t>President, Chairman and Members of Local Bodies, Reserve Bank  of</t>
  </si>
  <si>
    <t>India  and Currency Officers and Retired Government Servants  are</t>
  </si>
  <si>
    <t>not entitled to free medical attendance.</t>
  </si>
  <si>
    <t>Note  :-These rules are applicable to the Local Bodies  Employees</t>
  </si>
  <si>
    <t>who    are    drawing    pay    not    exceeding    Rs.    300/-.</t>
  </si>
  <si>
    <t>(G.O.Ms.No. 699, M.&amp; H, Dt. 23-7-1976)</t>
  </si>
  <si>
    <t>(c)     Members of the State Legislature.</t>
  </si>
  <si>
    <t>(d)    Village Officers and Servants.</t>
  </si>
  <si>
    <t>(e)      Officers  of  the Hind Kusht Nivaran  Sangh  working  in</t>
  </si>
  <si>
    <t>Government Medical Institutions.</t>
  </si>
  <si>
    <t>(f)      Honorary  Medical  Officers, House  Surgeons  and  House</t>
  </si>
  <si>
    <t>Physicians  employed  in  Government  Hospitals  in  the   State,</t>
  </si>
  <si>
    <t>Students  of  Government  Medical Colleges in  the  State,  Nurse</t>
  </si>
  <si>
    <t>Pupils,  Auxiliary Nurse-Midwives and Health Visitors  undergoing</t>
  </si>
  <si>
    <t>training and Gramsevak Trainees.</t>
  </si>
  <si>
    <t>Note  :-Students  in Medical Colleges include also  the  students</t>
  </si>
  <si>
    <t>undergoing courses in such colleges, such as Sanitary Inspectors,</t>
  </si>
  <si>
    <t>Auxiliary Health Workers, etc.</t>
  </si>
  <si>
    <t>(g)     Persons appointed under emergency provisions in the posts</t>
  </si>
  <si>
    <t>carrying  a  fixed  or time scale of pay, only so  long  as  they</t>
  </si>
  <si>
    <t>continue  in  service during the period of their treatment  in  a</t>
  </si>
  <si>
    <t>Government Medical Institution.</t>
  </si>
  <si>
    <t>(h)     Retired  and re-employed pensioners  (Gazetted  and  Non-</t>
  </si>
  <si>
    <t>Gazetted), (i)     Government Servants under suspension.</t>
  </si>
  <si>
    <t>(j)  Menials  in  the service of both the  Government  and  Local</t>
  </si>
  <si>
    <t>Bodies who are paid from contingencies on monthly basis.</t>
  </si>
  <si>
    <t>(k)    The work-charged establishment of all departments. Note \-</t>
  </si>
  <si>
    <t>Casual  and daily paid workers are not eligible for free  medical</t>
  </si>
  <si>
    <t>aid.</t>
  </si>
  <si>
    <t>(1)  The  staff  employed  in the Office  of  the  State  Welfare</t>
  </si>
  <si>
    <t>Advisory  Board, Hyderabad and the Welfare Extension Projects  in</t>
  </si>
  <si>
    <t>the districts drawing a pay not exceeding Rs. 300 p.m. and  their</t>
  </si>
  <si>
    <t>families will be given the same privileges in respect of  medical</t>
  </si>
  <si>
    <t>attendance,  treatment  and  accommodation  including  the   diet</t>
  </si>
  <si>
    <t>charges and administration of special and expensive drugs as  are</t>
  </si>
  <si>
    <t>allowed  to  the  employees  of  local  bodies  drawing  pay  not</t>
  </si>
  <si>
    <t>exceeding Rs. 300 p.m.</t>
  </si>
  <si>
    <t>(m)  The  disabled personnel from the Defence  Services  will  be</t>
  </si>
  <si>
    <t>given free treatment including diet and specialised treatment  in</t>
  </si>
  <si>
    <t>the  general wards of Government Hospitals irrespective of  their</t>
  </si>
  <si>
    <t>income.</t>
  </si>
  <si>
    <t>(n) Sportsmen representing the State of Andhra Pradesh in  Inter-</t>
  </si>
  <si>
    <t>State  tournaments at Government expenses, shall be  entitled  to</t>
  </si>
  <si>
    <t>the  privileges  under Rule 10 of the Chapter on par  with  State</t>
  </si>
  <si>
    <t>Government Servants.</t>
  </si>
  <si>
    <t>Note  :-If  any such personnel are admitted in A, B and  C  class</t>
  </si>
  <si>
    <t>warqs  or  in other special wards, the usual  charges  should  be</t>
  </si>
  <si>
    <t>levied, but the Government will be prepared to consider the grant</t>
  </si>
  <si>
    <t>of  concessions in individual cases on the recommendation of  the</t>
  </si>
  <si>
    <t>Director of Medical and Health Services.</t>
  </si>
  <si>
    <t>(a)     Telangana System of giving free treatment to the patients</t>
  </si>
  <si>
    <t>in  General wards is extended to all Government Hospitals in  the</t>
  </si>
  <si>
    <t>State.</t>
  </si>
  <si>
    <t>                        (G.O.Ms.No. 80, Health, Dt. 24-1-1976)</t>
  </si>
  <si>
    <t>(b)     All Freedom Fighters who are drawing pension either  from</t>
  </si>
  <si>
    <t>State      Government/Central     Government/Union      Territory</t>
  </si>
  <si>
    <t>Administration  in respect of their income and  their  dependants</t>
  </si>
  <si>
    <t>are  eligible  for free medical treatment  and  accommodation  in</t>
  </si>
  <si>
    <t>Government Hospitals on par with members of the Legislature.</t>
  </si>
  <si>
    <t>                        (G.O.Ms.No. 652, M.&amp;H., Dt. 8-7-1976)</t>
  </si>
  <si>
    <t>(ii)    Rulers of the Merged States and their families and  their</t>
  </si>
  <si>
    <t>personal staff:-</t>
  </si>
  <si>
    <t>(a)  The rulers of the Merged States and their families  will  be</t>
  </si>
  <si>
    <t>treated  on  par  with  the members of  the  Secretary  of  State</t>
  </si>
  <si>
    <t>Services for urposes of free medical attendance and treatment and</t>
  </si>
  <si>
    <t>the  provisions of the Secretary of State Services (M.A.)  Rules,</t>
  </si>
  <si>
    <t>1938   except   those  relating  to  travelling   allowance   and</t>
  </si>
  <si>
    <t>reimbursement  of  any cost incurred in respect  of  the  medical</t>
  </si>
  <si>
    <t>advice obtained by them will apply to them.</t>
  </si>
  <si>
    <t>(b)  The  personal staff of the Rulers of the Merged  States  and</t>
  </si>
  <si>
    <t>their  families will be given the same privileges in  respect  of</t>
  </si>
  <si>
    <t>medical attendance, treatment and accommodation as are allowed to</t>
  </si>
  <si>
    <t>Government   Servants  under  the  rule-making  powers   of   the</t>
  </si>
  <si>
    <t>Government.</t>
  </si>
  <si>
    <t>7. Arrangements tor Free Medical Attendance :-(1) All  Government</t>
  </si>
  <si>
    <t>Servants  and  other  entitled personnel are  eligible  for  free</t>
  </si>
  <si>
    <t>medical  attendance in the Government Hospitals in the State  and</t>
  </si>
  <si>
    <t>to the extent specified in Rule 4 above.</t>
  </si>
  <si>
    <t>(2) Persons entitled to treatment free of charge in any hospital,</t>
  </si>
  <si>
    <t>shall  produce before the hospital authorities an  identification</t>
  </si>
  <si>
    <t>certificate  signed  by the Department or by a  Gazetted  Officer</t>
  </si>
  <si>
    <t>dealing  with establishment matters or by the Head of the  Office</t>
  </si>
  <si>
    <t>in which they are working in the following form :-</t>
  </si>
  <si>
    <t>                  GOVERNMENT OF ANDHRA PRADESH</t>
  </si>
  <si>
    <t>                   Identification Certificate</t>
  </si>
  <si>
    <t>Name of the Officer/Official...........................</t>
  </si>
  <si>
    <t>Designation............................................</t>
  </si>
  <si>
    <t>Accommodation to which the</t>
  </si>
  <si>
    <t>Officer/Official is entitled</t>
  </si>
  <si>
    <t>in Government Hospital................................</t>
  </si>
  <si>
    <t>Station -:</t>
  </si>
  <si>
    <t>Date :</t>
  </si>
  <si>
    <t>                               Signature and Designation the Head</t>
  </si>
  <si>
    <t>                                       of the Department/Office</t>
  </si>
  <si>
    <t>In  emergency  cases the above certificate will not  be  insisted</t>
  </si>
  <si>
    <t>upon  at the time of admission, but the same should  be  produced</t>
  </si>
  <si>
    <t>within a period of one week.</t>
  </si>
  <si>
    <t>(3)      In any station where there may be an  Assistant  Surgeon</t>
  </si>
  <si>
    <t>and  where  there may not be proper hospital  accommodation,  the</t>
  </si>
  <si>
    <t>duty of such officer should be to attend at their own  residence.</t>
  </si>
  <si>
    <t>The  Upper  subordinate grades of Government  Servants  including</t>
  </si>
  <si>
    <t>clerks  whose  appointments are not gazetted  the  latter  paying</t>
  </si>
  <si>
    <t>conveyance  hire should they reside more than two miles from  the</t>
  </si>
  <si>
    <t>official  residence of the medical attendant. If the distance  is</t>
  </si>
  <si>
    <t>such  as to entitle the medical officer to travelling  allowance,</t>
  </si>
  <si>
    <t>the  amount  is payable by the Government. Should  the  case   be</t>
  </si>
  <si>
    <t>reported as serious the Civil Surgeon will visit the patient.</t>
  </si>
  <si>
    <t>(4)     The Medical Officer employed in the following classes  of</t>
  </si>
  <si>
    <t>Institutions should render free medical attendance to  Government</t>
  </si>
  <si>
    <t>Servants  at the stations where there are no  Government  Medical</t>
  </si>
  <si>
    <t>Institutions-</t>
  </si>
  <si>
    <t>(i) Local Fund and Municipal Institutions for which a  percentage</t>
  </si>
  <si>
    <t>contribution  is  given  towards  the  pay  of  medical  officers</t>
  </si>
  <si>
    <t>employed therein.</t>
  </si>
  <si>
    <t>(ii) Local Fund and Municipal Medical Institutions in respect  of</t>
  </si>
  <si>
    <t>which  the  Government meet one half of  the  annual  maintenance</t>
  </si>
  <si>
    <t>charges.</t>
  </si>
  <si>
    <t>(iii)  Local  Fund  and  Municipal  Taluk  Headquarters   Medical</t>
  </si>
  <si>
    <t>Institutions  in respect of which the Government meet the  entire</t>
  </si>
  <si>
    <t>or  a  portion  of the salaries of  Government  Medical  Officers</t>
  </si>
  <si>
    <t>employed in them.</t>
  </si>
  <si>
    <t>(iv) In places where there are no Government Hospitals, but where</t>
  </si>
  <si>
    <t>there  are local fund or private hospitals, or dispensaries,  the</t>
  </si>
  <si>
    <t>Non-Gazetted  Officers and Employees of the Local Bodies  drawing</t>
  </si>
  <si>
    <t>less  than  Rs.  300/- per mensem and  their  families  may  take</t>
  </si>
  <si>
    <t>treatment  stratightaway  in  such  institutions  and  that   the</t>
  </si>
  <si>
    <t>expenditure as incurred by them in that connection including  the</t>
  </si>
  <si>
    <t>cost  of  special and expensive drugs purchased by  them  on  the</t>
  </si>
  <si>
    <t>prescription  of  the  doctor in charge of  the  institution,  be</t>
  </si>
  <si>
    <t>reimbursed  subject  to the production of relevant  vouchers  and</t>
  </si>
  <si>
    <t>subject  to the scrutiny of the relative bills by the  authorised</t>
  </si>
  <si>
    <t>medical attendant.</t>
  </si>
  <si>
    <t>At places where there are no Government or Non-Government Medical</t>
  </si>
  <si>
    <t>Institutions, Non-Gazetted Oilicers and Employees of Local Bodies</t>
  </si>
  <si>
    <t>drawing  less  than Rs. 3007- per mensem and their  families  may</t>
  </si>
  <si>
    <t>avail  themselves  of  the services of local  private  doctor  in</t>
  </si>
  <si>
    <t>emergencies  where there is no sufficient time for them to go  to</t>
  </si>
  <si>
    <t>the  nearest  Government  Medical  Institution.  The  expenditure</t>
  </si>
  <si>
    <t>incurred  by them in that connection will be reimbursed  to  them</t>
  </si>
  <si>
    <t>subject to the production of relevant vouchers and subject to the</t>
  </si>
  <si>
    <t>relative  bills by the District Medical Officer concerned and  to</t>
  </si>
  <si>
    <t>his  certifying  that  the  amount  claimed  is  reasonable   and</t>
  </si>
  <si>
    <t>expenditure  incurred was necessary. In non-emergent  cases,  the</t>
  </si>
  <si>
    <t>entitled  personnel  serving in places where  there  are  neither</t>
  </si>
  <si>
    <t>Government   Medical  Institutions  nor  Non-Government   Medical</t>
  </si>
  <si>
    <t>Institutions  should go to the Government Medical Institution  or</t>
  </si>
  <si>
    <t>the Non-Government Medical Institution at the nearest station for</t>
  </si>
  <si>
    <t>treatment.</t>
  </si>
  <si>
    <t>                        (G.O.Ms.No. 208, Health, Dt. 9-2-1955)</t>
  </si>
  <si>
    <t>(v) (a) The N.G.Os. and the Employees of Local Bodies in stations</t>
  </si>
  <si>
    <t>where   there  are  no  Government  or   Non-Government   Medical</t>
  </si>
  <si>
    <t>Institutions  who  seek treatment in an  emergency,  under  Local</t>
  </si>
  <si>
    <t>Private   doctors   should  in  addition  to   the   essentiality</t>
  </si>
  <si>
    <t>certificate from the private doctors produce a certificate in the</t>
  </si>
  <si>
    <t>form   given  hereunder  from  the  nearest  authorised   medical</t>
  </si>
  <si>
    <t>attendant immediately after they are in a fit condition to travel</t>
  </si>
  <si>
    <t>to  the  nearest  authorised medical  attendant  who  will  judge</t>
  </si>
  <si>
    <t>whether  the essentially certificate issued by the local  private</t>
  </si>
  <si>
    <t>doctor in such cases is a genuine one or not.</t>
  </si>
  <si>
    <t>"I certify that there are no Government or Non-Government Medical</t>
  </si>
  <si>
    <t>Institutions            available             in             the</t>
  </si>
  <si>
    <t>village..........................of.......................Taluk".</t>
  </si>
  <si>
    <t>"I     also    certify    that    I    examined    the    patient</t>
  </si>
  <si>
    <t>(Name).........................</t>
  </si>
  <si>
    <t>(Designation)........................(Department)..................</t>
  </si>
  <si>
    <t>and  consider  that  the case in question  is  an  emergency  one</t>
  </si>
  <si>
    <t>requiring immediate treatment under a local private doctor."</t>
  </si>
  <si>
    <t>                                       Signature of authorised</t>
  </si>
  <si>
    <t>                                            Medical Attendant.</t>
  </si>
  <si>
    <t>(b)     The local private Registered Medical Practitioner  should</t>
  </si>
  <si>
    <t>prescribe the drugs contained in the lists in Appendix IV as  far</t>
  </si>
  <si>
    <t>as possible.</t>
  </si>
  <si>
    <t>                        (G.O.Ms.No. 1585; Health, Dt. 21-9-1956)</t>
  </si>
  <si>
    <t>8.       Free  of  charges  :-(1)    A  Govt.  Servant  shall  be</t>
  </si>
  <si>
    <t>entitled free of charges :- (i)     to treatment-</t>
  </si>
  <si>
    <t>(a)      in such Government Hospital, at or near the place  where</t>
  </si>
  <si>
    <t>he  falls  ill as can in the opinion of  the  authorised  medical</t>
  </si>
  <si>
    <t>attendant, provide the necessary and suitable treatment, or</t>
  </si>
  <si>
    <t>(b)     if  there be no such hospital as is referred to  in  sub-</t>
  </si>
  <si>
    <t>clause  (a), in such hospital, other than a Government  Hospital,</t>
  </si>
  <si>
    <t>at  or near that place as can, in the opinion of  the  authorised</t>
  </si>
  <si>
    <t>medical attendant, provide the necessary and suitable treatment,</t>
  </si>
  <si>
    <t>(ii)     to  anti-rabic  treatment  at  the  nearest   Government</t>
  </si>
  <si>
    <t>Hospital providing such treatment.</t>
  </si>
  <si>
    <t>(2) Where a Government Servant is entitled under sub-rule(l) free</t>
  </si>
  <si>
    <t>of charge, no treatment in any hospital any amount paid by him on</t>
  </si>
  <si>
    <t>account of such treatment shall on production of a certificate in</t>
  </si>
  <si>
    <t>writing  by  authorised  medical  attendant  in  this  behalf  be</t>
  </si>
  <si>
    <t>reimbursed to him by the Government.</t>
  </si>
  <si>
    <t>9.(1) If the authorised medical attendant is of the opinion  that</t>
  </si>
  <si>
    <t>owing  to the absence or remoteness of a suitable hospital or  to</t>
  </si>
  <si>
    <t>the severity of the illness, a Government Servant cannot be given</t>
  </si>
  <si>
    <t>treatment  as  provided in clause (1) of Rule 6,  the  Government</t>
  </si>
  <si>
    <t>Servant may receive treatment at his residence.</t>
  </si>
  <si>
    <t>(2)    A Government Servant receiving treatment at his  residence</t>
  </si>
  <si>
    <t>under sub-rule (1), shall be entitled to receive towards the cost</t>
  </si>
  <si>
    <t>of such treatment as he would have been entitled, free of charge,</t>
  </si>
  <si>
    <t>to  receive under these rules; if he had not been treated at  his</t>
  </si>
  <si>
    <t>residence.</t>
  </si>
  <si>
    <t>(3)     Claims for sums admissible under sub-rule (2),  shall  be</t>
  </si>
  <si>
    <t>accompanied by a Certificate in writing by the authorised medical</t>
  </si>
  <si>
    <t>attendant stating-(a) his reasons for the opinion referred to  in</t>
  </si>
  <si>
    <t>sub-rule  (1) ; (b) the cost of similar treatment referred to  in</t>
  </si>
  <si>
    <t>sub-rule (2).</t>
  </si>
  <si>
    <t>10.     Treatment  outside  the State but within  India  :-(1)  A</t>
  </si>
  <si>
    <t>Government Servant and other entitled personnel in or  travelling</t>
  </si>
  <si>
    <t>on  duty,  or on leave, in any place in the  territory  of  India</t>
  </si>
  <si>
    <t>outside  Andhra  Pradesh  receives  any  medical  attendance  for</t>
  </si>
  <si>
    <t>himself  or for the members of his family, any reasonable  amount</t>
  </si>
  <si>
    <t>paid by him on account of such treatment shall, on production  of</t>
  </si>
  <si>
    <t>a certificate in writing of the medical attendant, be  reimbursed</t>
  </si>
  <si>
    <t>to him by the Government.</t>
  </si>
  <si>
    <t>(2)    The Government Servants of this State [and their families]</t>
  </si>
  <si>
    <t>residing  outside the State on official work and falling  ill  or</t>
  </si>
  <si>
    <t>otherwise  requiring  medical  attention should  consult  and  be</t>
  </si>
  <si>
    <t>treated  by  the  "Medical Attendants" authorised  to  treat  the</t>
  </si>
  <si>
    <t>officers  of equal rank of that State. For the purpose  of  these</t>
  </si>
  <si>
    <t>rules,  such medical attendants shall be the  Authorised  Medical</t>
  </si>
  <si>
    <t>Attendants  of  the  State.                           (G.O.Ms.No.</t>
  </si>
  <si>
    <t>2445, Health, Dt. 16-8-1961)</t>
  </si>
  <si>
    <t>               [Added by G.O.Ms.No. 1274, M&amp;H (Kl), Dt. 29-12-78]</t>
  </si>
  <si>
    <t>[Note  :-The  Government  recognise the All  India  Institute  of</t>
  </si>
  <si>
    <t>Medical   Sciences  and  Wellingdon  Hospital,  New  Delhi,   for</t>
  </si>
  <si>
    <t>treatment  of the employees of Andhra Pradesh and the members  of</t>
  </si>
  <si>
    <t>their families at New Delhi, and also those visiting New Delhi.]</t>
  </si>
  <si>
    <t>            [Added by G.O.Ms.No. 1274, M.&amp;H. (Kl), Dt. 29-12-1978]</t>
  </si>
  <si>
    <t>(3)     For  receiving  treatment  outside the  State  but  in  a</t>
  </si>
  <si>
    <t>Government  medical institution of that State (on the  advice  of</t>
  </si>
  <si>
    <t>the  Authorised  Medical  Attendant)  prior  permission  of   the</t>
  </si>
  <si>
    <t>Director of Medical and Health Services should be obtained.</t>
  </si>
  <si>
    <t>                        (G.O.Ms.No. 1792, Health, Dt. 7-6-1963)</t>
  </si>
  <si>
    <t>(4)     For  receiving treatment outside the State  but    in  an</t>
  </si>
  <si>
    <t>institution  other than a Government Hospital of that  State  (on</t>
  </si>
  <si>
    <t>the advice of the Authorised Medical Attendant) prior  permission</t>
  </si>
  <si>
    <t>of the Government should be obtained.</t>
  </si>
  <si>
    <t>10.(A) Treatment for Kidney transplantation and Coronary  By-pass</t>
  </si>
  <si>
    <t>Surgery   by  private  hospitals  within  the  State  :-(1)   The</t>
  </si>
  <si>
    <t>Government  servants and other entitled personnel  for  treatment</t>
  </si>
  <si>
    <t>under  the  Rules shall be permitted by the Director  of  Medical</t>
  </si>
  <si>
    <t>Education  to  undergo Kidney transplantation  operation  in  the</t>
  </si>
  <si>
    <t>Mahaveer Hospital, Hyderabad and Coronary By-pass Surgery in  the</t>
  </si>
  <si>
    <t>Durgabai Deshmukh Hospital, Andhra Mahila Sabha, Hyderabad-on the</t>
  </si>
  <si>
    <t>letter of advice given by the Authorised Medical Attendant in the</t>
  </si>
  <si>
    <t>Osmania  General Hospital, Hyderabad or the Nizam's Institute  of</t>
  </si>
  <si>
    <t>Orthopaedics and Specialities, Hyderabad, respectively where  the</t>
  </si>
  <si>
    <t>above operations are done.</t>
  </si>
  <si>
    <t>(2)     The  Authorised  Medical  Attendant  in  the   Government</t>
  </si>
  <si>
    <t>Hospitals  mentioned in sub-rule (1) will issue letter of  advice</t>
  </si>
  <si>
    <t>only if the said hospital cannot cope with the work load and  the</t>
  </si>
  <si>
    <t>treatment  of the patients cannot wait till the operations  could</t>
  </si>
  <si>
    <t>be performed in the said Government Hospital; and</t>
  </si>
  <si>
    <t>(3)     Those  who  obtain prior permission of  the  Director  of</t>
  </si>
  <si>
    <t>Medical  Education  and  get admitted to  the  private  hospitals</t>
  </si>
  <si>
    <t>mentioned in sub-rule(l) for Kidney transplantation and  Coronary</t>
  </si>
  <si>
    <t>By-pass  ^Surgery  will  be eligible  for  reimbursement  of  all</t>
  </si>
  <si>
    <t>admissible  expenditure including charges for  accommodation  and</t>
  </si>
  <si>
    <t>also  for an advance as per the estimates given by the  concerned</t>
  </si>
  <si>
    <t>hospital undertaking the operation".</t>
  </si>
  <si>
    <t>              (Inserted by G.O.Ms.No. 317, M&amp;H (Kl), Dt. 7-5-1986)</t>
  </si>
  <si>
    <t>11.    Consultations with Specialists or Colleagues :-(1) If  the</t>
  </si>
  <si>
    <t>authorised  medical attendant is of opinion that the case of  the</t>
  </si>
  <si>
    <t>patient  is  of  such serious or special nature,  as  to  require</t>
  </si>
  <si>
    <t>medical attendance by some person other than himself or that  the</t>
  </si>
  <si>
    <t>patient  requires anti-rabic treatment, he may with the  approval</t>
  </si>
  <si>
    <t>of  the  Director of Medical Services (which  shall  be  obtained</t>
  </si>
  <si>
    <t>before-hand  unless  the  delay involved entails  danger  to  the</t>
  </si>
  <si>
    <t>health of the patients)-</t>
  </si>
  <si>
    <t>(a)      send  the  patient to the nearest  Specialist  or  other</t>
  </si>
  <si>
    <t>Medical  Officer as provided in clause (c) of Rule 2 by whom,  in</t>
  </si>
  <si>
    <t>his opinion medical attendance is required for the patient or  in</t>
  </si>
  <si>
    <t>the case of anti-rabic treatment, to the nearest place where such</t>
  </si>
  <si>
    <t>treatment is available ; or</t>
  </si>
  <si>
    <t>(b)     if  the  patient  is  too  ill  to  travel,  summon  such</t>
  </si>
  <si>
    <t>specialist or other Medical Officer to attend upon the patient.</t>
  </si>
  <si>
    <t>(2)     A patient sent under clause (a)    of sub-rule (1)  shall</t>
  </si>
  <si>
    <t>on  production  of  a certificate in writing  by  the  authorised</t>
  </si>
  <si>
    <t>medical  attendant in this behalf, be entitled to travelling</t>
  </si>
  <si>
    <t>allowance  for the journeys to and from the headquarters, of  the</t>
  </si>
  <si>
    <t>Specialist or other Medical Officer or the place where he is sent</t>
  </si>
  <si>
    <t>for anti-rabic treatment.</t>
  </si>
  <si>
    <t>(3)    A Specialist or other Medical Officer summoned under  sub-</t>
  </si>
  <si>
    <t>rule (1), shall on production of a certificate in writing by  the</t>
  </si>
  <si>
    <t>Authorised  Medical  Attendant  in this behalf,  be  entitled  to</t>
  </si>
  <si>
    <t>travelling allowance for the journey to and from the place  where</t>
  </si>
  <si>
    <t>the patient is and also daily allowance according to rules.</t>
  </si>
  <si>
    <t>12.     Travelling Allowance :-(1) T.A. for  journeys  undertaken</t>
  </si>
  <si>
    <t>under  Rule 10 shall be at the rates admissible to  a  Government</t>
  </si>
  <si>
    <t>Servant when on tour.</t>
  </si>
  <si>
    <t>(2)  A  member  of the family of a Government  Servant  shall  be</t>
  </si>
  <si>
    <t>entitled  to  travel by a class by which the  Government  Servant</t>
  </si>
  <si>
    <t>himself is entitled to travel.</t>
  </si>
  <si>
    <t>13.     Medical  Attendance Charges :-(1)  Charges  for  services</t>
  </si>
  <si>
    <t>rendered   in  connection  with  but  not  included  in   medical</t>
  </si>
  <si>
    <t>attendance on, or treatment of a patient entitled to free medical</t>
  </si>
  <si>
    <t>attendance or treatment under these rules, shall be determined by</t>
  </si>
  <si>
    <t>the authorised medical attendant and paid by the patient.</t>
  </si>
  <si>
    <t>(2) If any question arises as to whether any service is  included</t>
  </si>
  <si>
    <t>in  Medical attendance or treatment, it shall be referred to  the</t>
  </si>
  <si>
    <t>Government; the decision of the Government shall be final.</t>
  </si>
  <si>
    <t>14.    Treatment under Indian System of Medicines :-The following</t>
  </si>
  <si>
    <t>procedure  is  prescribed for getting re-imbursement of  cost  of</t>
  </si>
  <si>
    <t>medicine  purchased  by  the persons  entitled  to  free  medical</t>
  </si>
  <si>
    <t>attendance or treatment including   State Gazetted Officers  when</t>
  </si>
  <si>
    <t>treatment is taken under the indigenous system of medicine either</t>
  </si>
  <si>
    <t>in the Government Institutions or under private doctors :</t>
  </si>
  <si>
    <t>(1)     The  bills  relating  to the  modern  medicine,  if  any,</t>
  </si>
  <si>
    <t>prescribed  by  the  Medical Officer in  private  or  local  fund</t>
  </si>
  <si>
    <t>institutions  or by the private practitioner will be  scrutinised</t>
  </si>
  <si>
    <t>by   the authorised medical attendant of the entitled persons  in</t>
  </si>
  <si>
    <t>cases  where  the  treatment was received, in  a  local  fund  or</t>
  </si>
  <si>
    <t>private  institution of indigenous medicine and by  the  District</t>
  </si>
  <si>
    <t>Medical  Officer  concerned  in cases  where  the  treatment  was</t>
  </si>
  <si>
    <t>received from a private practitioner of indigenous medicine.</t>
  </si>
  <si>
    <t>(2)     The  bills relating to the indigenous  medicine  will  be</t>
  </si>
  <si>
    <t>scrutinised  by the medical officer or officers concerned of  the</t>
  </si>
  <si>
    <t>three respective systems of medicine (Ayurveda, Sidha and  Unani)</t>
  </si>
  <si>
    <t>employed   in  the  Government  Ayurvedic  Hospital,   Charminar,</t>
  </si>
  <si>
    <t>Hyderabad to be nominated by the Special Officer of the  Medicine</t>
  </si>
  <si>
    <t>Department with the approval of the Government.</t>
  </si>
  <si>
    <t>(3)  If the bills relate to both modern and  indigenous  medicine</t>
  </si>
  <si>
    <t>they  will  first  be  scrutinised  by  the  authorised   medical</t>
  </si>
  <si>
    <t>attendant,  or the District Medical Officer, as the case may  be,</t>
  </si>
  <si>
    <t>in regard to the modern medicine, and then by Medical Officers or</t>
  </si>
  <si>
    <t>Officers  of  the  Government Ayurvedic  Hospital,  Hyderabad  in</t>
  </si>
  <si>
    <t>respect of the indigenous medicine.</t>
  </si>
  <si>
    <t>(4)     The claims in respect of treatment under Indian  Medicine</t>
  </si>
  <si>
    <t>system  be  sanctioned by the Special  Officer  (Indian  Medicine</t>
  </si>
  <si>
    <t>Department)  after due scrutiny, wherever claims  are  admissible</t>
  </si>
  <si>
    <t>under rules. (G.O.Ms.No. 105, Health, Dt. 15-1-1963)</t>
  </si>
  <si>
    <t>Note  :-(1) Claims for refund of expenses should be preferred  as</t>
  </si>
  <si>
    <t>detailed in Appendix III.</t>
  </si>
  <si>
    <t>(2) A list of items for which refund is not admissible under  the</t>
  </si>
  <si>
    <t>rules is given in Appendix II.</t>
  </si>
  <si>
    <t>15.  Medical Attendance for Honourable Speaker,  Deputy  Speaker,</t>
  </si>
  <si>
    <t>Honourable  Chairman, Deputy Chairman, Ministers, etc.,  :-(1)  A</t>
  </si>
  <si>
    <t>Minister  or  the  Speaker  of  the  Andhra  Pradesh  Legislative</t>
  </si>
  <si>
    <t>Assembly  or  the  Chairman of  the  Andhra  Pradesh  Legislative</t>
  </si>
  <si>
    <t>Council  and the Members of his family shall be entitled free  of</t>
  </si>
  <si>
    <t>charge,  to  accommodation in hospitals maintained by  the  State</t>
  </si>
  <si>
    <t>Government  and also to medical treatment and attendance  on  the</t>
  </si>
  <si>
    <t>same  terms and conditions as are applicable to the  officers  of</t>
  </si>
  <si>
    <t>the  Indian  Administrative  Service  under  All  India  Services</t>
  </si>
  <si>
    <t>(Medical Attendance) Rules, 1954.</t>
  </si>
  <si>
    <t>(2)    A Minister or the Speaker or the Chairman and the  members</t>
  </si>
  <si>
    <t>of  his  family  shall be required  to  furnish  the  certificate</t>
  </si>
  <si>
    <t>prescribed  in  clause (a) of sub-rule (3) of Rule 8 of  the  All</t>
  </si>
  <si>
    <t>India Service (Medical Attendance) Rules, 1954 in respect of  his</t>
  </si>
  <si>
    <t>claims for re-imbursement of the medical expenses allowable under</t>
  </si>
  <si>
    <t>the said rules for treatment at his residence under circumstances</t>
  </si>
  <si>
    <t>referred to in Rule 1 of the said rules.</t>
  </si>
  <si>
    <t>Explanation  :-For the purposes of this rule 'family'  means  the</t>
  </si>
  <si>
    <t>wife,  son, daughter (including a validly adopted  son,  step-son</t>
  </si>
  <si>
    <t>and  step-daughter,  father, mother, brother and  sister  of  the</t>
  </si>
  <si>
    <t>Minister,  or  the  Speaker or the Chairman,  residing  with  and</t>
  </si>
  <si>
    <t>wholly  dependent on him and not self-supporting  relations)  but</t>
  </si>
  <si>
    <t>does  not include a married daughter or sister who is  under  her</t>
  </si>
  <si>
    <t>husband's protection.</t>
  </si>
  <si>
    <t>(G.O.Ms.No. 165, Health, Dt. 3-2-1960 and G.O.Ms.No. 255, G.A.D.,</t>
  </si>
  <si>
    <t>Dt. 1-3-1961)</t>
  </si>
  <si>
    <t>(3)    A Minister and the members of his family will be  entitled</t>
  </si>
  <si>
    <t>free of charges, to accommodation in hospitals maintained by  the</t>
  </si>
  <si>
    <t>State Government and also to medical treatment and attendance  on</t>
  </si>
  <si>
    <t>the  same terms and conditions as are applicable to  the  highest</t>
  </si>
  <si>
    <t>category  of  servants employed under the  Government  of  Andnra</t>
  </si>
  <si>
    <t>Pradesh, the highest category of Government Servants who get  the</t>
  </si>
  <si>
    <t>maximum  concessions and benefits in the matter of  free  medical</t>
  </si>
  <si>
    <t>attendance  and treatment in Government Hospitals, provided  that</t>
  </si>
  <si>
    <t>the Minister and members of this family shall be entitled to  the</t>
  </si>
  <si>
    <t>supply of diet free of charge.</t>
  </si>
  <si>
    <t>(4)    The Deputy Speaker of the Legislative Assembly, the Deputy</t>
  </si>
  <si>
    <t>Chairman  of  the Legislative Council, Chief Whip,  Chairman  and</t>
  </si>
  <si>
    <t>Vice-Chairman  of  the  Regional  Committee,  the   Parliamentary</t>
  </si>
  <si>
    <t>Secretaries, if any, the Members of the Legislative Assembly  and</t>
  </si>
  <si>
    <t>Council  who  do  not  hold any of the  offices  referred  to  in</t>
  </si>
  <si>
    <t>Sections 3-A to 5-A of the Andhra Payment of Salaries and Removal</t>
  </si>
  <si>
    <t>of Disqualifications Act, 1953, (Andhra Act III of 1954) and  the</t>
  </si>
  <si>
    <t>members  of  the families of all those mentioned above  shall  be</t>
  </si>
  <si>
    <t>entitled,   free  of  charge,  to  accommodation   in   hospitals</t>
  </si>
  <si>
    <t>maintained by the State Government and also medical treatment and</t>
  </si>
  <si>
    <t>attendance on the same terms and conditions as are applicable  to</t>
  </si>
  <si>
    <t>the Gazetted Officers of the State Government.</t>
  </si>
  <si>
    <t>16.     Medical Attendance for very important  personages  :-Very</t>
  </si>
  <si>
    <t>important personages, if they fall sick during their visit to and</t>
  </si>
  <si>
    <t>stay  in  Andhra  Pradesh should be provided  with  free  medical</t>
  </si>
  <si>
    <t>assistance  which  should  cover apart from  treatment  which  is</t>
  </si>
  <si>
    <t>neither  prolonged nor specialised and such as a  hospital  would</t>
  </si>
  <si>
    <t>ordinarily provide.</t>
  </si>
  <si>
    <t>                       (G.O.Ms.No. 2761, Health, Dt. 15-10-1963)</t>
  </si>
  <si>
    <t>17.     Medical  Attendance to Members of  State  Legislature  :-</t>
  </si>
  <si>
    <t>Members  of the State Legislature and members of  their  families</t>
  </si>
  <si>
    <t>are  eligible  for free medical facilities as are  given  to  all</t>
  </si>
  <si>
    <t>Gazetted Officers of the State Government.</t>
  </si>
  <si>
    <t>They will accommodated in the paying rooms on par with Grade  III</t>
  </si>
  <si>
    <t>Officers (as defined in the Andhra Pradesh Travelling  Allowances</t>
  </si>
  <si>
    <t>Rules,  i.e., Gazetted Officers drawing pay between Rs.  750  and</t>
  </si>
  <si>
    <t>1,000)  of the State whenever they are admitted for treatment  in</t>
  </si>
  <si>
    <t>the Government Hospital in the State.</t>
  </si>
  <si>
    <t>18.    Medical Attendance for Officers of the AH India  Services,</t>
  </si>
  <si>
    <t>Andhra  Pradesh State on Higher Judicial Officers :-Rule 15  will</t>
  </si>
  <si>
    <t>apply  for  purposes of "Medical Attendance" on officers  of  the</t>
  </si>
  <si>
    <t>Indian Administrative and Police Services and their families  and</t>
  </si>
  <si>
    <t>officers of the Andhra Pradesh State Higher Judicial Services and</t>
  </si>
  <si>
    <t>their families.</t>
  </si>
  <si>
    <t>Note  :-The Officers of the Andhra Pradesh State Higher  Judicial</t>
  </si>
  <si>
    <t>Service  will  be treated on par with the members of  the  Indian</t>
  </si>
  <si>
    <t>Administrative and Police Service.</t>
  </si>
  <si>
    <t>19.    Treatment of T.B. :-(1) Rules regulating admission of T.B.</t>
  </si>
  <si>
    <t>patients  in  Government T.B. Institutions and  other  Government</t>
  </si>
  <si>
    <t>Medical  Institutions  where there are T.B. wards  are  given  in</t>
  </si>
  <si>
    <t>Appendix V.</t>
  </si>
  <si>
    <t>(2)     The following private Hospitals which are in  receipt  of</t>
  </si>
  <si>
    <t>grants  from  the State Government are  recognised  as  treatment</t>
  </si>
  <si>
    <t>centres  for  the Non-Gazetted Officers and  Employees  of  Local</t>
  </si>
  <si>
    <t>Bodies drawing pay not exceeding Rs. 300 P.M. and their families.</t>
  </si>
  <si>
    <t>(i)     The U.M.T.B. Sanatorium, Madanapalle.</t>
  </si>
  <si>
    <t>(ii)    Visrantipuram T.B. Sanatorium, Rajahmundry.</t>
  </si>
  <si>
    <t>(3)     An  officer  who  wishes to  enter  the  institution  for</t>
  </si>
  <si>
    <t>treatment  and  claim  reimbursement  of  the  charges  from  the</t>
  </si>
  <si>
    <t>Government should obtain in advance a certificate from the  local</t>
  </si>
  <si>
    <t>District Medical Officer to the effect that his case is one  that</t>
  </si>
  <si>
    <t>requires treatment in specialised T.B. Institution.</t>
  </si>
  <si>
    <t>(4)    Ten beds in the U.M.T.B. Sanatorium, Madanapalle and  five</t>
  </si>
  <si>
    <t>beds  in  the  Visrantipuram  T.B.  Sanatorium,  Rajahmundry  are</t>
  </si>
  <si>
    <t>reserved  in  the general wards for the treatment  of  Government</t>
  </si>
  <si>
    <t>Servants and members of their families.</t>
  </si>
  <si>
    <t>                        (G.O.Ms.No. 1257, Health, Dt. 24-7-1956)</t>
  </si>
  <si>
    <t>Note  :-In  the  first instance the entitled person  who  has  to</t>
  </si>
  <si>
    <t>undergo  treatment for T.B. should produce a certificate of  non-</t>
  </si>
  <si>
    <t>availability  of beds in the nearest Government  T.B.  Sanatorium</t>
  </si>
  <si>
    <t>and  that  admission against the reserved beds should  be  sought</t>
  </si>
  <si>
    <t>only  through  the  District Medical  Officers  of  Chittoor  and</t>
  </si>
  <si>
    <t>Rajahmundry.</t>
  </si>
  <si>
    <t>20.     Medical  Advances to N.G.Os.:-Government  Servants  (non-</t>
  </si>
  <si>
    <t>gazetted officers) are eligible for advances to meet the expenses</t>
  </si>
  <si>
    <t>on medical attendance and treatment.  The grant of advance  shall</t>
  </si>
  <si>
    <t>be regulated by the rules given in Appendix VI.</t>
  </si>
  <si>
    <t>21.     Reciprocal  Arrangements  with  other  Governments  :-The</t>
  </si>
  <si>
    <t>Government  of  Andhra  Pradesh  have  entered  into   reciprocal</t>
  </si>
  <si>
    <t>arrangements with the Government of Madras, Mysore and Kerala for</t>
  </si>
  <si>
    <t>free  medical  attendance and treatment  of  Government  Servants</t>
  </si>
  <si>
    <t>while  they  are on duty or in transist at the Hospitals  of  the</t>
  </si>
  <si>
    <t>respective Government, subject to the following conditions :-</t>
  </si>
  <si>
    <t>(1)     Government Servants of any of the States mentioned  above</t>
  </si>
  <si>
    <t>will   be  given  free  accommodation  in  class  admissible   to</t>
  </si>
  <si>
    <t>corresponding  category  of  the employees  of  this  Government,</t>
  </si>
  <si>
    <t>surgical and Nursing services including X-ray examination, radium</t>
  </si>
  <si>
    <t>treatment and such other special examinations as may be necessary</t>
  </si>
  <si>
    <t>in  respect  of which facilities are available in  the  Hospital.</t>
  </si>
  <si>
    <t>Special  treatment  shall  also be given free of  charge  on  the</t>
  </si>
  <si>
    <t>advice of the Authorised Medical Attendant.</t>
  </si>
  <si>
    <t>(2)      The  Government Servant in question shall,  however,  be</t>
  </si>
  <si>
    <t>charged  for diet (in the case of Gazetted  Government  Servants)</t>
  </si>
  <si>
    <t>and  they  shall also have to purchase such drugs as may  not  be</t>
  </si>
  <si>
    <t>available in the hospital stores and may claim reimbursement from</t>
  </si>
  <si>
    <t>their parent Government if it is admissible under their rules.</t>
  </si>
  <si>
    <t>(3)     These arrangements have come into force with effect  from</t>
  </si>
  <si>
    <t>29-8-1963  in the case of Madras Government and  1-9-1963 in  the</t>
  </si>
  <si>
    <t>case of Mysore Government.</t>
  </si>
  <si>
    <t>(G.O.Ms.No.  2382,  Health, Dt. 31-8-1963  and  G.O.Ms.No.  2997,</t>
  </si>
  <si>
    <t>Health, Dt. 5-11-1963)</t>
  </si>
  <si>
    <t>Note  (1)  :-The  families of Employees of Tamil  Nadu  are  also</t>
  </si>
  <si>
    <t>eligible for the above facilities when they accompany  Government</t>
  </si>
  <si>
    <t>Employees  who happen to pass through and stay in Andhra  Pradesh</t>
  </si>
  <si>
    <t>on reciprocal basis.</t>
  </si>
  <si>
    <t>Note (2) :-The Government Servants of Andhra Pradesh availing  of</t>
  </si>
  <si>
    <t>the facilities in the Medical Institutions in Tamil Nadu are  not</t>
  </si>
  <si>
    <t>eligible for T.A.</t>
  </si>
  <si>
    <t>                        (G.O.Ms.No. 371, Health, Di;: 6-4-1976)</t>
  </si>
  <si>
    <t>Note  (3) :-Maharashtra State Government Employees  are  eligible</t>
  </si>
  <si>
    <t>for  free  Medical Attendance in the Government Hospital  of  the</t>
  </si>
  <si>
    <t>State on reciprocal basis.</t>
  </si>
  <si>
    <t>                          (G.O.Ms.No. 971, M &amp; H, Dt. 11-10-1976)</t>
  </si>
  <si>
    <t>22.  All  categories of Government Servants  and  other  entitled</t>
  </si>
  <si>
    <t>persons who are eligible under current rules for reimbursement of</t>
  </si>
  <si>
    <t>expenses on medical treatment within India would be eligible  for</t>
  </si>
  <si>
    <t>reimbursement  of expenses incurred on medial  treatment  outside</t>
  </si>
  <si>
    <t>India  for which facilities are available in this  Country  also,</t>
  </si>
  <si>
    <t>subject to the maximum of Rs. 40,000 (Rupees forty thousand only)</t>
  </si>
  <si>
    <t>which  includes, air passage of patient and expenditure  incurred</t>
  </si>
  <si>
    <t>towards Personal Attendant also.</t>
  </si>
  <si>
    <t>They  are  also  eligible for the  reimbursement  of  the  actual</t>
  </si>
  <si>
    <t>expenditure   on  such  medial  treatment  where  there  are   no</t>
  </si>
  <si>
    <t>facilities  available in the Country. Expenditure on  air-passage</t>
  </si>
  <si>
    <t>of  the  person  treated  as  well  as  the  air-passage  of  the</t>
  </si>
  <si>
    <t>accompanying  personal  attendant  would also  be  reimbursed  by</t>
  </si>
  <si>
    <t>Government in such cases.</t>
  </si>
  <si>
    <t xml:space="preserve">Note  :-The Authorised Medical Attendant </t>
  </si>
  <si>
    <r>
      <t xml:space="preserve">                    </t>
    </r>
    <r>
      <rPr>
        <b/>
        <u/>
        <sz val="10"/>
        <rFont val="Courier New"/>
        <family val="3"/>
      </rPr>
      <t>MEDICAL ATTENDANCE RULES</t>
    </r>
  </si>
  <si>
    <t>Self</t>
  </si>
  <si>
    <t xml:space="preserve">                With reference to the subject cited, I submit herewith the Medical Bills with all the enclosures submitted by KUM. G.SAIVIJAYA KUMAR, School Assistant (English), ZPP. High School, Balayapalli, Ellanthakunta, Kareemnagar District  for your kind sanction of the Medical Reimbursement for an amount of Rs. 2000-00(Rupees   Two Thousand   and  Zero Only)  as she undergone Treatment for desease UNDREWENT PHACOEMULSIFICATION WITH IOL IMPLEMENTATION LEFT EYE AND CATARACT LEFT EYE in the Recognised Hopital by the Andhra Pradesh State Government i.e., at ANDHRA HOSPITALS, CVR COMPLEX, PRAKASAM ROAD, VIJAYAWADA during the period from 28-07-2010 to 29-07-2010 and onward transmit to the higher authorities for further necessary action at an early date.</t>
  </si>
  <si>
    <t>H.NO &amp; Street</t>
  </si>
  <si>
    <t>Area</t>
  </si>
  <si>
    <t>Name and Official Address of the Employee</t>
  </si>
  <si>
    <t>Name of the Patient and relationship</t>
  </si>
  <si>
    <t>D/o</t>
  </si>
  <si>
    <t>S/o</t>
  </si>
  <si>
    <t>W/o</t>
  </si>
  <si>
    <t>H/o</t>
  </si>
  <si>
    <t>ZPPF</t>
  </si>
  <si>
    <t>GPF</t>
  </si>
  <si>
    <t>ZPPF Loan</t>
  </si>
  <si>
    <t>GPF Loan</t>
  </si>
  <si>
    <t>CPS Loan</t>
  </si>
  <si>
    <t/>
  </si>
  <si>
    <r>
      <rPr>
        <b/>
        <sz val="10"/>
        <color indexed="8"/>
        <rFont val="Helvetica"/>
        <family val="2"/>
      </rPr>
      <t>S.</t>
    </r>
    <r>
      <rPr>
        <b/>
        <sz val="10"/>
        <rFont val="Times New Roman"/>
        <family val="1"/>
      </rPr>
      <t xml:space="preserve">  </t>
    </r>
    <r>
      <rPr>
        <b/>
        <sz val="10"/>
        <color indexed="8"/>
        <rFont val="Helvetica"/>
        <family val="2"/>
      </rPr>
      <t>NO.</t>
    </r>
  </si>
  <si>
    <r>
      <rPr>
        <b/>
        <sz val="10"/>
        <color indexed="8"/>
        <rFont val="Helvetica"/>
        <family val="2"/>
      </rPr>
      <t>Name</t>
    </r>
    <r>
      <rPr>
        <b/>
        <sz val="10"/>
        <rFont val="Times New Roman"/>
        <family val="1"/>
      </rPr>
      <t xml:space="preserve"> </t>
    </r>
    <r>
      <rPr>
        <b/>
        <sz val="10"/>
        <color indexed="8"/>
        <rFont val="Helvetica"/>
        <family val="2"/>
      </rPr>
      <t>of</t>
    </r>
    <r>
      <rPr>
        <b/>
        <sz val="10"/>
        <rFont val="Times New Roman"/>
        <family val="1"/>
      </rPr>
      <t xml:space="preserve"> </t>
    </r>
    <r>
      <rPr>
        <b/>
        <sz val="10"/>
        <color indexed="8"/>
        <rFont val="Helvetica"/>
        <family val="2"/>
      </rPr>
      <t>the</t>
    </r>
    <r>
      <rPr>
        <b/>
        <sz val="10"/>
        <rFont val="Times New Roman"/>
        <family val="1"/>
      </rPr>
      <t xml:space="preserve"> </t>
    </r>
    <r>
      <rPr>
        <b/>
        <sz val="10"/>
        <color indexed="8"/>
        <rFont val="Helvetica"/>
        <family val="2"/>
      </rPr>
      <t>Hospital</t>
    </r>
  </si>
  <si>
    <t>Ameerpet Super Speciality Dental Hospital &amp;
Implant Centre, 102 Classic Avenue, 6-3-
790/7, Behind chowdary Mansion, Ameerpet,
Hyderabad.</t>
  </si>
  <si>
    <t>A.P. Super Speciality Dental Hospital PVT Ltd,
Road No. 2, Banjara Hills, Hyderabad.</t>
  </si>
  <si>
    <t>A.P.Super Speciality Dental Hospital, Plot No.
265J, Road No.10, Jubilee Hills, Hyderabad</t>
  </si>
  <si>
    <t>A.V.R. Dento - Facial Hospital, Street No. 8
Habshiguda, Hyderabad.</t>
  </si>
  <si>
    <t>Aayushman Hospital, Srirangam Street, Near
Venkateswara Cology, Kurnool</t>
  </si>
  <si>
    <t>Abhilash Netra Vydyasala, 3/1350, Gandhi
Road, Opp. Ishwarya Complex, Proddutur,
Kadapa Dist.</t>
  </si>
  <si>
    <t>Aditya Hospital, 4-1-16, Boggulakunta, Tilak
Road, Abids, Hyderabad.</t>
  </si>
  <si>
    <t>Aditya Hospital, Opp. Police Parade Grounds
Bus Stop, Near Petrol Pump, Hanumakonda,
Warangal.</t>
  </si>
  <si>
    <t>Advally Damodar Reddy Memorial Hospital, 9-
2, Ramanthapur, Hyderabad</t>
  </si>
  <si>
    <t>Akira Eye Hospital, Aryapuram, Rajahmundry,
E.G. Dist.</t>
  </si>
  <si>
    <t>Alluri Sitarama Raju Academy of Medical
Sciences and Hospital, N.H. 5, Malkapuram,
Eluru, W.G. Dist.</t>
  </si>
  <si>
    <t>Alpha Hospital, 23-1-863, Near MCH
Swimmingpool, Moghalpura, Hyderabad</t>
  </si>
  <si>
    <t>Amaravathi Institute of Medical Science Pvt.
Ltd., Kothapet, Guntur</t>
  </si>
  <si>
    <t>American Institute of Dentistry, Besides
Chermas, 8-3-944/12/4, Ameerpet,
Hyderabad.</t>
  </si>
  <si>
    <t>Amma Hospital, Madhava Nagar, Beside Siva
Ramalayam, Nandyal Road, Kurnool</t>
  </si>
  <si>
    <t>Amrutha Children Nursing Home, 5-10-15,
Kishanpura, Hanamkonda, Warangal, Dist.</t>
  </si>
  <si>
    <t>Amrutha Nursing Home, Besides Civil
Hospital, Karimnagar.</t>
  </si>
  <si>
    <t>Amulya Multi Spefciality Dental Clinic, 12-13-
1282, Mehtab Arcade, Opp. Ganesh Temple,
Tarnaka 'X' Road, Secunderabad</t>
  </si>
  <si>
    <t>Amulya Nursing Home, Narasaropet, Guntur
Dist.</t>
  </si>
  <si>
    <t>Anasuya Institute of Medical Sciences,
Pogathota, Nellore.</t>
  </si>
  <si>
    <t>Andhra Hospitals, CVR Complex, Prakasam
Road, Vijayawada</t>
  </si>
  <si>
    <t>Ankith Multi SpecialtyHospital, Ibrahim
Patnam, R.R. Dist.</t>
  </si>
  <si>
    <t>Anupama Hospital, 16-31/494 &amp; 495, 6th
Phase, KPHB Colony, JNTU Road,
Kukatpally, Hyderabad</t>
  </si>
  <si>
    <t>Aparna Hospitals Pvt. Ltd., 2-5-680,
Subhedari, Hanumakonda, Warangal</t>
  </si>
  <si>
    <t>Apex Hosptials, 75-6-23, Prakash Nagar,
Rajahmundry, E.G. Dist.</t>
  </si>
  <si>
    <t>Apollo DRDO Hospital, DRML 'X' Road,
Kanchanbagh, Hyderabad</t>
  </si>
  <si>
    <t>Apollo Hospital, Waltair Main Road,
Visakhapatnam</t>
  </si>
  <si>
    <t>Apollo Hospitals, D.No. 13-1-13, Main Road,
Kakinada.</t>
  </si>
  <si>
    <t>Apollo Nursing Home, 3-3-96, Civil Hospital
Road, Karimnagar.</t>
  </si>
  <si>
    <t>Apollo Reach Hospitals, Railway Station
Road, Karimnagar</t>
  </si>
  <si>
    <t>Apple Dental Care, Opp. Vijaya Talkies,
Shanmuka Complex, Eluru Road, Vijayawada</t>
  </si>
  <si>
    <t>Aravind Eye Care Centre, 20/1100, Radha
Krishna Nagar, Lane Opp. Ramesh Theatre,
Kadapa</t>
  </si>
  <si>
    <t>Aravind Eye Hospital and Lasic Center,
Santhosh Nagar Colony, Mehadipatnam,
Hyderabad.</t>
  </si>
  <si>
    <t>Aravind Kidney Centre, 15/402,Brindavanam,
Main Road, Nellore.</t>
  </si>
  <si>
    <t>Aravind Nethralaya Meenakshi Diabetes and
Endocrinology and Super Speciality Hospital,
Swathantra Park Street, Gandhi Nagar,
Nellore</t>
  </si>
  <si>
    <t>Arun Kidney Center, 29-23-9, Tadepallivari
Street, Suryaraopet, Vijayawada</t>
  </si>
  <si>
    <t>Aruna Hospital, Road No. 4, Chandrapuri
Colony, L.B. Nagar, Hyderabad.</t>
  </si>
  <si>
    <t>Asha Hospitals, 7/201, Court Road,
Anantapur.</t>
  </si>
  <si>
    <t>Ashok Super Speciality Dental &amp; Orthodontic
and Implantology Centre, Opp. K.K.Nursing
Home, Civil Hospital Road, Karimnagar</t>
  </si>
  <si>
    <t>Ashwini SpecialtyDental Hospital, Humayun
Nagar, Hyderabad</t>
  </si>
  <si>
    <t>Asian Institute of Gastroenterology, 6-3-661,
Somajiguda, Hyderabad</t>
  </si>
  <si>
    <t>Aswini Dental Hospital, 143-A Block, Aditya
Enclave, opp. Saradhi Studio, Ameerpet,
Hyderabad.</t>
  </si>
  <si>
    <t>Aswini Hospital, Near RTC Bus Stand
Mangalagiri Road, Guntur</t>
  </si>
  <si>
    <t>Aswini Netralayam, Guntur Road,
Narsaraopeta, Guntur Dist.</t>
  </si>
  <si>
    <t>Aswini Super Specialty Dental Hospital, 29-13-
84, Opp. Badri Heritage Apartments,
Kaleswararao Road, suryaraopet, Vijayawada</t>
  </si>
  <si>
    <t>AVPR Super Specialtiy Dental Hl., 1-1-191,
Tahasil Chowrastha, Jagityal, Karimnagar
Dist.</t>
  </si>
  <si>
    <t>Aware Global Hospitals, 8-16-01, Sowbhagya
Nagar, Sagar Road, Lingoliguda,
Saroornagar, Hyderabad.</t>
  </si>
  <si>
    <t>Axon Hospitals, 8-3-215. Srinivasanagar
Colony West, Opp. ICICI Bank, S.R.Nagar,
Hyderabad</t>
  </si>
  <si>
    <t>Baba Dental Clinic, 2nd Floor, Mediworld, 14-
37-39, Maharanipet, Visakhapatnam</t>
  </si>
  <si>
    <t>Balaji Cancer Center, Gowri Shankar Theatre
Road, Kothapet, Guntur.</t>
  </si>
  <si>
    <t>Balaji Dental Hospital,11-231 , Opp:Girls Jr.
College, Sai Nagar, Ananthapur.</t>
  </si>
  <si>
    <t>Balaji Eye Care &amp; Laser Centre, 1st Floor, 6-3-
788/32, Durga Nagar Colony, Opp. Chandana
Bros. Ameerpet, Hyderabad</t>
  </si>
  <si>
    <t>Balaji Hospital, Opp. Ram Laxman Theater,
S.V.N. Road, Warangal</t>
  </si>
  <si>
    <t>Balaji Hospital, Plot No. 34,34/A, N.C.L.
South, Pet Basheerabad, Medchal Road,
Secunderabad.</t>
  </si>
  <si>
    <t>Balaji Multi Speciality Hospital, Near RTC Bus
Stand Circle, Madanapalli, Chittoor District.</t>
  </si>
  <si>
    <t>Balaji Orthopaedic &amp; Trauma Hospital, 13-7-
939/4, Tuda Office Road, Tirupathi</t>
  </si>
  <si>
    <t>Bharat Dental Care Multi Speciality Dental
Hospital, Theatre Road, Tuni, E.G.Dist.</t>
  </si>
  <si>
    <t>Bharathi Hospitals, Gandhi Nagar, R.S. Road,
Y.M. Palli, Kadapa.</t>
  </si>
  <si>
    <t>Bhavya Multi Speciality Hospital, Plot NO.65,
Road No.5, New Samathapuri Colony, Nagole
X Roads, Hyderabad</t>
  </si>
  <si>
    <t>Bhimavaram Hospital, J.P. Road,
Bhimavaram.</t>
  </si>
  <si>
    <t>Bhuma Super Speciality Dental Hospital,
21/604, Opp. Masjid, 7 Roads Circle, Kadapa</t>
  </si>
  <si>
    <t>Bollineni Eye Hospital and Research Center,
Dargametta, Nellore.</t>
  </si>
  <si>
    <t>Bollineni Heart Centre Pvt. Ltd. 77-9-37/1,
Seelam Nookaraju Complex Street,
Rajhmundry, E.G.Dist.</t>
  </si>
  <si>
    <t>Bollineni Heart Centre, 46-7-47, Danavaipet,
Rajhmundry.</t>
  </si>
  <si>
    <t>Bollineni Ramanaiah Memorial Hospital Pvt.
Ltd., (Dental Department) Ambuja Centre,
Durgamitta, Nellore.</t>
  </si>
  <si>
    <t>Bollineni Ramanaiah Memorial Hospital,
Ambuja Centre, Durgamitta, Nellore.</t>
  </si>
  <si>
    <t>Bombay Nursing Home, Hyderabad Road,
Nizamabad.</t>
  </si>
  <si>
    <t>C.C. Shoroff Memorial Hospital, Barkatpura,
Hyderabad</t>
  </si>
  <si>
    <t>C.N. Hospitals, Birla Compound, B-Camp,
kurnool.</t>
  </si>
  <si>
    <t>C.S. Reddy Super, Speciality Dental Hospital,
3/271 Dr. Prabhakar Rao, Hospital Complex,
Christial Lane , Kadapa.</t>
  </si>
  <si>
    <t>Care Dental Specialities Hospital, 40/353-C,
Gandhi Nagar, Kurnool</t>
  </si>
  <si>
    <t>Care Hospital (A unit of Quality care India Ltd),
Banjara Hills, Hyderabad.</t>
  </si>
  <si>
    <t>Care Hospital (Quality Care Inida Limited)
Exhibition Road, Nampally, Hyderabad.</t>
  </si>
  <si>
    <t>Care Hospital, Waltair Main Road,
Visakhapatnam</t>
  </si>
  <si>
    <t>Care Super Specialty Dental Hospital Pvt. Ltd,
Juvvalapalem Road, Bhimavaram.</t>
  </si>
  <si>
    <t>Care Super Specialty Hospital, 16-11/72,
Pogathota, Nellore.</t>
  </si>
  <si>
    <t>Chaitanya Dental Hospital, 1-1-230/33 Jyothi
Bhavan, Chikkadpally, Hyderabad.</t>
  </si>
  <si>
    <t>Chaitanya Eye Hospital, Tikkili Road, Near
Siddhartha Arts College, Mogalrajpuram,
Vijayawada.</t>
  </si>
  <si>
    <t>Chaitanya Hospital, Near By-Pass, Anjaiah
Road, Ongole, Prakasam Dist.</t>
  </si>
  <si>
    <t>Challa Eye Care Centre, Plot No. 8-2-268/R/9-
P, Sagar Society Main Road, Road No.2,
Banjara Hills, Hyderabad</t>
  </si>
  <si>
    <t>Challa Hospital, 7-1-71/A/1, Dharam Karan
Road, Ameerpet, Hyderabad.</t>
  </si>
  <si>
    <t>Chandamama Children's Hospital, Sundaraiah
Bhavan Road, Ongole, Prakasam Dist.</t>
  </si>
  <si>
    <t>Charitasri Hospitals Ltd., 29-6-8/1,
Ramachandra Rao Road, Suryaraopet,
Vijayawada - 520002.</t>
  </si>
  <si>
    <t>Chelmada Ananda Rao Institute of Medical
Sciences, Karimnagar</t>
  </si>
  <si>
    <t>Citi Orthopaedic Centre, H.No. 32-6-18A,
Sikha Mani Centre, Prajasaktinagar,
Vijayawada</t>
  </si>
  <si>
    <t>City Cancer Center, 33-25-33, Ch. Venkata
Krishnaiah Street, Suryaraopet, Vijayawada.</t>
  </si>
  <si>
    <t>City Super Speciality Dental Hospital, Shobha
Pavani Complex, 1 st Floor, Vidya Nagar,
Hyderabad.</t>
  </si>
  <si>
    <t>Clear Vision Eye Hospital, 3-6-272, Opp.
Telugu Academy, Himayatnagar, Hyd.</t>
  </si>
  <si>
    <t>Curie City Cancer Hospital, Padavalarevu,
Gunadala, Vijayawada</t>
  </si>
  <si>
    <t>D.B.R. &amp; S.K. Super Specilaity Hospital, 18-1-
505, Mask Road, Opp: V.V.Mahal, Tirupathi</t>
  </si>
  <si>
    <t>D.B.R. Dental Hospital, H. No. 6-2-122/1,
Behind Z.P. Khammam.</t>
  </si>
  <si>
    <t>D.V.Raju Eye Hospital, P.R.College Road,
Kakinada, East Godavary Dist.</t>
  </si>
  <si>
    <t>Dental Venue Multi Speciality Hospital, F-14,
First Floor, Deepthi Apartments, S.P. Road,
Secunderabad.</t>
  </si>
  <si>
    <t>Dentnova Denal Hospital, 1st floor, Taj
Complex, Nampally, Hyderabad.</t>
  </si>
  <si>
    <t>Dentocare Super speciailty Dental Hospital,
12-2-962, Opp: Baby Hospital, 2nd cross, Sai
Nagar, Ananthapur.</t>
  </si>
  <si>
    <t>Denty's (A unit of Today's Health Care India
Pvt. Ltd.) 60-1-7/1, Siddhartha Nagar,
Vijayawada</t>
  </si>
  <si>
    <t>Devishetty Super Speciality Hospital, Civil
Hospital Road, Karimnagar</t>
  </si>
  <si>
    <t>Diacon Diabetes Specialty Centre &amp;
Diagnostics, VV's Vintage Boulavard, 1st
Floor, H.No. 6-3-1093, Rajbhavan Road,
Somajiguda, Hyderabad.</t>
  </si>
  <si>
    <t>Dilsuknagar Super Speciality Dental Hospital,
Sirigiri Complex, Dilsulknagar, Hyderabad.</t>
  </si>
  <si>
    <t>DNR Advanced Dental Hospital, 16-2-149,
Pogathota, Nellore</t>
  </si>
  <si>
    <t>Dr. Akbar Eye Hospital and Laser Center, 12-
3-234, 6th Lane, Srinagar, Ananthapur</t>
  </si>
  <si>
    <t>Dr. Anji Reddy Multi Specialty Hospital Pvt.
Ltd., 16-687, Main Road, Piduguralla, Guntur.</t>
  </si>
  <si>
    <t>Dr. Gowds Dental Hospitals, #19, Durga
Enclave, Road No.12, Banjara Hills,
Hyderabad</t>
  </si>
  <si>
    <t>Dr. J.S.R. Dental Health Speciality, 1-128,
Surya Towers, Bhavani Nagar, Malkajgiri,
Hyderabad.</t>
  </si>
  <si>
    <t>Dr. Konda Reddy Dental Hospital, 16/749,
Shankara Agraharam, Nellore.</t>
  </si>
  <si>
    <t>Dr. Kotareddy Hospital, Main Road, Kandukur,
Prakasam Dist.</t>
  </si>
  <si>
    <t>Dr. Lakshman's Institute of Orthopedics,
C.V.R.N. Road, Karimnagar.</t>
  </si>
  <si>
    <t>Dr. Malik Speciality Dental Cosmotic &amp;
Surgery Centre, R.P.Road, Secunderabad</t>
  </si>
  <si>
    <t>Dr. PJR Super Speciality Dental Hospital, 8-3-
318/6B/7, Engineers Colony, Yousufguda
Main Road, Hyderabad</t>
  </si>
  <si>
    <t>Dr. Prasad's Multi Specialty Dental Hospital,
Banjara Hills, Hyderabad.</t>
  </si>
  <si>
    <t>Dr. Ramayya's Urology, Nephrology Institute &amp;
Hospital Pvt. Ltd. Adg. New MLA Quarters,
Basheerbagh, Hyderabad.</t>
  </si>
  <si>
    <t>Dr. Sridhar International Dental Hospital &amp;
Research Center, Eluru Road, Vijayawada.</t>
  </si>
  <si>
    <t>Dr. Vivekananda Reddy's Dental Hospital
Multi Specialty and Inplant Center,
Dilsukhnagar, Hyderabad.</t>
  </si>
  <si>
    <t>Dr.Bhoom Reddy's Hospital, Civil Hospital
Raod, Karimnagar.</t>
  </si>
  <si>
    <t>Dr.Ramesh Cardiac &amp; Multi Speciality Hospital
Ltd., (City Cardiac Research Center Ltd) Ring
Road, Near ITI College, Vijyawada - 520008.</t>
  </si>
  <si>
    <t>Dr.Sreeedhar's Kidney &amp; Multi Speciality
Hospital, 13-6-437/I/L/I, Near Al-Quaba
Masjid, Khadesrbagh, Nanal Nagar 'X' Road,
Mehidipatnam, Hyderabad</t>
  </si>
  <si>
    <t>Drishti Eye Care, Flat No.114-A, Lane Opp:
SBI, Srinagar Colony Main Road, Hyderabad.</t>
  </si>
  <si>
    <t>Durga Nursing Home, 20-6-138(2), Anjaiah
Road, Ongole, Prakasam Dist.</t>
  </si>
  <si>
    <t>Durgabai Deshmukh Hospital &amp; Research
Centre, University Road, Vidyanagar,
Hyderabad</t>
  </si>
  <si>
    <t>E.N.T. Nursing Home, Bhagathsingh Statu
Center, Kothapet, Guntur</t>
  </si>
  <si>
    <t>Eshwar Super Speciality Dental Hospital, 50-
726-6 B, Kurnool</t>
  </si>
  <si>
    <t>FMS Dental Hospital, Aiyangar Plaza, Bank
Street, Koti, Hyderbad</t>
  </si>
  <si>
    <t>Frontier Lifeline Pvt. Ltd., R-30-C, Ambattur
Industrial 17514Estate Road, Mogappair,
Chennai</t>
  </si>
  <si>
    <t>G.K.Multi Speciality Hospital, 6-1-1,
Chintkuntwada, Nirmal, Adilabad District.</t>
  </si>
  <si>
    <t>G.R.Hospital, 4-8-114, Opp. Hanamkonda
Police Station, Kumarpalli, Hanamkonda,
Warangal</t>
  </si>
  <si>
    <t>Gadam Multi Speciality Dental Hospital &amp;
Implant Centre, 1st floor, Redman Plaza, 2nd
Line Dwarakanagar, Visakhapatnam</t>
  </si>
  <si>
    <t>Geetha Mullapudi International Hi-technology
Dental Hospital, 1st floor, Sri Challa Apparao
Municipal Complex, Near Kotipalli Bus Stand,
Rajahmundry, E..G.Dist.</t>
  </si>
  <si>
    <t>Geetha Mutli Speciality Hospital,
Seceunderabad.</t>
  </si>
  <si>
    <t>Giridhar ENT Hospital &amp; Laser Centre Ch.
Durgaiah Street, Suryaraopet, Vijayawada</t>
  </si>
  <si>
    <t>Global Dental Hospital, Vajra Residency,
Ground Floor, Musheerabad, Hyderabad.</t>
  </si>
  <si>
    <t>Global Hospitals, 6-1-1070/1 to 4, Lakadi-Ka-
Pool, Hyderabad</t>
  </si>
  <si>
    <t>Global Multi Speciality Hospital, 27-39-1, MG
Road, Vijayawada - 520 002</t>
  </si>
  <si>
    <t>Goodwill Kidney and Surgical Center, Opp.
Khaja Mansion, Masabtank Road, Hyd.</t>
  </si>
  <si>
    <t>Gowtami Eye Institute, 1, R.V.Nagar,
Korukonda Road, Opp. Market Yard,
Rajahmundry, E.G.Dt.</t>
  </si>
  <si>
    <t>GSL General Hospital, NH-5, Lakshmi Puram,
Rajhmundry.</t>
  </si>
  <si>
    <t>Guardian Multi Speciality Hospital, 15-1-237,
Opp. L.B.College, Mulugu 'X' Road, Warangal</t>
  </si>
  <si>
    <t>Guntur Dental SpecialtyHospital, Beside
Pallavi Complex, Station Road, Guntur</t>
  </si>
  <si>
    <t>Gurunanak Care Hospital, 1-4-908/7/1,
Musheerabad Main Road, Musheerabad,
Hyderabad</t>
  </si>
  <si>
    <t>GVR Childrens Hospital, 43/48, 2nd Lane,
N.R.Pet, Kurnool - 518004.</t>
  </si>
  <si>
    <t>Harini Gastro &amp; Liver Centre, 29-14-51,
Prakasam Road, Suryaraopet, Vijayawada.</t>
  </si>
  <si>
    <t>Haripriya Dantha Vaidyasala, 18-1-503, V.V.
Mahal Road, Opp. Incometax Office, Tirupathi</t>
  </si>
  <si>
    <t>Harsha Sai Eye Hospital, Dwarakanagar,
Nizamabad.</t>
  </si>
  <si>
    <t>Health Hospitals Prakasam Road, Tenali -
522201,Guntur District.</t>
  </si>
  <si>
    <t>Heart Care Centre, Dornakal Raod, Near
Andhra Bank, Suryaraopet, Vijayawada.</t>
  </si>
  <si>
    <t>Heritage Hospital, 6-3-907/2, Somajiguda,
Hyderabad</t>
  </si>
  <si>
    <t>Himabindu Multi Specialty Hospital, Vinay
Nagar, Sagar Road, Santhoshnagar, Hyd.</t>
  </si>
  <si>
    <t>Hope Childrens Hospital, 5-9-24/81, Lake Hills
Road, Basheerbagh, Hyderabad - 500463.</t>
  </si>
  <si>
    <t>Hope Super SpecialtyHospital, Balaji Nagar,
Khammam</t>
  </si>
  <si>
    <t>Hyderabad Kidney &amp; Laproscopic Centre,
Judges Colony,Malakpet, Hyderabad.</t>
  </si>
  <si>
    <t>Hyderabad Nusing Home Pvt. Ltd.,
Basheerbagh, Hyderabad.</t>
  </si>
  <si>
    <t>Identity Multi Specialty Dental Hospital and
Research Center, 21/139, R.S. Road, Kadapa.</t>
  </si>
  <si>
    <t>Image Hospital, 8-3-903/F/12 &amp; 13, Image
House, Ameerpet, Hyderabad</t>
  </si>
  <si>
    <t>Image Hospitals, 1-90/2/G/2, Arunodaya Co-
operative Housing Society, Madhapur,
Hyderabad</t>
  </si>
  <si>
    <t>Indian Red Cross Society, Red Cross Road,
Near Vegitable Market, Nellore.</t>
  </si>
  <si>
    <t>Indira Multi Speciality Dental Hospital, 16-2-
307, Near Sunday Market, Subrahmanya
Swamy Temple Street, Pogathota, Nellore</t>
  </si>
  <si>
    <t>Indo- American Cancer Institute &amp; Research
Centre, Banjara Hills, Hyderabad</t>
  </si>
  <si>
    <t>Indur Cancer Hospital, Krishnapuri Colony,
Madhavanagar, Nizamabad</t>
  </si>
  <si>
    <t>Indus Hospitals, 18-1-6, K.G.H. Down Road,
Maharanipet, Visakhapatnam</t>
  </si>
  <si>
    <t>Innova Children's Heart Hospital Pvt., Ltd., 12-
5-30, White House, Tarnaka, Moulali Road,
Secunderabad</t>
  </si>
  <si>
    <t>J.J.Dental Clinic, Temple Street, Kakinada,
E.G.Dist.</t>
  </si>
  <si>
    <t>J.J.Hospital, Plot No. 57, Kalyan Nagar, 1st
Phase, Behind T.B.Hospital, Hyderabad</t>
  </si>
  <si>
    <t>Jabilli Mother &amp; Child Hospital, Beside
Church, Wyra Road, Khammam.</t>
  </si>
  <si>
    <t>Jaya Hospitals, Chowrastha, Hanamkonda,
Warangal</t>
  </si>
  <si>
    <t>Jayabharath Hospital, 16/2884,
Somasekharapuram, Nellore</t>
  </si>
  <si>
    <t>Jayalakshmi Hospitals, 9-5-15, J.P.N. Road,
Warangal</t>
  </si>
  <si>
    <t>Jayam Super Specialty Dental Hospital, Shop
No. 15 and 16, Municipal Shopping Complex,
Ananthapur</t>
  </si>
  <si>
    <t>Jeevana Jyothi Hospitals, D.No. 15/381,
Kamalanagar, Anantapur</t>
  </si>
  <si>
    <t>Jnanananda Ophthalmic Institute,
Bhimavaram, W.G. Dist.</t>
  </si>
  <si>
    <t>Jyothi Hospitals, 19/1350, Beside Anjaneya
Swamy Temple, Church Road, Miryalaguda,
Nalgonda.</t>
  </si>
  <si>
    <t>K.M. Dental Hosptials, Global Nagar, Munbai
Road, Buchireddy Palem, Nellore</t>
  </si>
  <si>
    <t>Kadapa Super Speciality Dental Hospital
4/468, Behind Ramalayam, Kadapa</t>
  </si>
  <si>
    <t>Kakathiya Super Specialty Dental Hospital,
Hanumakonda, Warangal.</t>
  </si>
  <si>
    <t>Kalyani Dental Hospital Dentistry &amp; Implant
Centre, Opp. Green Park Hotel, Begumpet,
Hyderabad.</t>
  </si>
  <si>
    <t>Kalyani Hospital, 6-1-69, Stadium Road,
Hanumakonda, Warangal.</t>
  </si>
  <si>
    <t>Kamal Vilekar's Multi Speciality Dental
Hospital, D.No. 6-2-15, Chinna Bazar,
Srikakulam</t>
  </si>
  <si>
    <t>Kamala Hospital, Kamala Complex, Chandna
Brother's Center, Dilsuknagar, Hyderabad.</t>
  </si>
  <si>
    <t>Kamineni Hospitals, Basheer Bagh,
Hyderabad.</t>
  </si>
  <si>
    <t>Kamineni Institute of Medical Sciences and
Hospital, Sripuram, Narketpally, Nalgonda.</t>
  </si>
  <si>
    <t>Kandukuri Hospitals, Vishnava Street, Kavali,
Nellore, Dist.</t>
  </si>
  <si>
    <t>Karumuri Super Speciality Hospitals, 3-4-73,
Old Club Road, Guntur - 522001.</t>
  </si>
  <si>
    <t>Kinnera Super Speciality Hospital, Wyra
Road, Khammam</t>
  </si>
  <si>
    <t>KNM Smile Dental Hospital, 104, Sai Towers,
Beside Kalaniketan, Main Road, Dilshuk
Nagar, Hyderabad.The hospital was shifted to
G-5, Kochar Apartments, Opp. Pantaloons &amp;
Sony Centre, Shamlal Buildings, Begumpet,
Hyderabad</t>
  </si>
  <si>
    <t>Kommineni Super Speciality Dental Hospital,
490A, 1st Floor, Reddy &amp; Reddy Colony,
Tirupathi</t>
  </si>
  <si>
    <t>Konark Hospitals, Plot No.13 and 14, Beside
Sharwood Public School, Patbasheerbad
Village, Qutubullapur Mandal, Kompally,
R.R.Dist.</t>
  </si>
  <si>
    <t>Konaseema Institute of Medical Sciences, NH -
214, Chaitanya Nagar, Amalapuram - 533
201, East Godavari.</t>
  </si>
  <si>
    <t>Krishna Children's Hospital, (A unit of Ashwik
Hospital Pvt Ltd), 11-5-423/A&amp;B, Niloufer
Hospital Road, Opp-Hanuman Temple,
Lakdikapool, Hyderabad - 500006.</t>
  </si>
  <si>
    <t>Krishna Denta Cure Advanced Super
Specialty Dental Hospital, 29-33-9/10, Alluri
Sitharamaraju Junction, Rajahmundry</t>
  </si>
  <si>
    <t>Krishna Institute of Medical Sceinces, Minister
Road, Begumpet, Hyderabad.</t>
  </si>
  <si>
    <t>Kurnool Heart &amp; Brain Centre, 43-1-1-K-B-4,
Sapthagiri Nagar, A-Camp Extension, Near
New Ayyappa swamy Temple, Kurnool.</t>
  </si>
  <si>
    <t>L.K. Hospitals Pvt. Ltd., 4-159 &amp; 4-172,
Maruthi Nagar, Malkajgiri, Ranga Reddy Dist.</t>
  </si>
  <si>
    <t>Lakkireddy 'Dental' Super Speciality Hospital,
43/39-A, 2nd Line, N.R.Peta, Kurnool</t>
  </si>
  <si>
    <t>Lalitha Eye Hospital, 15/246, Thikkana
Telephone Bhavan Exchange Street,
Brindavanam, Nellore</t>
  </si>
  <si>
    <t>Lalitha Superspeciality Hospital Heart &amp; Brain
Centre, Gowrisankar Theatre Road, Kothapet,
Guntur.</t>
  </si>
  <si>
    <t>Latha Super Specialities, 29-14-58, Prakasam
Road, Suryaraopet, Vijayawada</t>
  </si>
  <si>
    <t>Laxmi Narasimha Hospital, Nayeem Nagar,
Hanamkonda, Warangal.</t>
  </si>
  <si>
    <t>Lazarus Hospital, Waltair main road,
Visakhapatnam</t>
  </si>
  <si>
    <t>Life Hospitals 2-2-12/3/C, Durgabai
Deshmukh Centre, Shivam Road, D.D.
Colony, Hyderabad - 500 007</t>
  </si>
  <si>
    <t>Life Kare Dental Hospital, 9-7-83/1, Sri Laxmi
Complex, Maruthi Nagar, Santhosh Nagar,
Hyderabad - 500059.</t>
  </si>
  <si>
    <t>Life Line Hospitals, 2-4-152, Ram Nagar,
Hanmakonda, Warangal District.</t>
  </si>
  <si>
    <t>Lions District 324-C1, Cancer Treatment &amp;
Research Centre, Seethammadhara (NE),
Visakhapatnam - 530013.</t>
  </si>
  <si>
    <t>Lotus Children's Hospital, Lakdika Pool,
Hyderabad.</t>
  </si>
  <si>
    <t>LV Prasad Eye Institute, Kallam Anji Reddy
Campus, LV Prasad Marg, Banjara Hills,
Hyderabad</t>
  </si>
  <si>
    <t>M.N.Hospitals, 4/10, Brodipet, Guntur</t>
  </si>
  <si>
    <t>M.S. Multi Speciality Dental Hospital, 8-2-
165/8, Wyra Road, Khammam</t>
  </si>
  <si>
    <t>M.S.Hospital, Road No.1, Abbanna Colony,
Near Tirumala By-pass Road, Tirupati, Chittor
Dist.</t>
  </si>
  <si>
    <t>Madanapalli Hospitals Pvt. Ltd., Madanapalli,
C.M.T. Road, Chittor Dist.</t>
  </si>
  <si>
    <t>Madhava Nursing Home, 43, Sarojini Devi
Road, Secunderabad.</t>
  </si>
  <si>
    <t>Madhu Chalapati Urological Hospital,
J.P.Road, Bhimavaram, West Godavary Dist.</t>
  </si>
  <si>
    <t>Madhukar Reddy Super Speciality Dental
Hospital, 5-7-87, Main Road, Lashkar Bazar,
Opp. Petrol Pump, Hanamkonda, Warangal</t>
  </si>
  <si>
    <t>Madhumani Nursing Home, Balaji Complex,
Nandyal, Kurnool District.</t>
  </si>
  <si>
    <t>Madurai Netralaya, 16-02-280, Beside Market,
Gandhi Nagar, Pogathota, Nellore</t>
  </si>
  <si>
    <t>Mahatma Gandhi Super Speciality Hospitals,
12-4-2, Prakashnagar, Narsaraopet, Guntur
Dist.</t>
  </si>
  <si>
    <t>Mahavir Hospital &amp; Research Centre, 10-1-1,
Bhagwan Mahavir Marg, A.C.Guards, Masab
Tank, Hyderabad</t>
  </si>
  <si>
    <t>Mamatha General Hospital, 5-7-200, Giri
Prasad Nagar, Urban Mandal, Khammam
Dist.</t>
  </si>
  <si>
    <t>Manipal Super Speciality Hospital, Tadepally,
Guntur Dist.</t>
  </si>
  <si>
    <t>Manipal Women and Child Hospital, 18-1-3,
K.G.Down, Maharanipet, Jagadamba Center,
Visakhapatnam.</t>
  </si>
  <si>
    <t>Manorama Hospital, Khaleelwadi,. Nizamabad</t>
  </si>
  <si>
    <t>Maxivision Laser Centre Pvt. Ltd., 1-11-
252/1A to 1D, Begumpet, Hyderabad</t>
  </si>
  <si>
    <t>Medi Center Super SpecialtyHospital, 6-2-
106/C, Ramagiri Road, Nalgonda.</t>
  </si>
  <si>
    <t>Medicare Hospitals, 74-11-7, New Prakash
Nagar Round Park, Prakashnagar,
Rajahmundry</t>
  </si>
  <si>
    <t>Medicare Multi Speciality Hospital, 25/466,
Near RTC Bus Stand, Nandyal, Kurnool Dist.</t>
  </si>
  <si>
    <t>Mediciti Hospital, 5-9-22, Secretariat Raod,
Sarovar Complex, Hyderabad - 500063.</t>
  </si>
  <si>
    <t>Medivision Eye and Health Care Center, Indira
Sadan, Humayun Nagar Main Road,
Hyderabad.</t>
  </si>
  <si>
    <t>Medwin General Hospital, Mankamma Thota,
Karimnagar.</t>
  </si>
  <si>
    <t>Medwin Hospitals, Raghava Ratna Towers,
Chirag Ali Lane, Nampally, Hyderabad</t>
  </si>
  <si>
    <t>Meena Hospital, Sai Ranga Towers,
Thukaram Gate, North Lallaguda,
Secunderabad -17.</t>
  </si>
  <si>
    <t>MNR Medical College &amp; Hospital, Fasalwadi,
Sangareddy, Medak District.</t>
  </si>
  <si>
    <t>Modern Eye Hospital, &amp; Research Centre 16-
11-101, Beside Venkataramana Hotel Lane
Pogathota, Nellore - 524 001</t>
  </si>
  <si>
    <t>Modern Retina Centre, 29-27-5, Kaleswara
Rao Road, Lane to SBI Zonal Office,
Surayaraopet, Vijayawada</t>
  </si>
  <si>
    <t>MVS Accident Hospital, Near Pushpa Hotel,
Suryaraopet, Vijayawada</t>
  </si>
  <si>
    <t>Mythri Hospital, 13-6-434/C/148, Near PVNR
Airport Flyover Pillar No.80, Mehidipatnam,
Hyderabad</t>
  </si>
  <si>
    <t>Mythri Hospital, Chanda Nagar, Hyd.</t>
  </si>
  <si>
    <t>Mythri Hospital, D.No. 15-721, Kamalanagar,
Anantapur</t>
  </si>
  <si>
    <t>Mythri Multi Speciality Hospital, 15-8-18,
Ramakumari Vari Veedhi, Santhampesta,
Ongole, Prakasam Dist.</t>
  </si>
  <si>
    <t>Mythri Multi Speciality Hospitals, Ameerpet,
Hyderabad</t>
  </si>
  <si>
    <t>N. N. Speciality Dental Hospital, N.H. 7,
Tirumala Theatre Road, Nirmal, Adilabad.</t>
  </si>
  <si>
    <t>Nagabandi Multi SpecialtyDental Hospital, 11-
3-91/7, Balaji Nagar, Wyra Road, Khammam.</t>
  </si>
  <si>
    <t>Nagarjuna Hospitals, Kanuru, Vijayawada-7</t>
  </si>
  <si>
    <t>Nalluri Nursing Home, Kothapatnam Road,
Ongole, Prakasham Dist.</t>
  </si>
  <si>
    <t>Narayana Dental College and Hospital,
Nellore</t>
  </si>
  <si>
    <t>Narayana Hrudayalaya, 1-1-216, Suraram 'X'
Roads, Jeedimetla, Hyderabad</t>
  </si>
  <si>
    <t>Narayana Hrudayalaya. Pvt. Ltd. 258/A,
Bommasandra Industrial Area, Bangalore</t>
  </si>
  <si>
    <t>Narayana Medical College and Hospital,
Chinta Reddy Palem, Nellore</t>
  </si>
  <si>
    <t>Navata Multi Speciality Dental Care Center, 5-
6-224, Saraswathi Nagar, Opp. RDO Office,
Nizamabad.</t>
  </si>
  <si>
    <t>Naveen Chandra Dental Clinic Railway
Station Road, Rajampeta, Kadapa Dist.</t>
  </si>
  <si>
    <t>Naveen Dental Hospital, 151-A, Sri Ram
Street, Tirupthi.</t>
  </si>
  <si>
    <t>Navya Nethralaya 2-2-349, K.V. Layout, (Near
LIC Office) Tirupathi</t>
  </si>
  <si>
    <t>Nayana Eye Care, 3-1-50, Srinagar,
Bhanugudi Junction, Kakinada</t>
  </si>
  <si>
    <t>Neoretina Eye Care Institute, 5-9-83/B, Chapel
Road, Lane Opp. L.B.Stadium, Nampally,
Abids, Hyderabad</t>
  </si>
  <si>
    <t>New Life Emergesncy &amp; Multi Speciality
Hospital, NST Road, Khammam</t>
  </si>
  <si>
    <t>New Life Hospital, Kamal Theatre Complex,
Chaderghat, Hyderabad.</t>
  </si>
  <si>
    <t>Nightingale Hospital, 17-1-383/N.S/3 &amp; 4,
Opp. Amber Biscult Factory, Nagarjuna Sagar
Road, Hyderabad.</t>
  </si>
  <si>
    <t>Nihar Orthopedics and Multi Speciality
Hospital, 8-3-214/2, Murthy Mansion,
Srinivasa Nagar, Ameerpet, Hyderabad.</t>
  </si>
  <si>
    <t>Nirmala Maternity, Orthopedic and General
Hospital, 2/3 R.T. Opp. Post Office,
Vijayanagar Colony, Hyderabad.</t>
  </si>
  <si>
    <t>Nizamabad Super Specialty Dental Hospital, 5-
6-798, 799 - Khaleelwadi, Nizamabad.</t>
  </si>
  <si>
    <t>NRI General Hospital, Chinakakani, Guntur
District.</t>
  </si>
  <si>
    <t>Omni Hospitals, Opp. P.V.T. Market
Kothapest 'X' Road, Dilsukhnagar Hyderabad</t>
  </si>
  <si>
    <t>Padma Chandra Super Specialty Hospital,
Opp. Government Medical College,
Budhawarpet, Kurnool.</t>
  </si>
  <si>
    <t>Padmachandra Super Speciality Hospital,
Opp. Government Medical College,
Budhawarapet, Kurnool</t>
  </si>
  <si>
    <t>Park Health Care, 6-3-903/A and B,
Somajiguda, Hyderabad</t>
  </si>
  <si>
    <t>Partha Dental Hospital &amp; Research Centre,
600/44/77, P.K. Layout,Tirupathi.</t>
  </si>
  <si>
    <t>Partha Dental Hospital &amp; Research Centre,
Rama Talkies Circle , Viskhapatanam</t>
  </si>
  <si>
    <t>Partha Dental Hospital and Research Center,
Next to T.T.D. Kalyanamandapam, Liberty
Center, Hinayathnagar, Hyd.</t>
  </si>
  <si>
    <t>Paruchuri Super SpecialtyDental Hospital,
Wyra Road, Khammam</t>
  </si>
  <si>
    <t>Pavani Eye Hospital and YAG Laser Center,
Ashoknagar, Jagityal, Karimnagar</t>
  </si>
  <si>
    <t>Pinnamaneni Care Hospital, Siddhartha
Nagar, Vijayawada</t>
  </si>
  <si>
    <t>Positive Dental Sciesnces Pvt.Ltd., HIG 203,
Dharamareddy Colony, MRO Office, KPHB,
Hyderabad</t>
  </si>
  <si>
    <t>Poulomi Hospital, Rukminipuri Colony, Dr.
A.S. Rao Nagar, Main Road, Secunderabad.</t>
  </si>
  <si>
    <t>Pragati Hospital, Hyderabad Road,
Nizamabad.</t>
  </si>
  <si>
    <t>Pragna Children's Hospital, 6-3-347/22/B/1,
Dwarkapuri Colony, Near Sai Baba Temple,
Punjagutta, Hyderabad</t>
  </si>
  <si>
    <t>Prakash Speciality Dental Clinic, D.No. 18/18,
60 feet Road, Near RTC Bus Stand, Guntakal,
Anantapur</t>
  </si>
  <si>
    <t>Pramoda Hospital, 1-8-283, Beside Canara
Bank, Near Ekasila Park, Balasamudram,
Hanamkonda, Warangal</t>
  </si>
  <si>
    <t>Prasad Hospital, MIG-204, Road No.1, Opp.
Sitara Hotel, KPHB Colony, Hyderabad</t>
  </si>
  <si>
    <t>Prasad Multi Speciality Hospital, Near Nellore
Bus Stand, Santhapet, Ongoole, Prakasam
District</t>
  </si>
  <si>
    <t>Prashanth Hospital, APSEB City Central, Off.
M.G.Road, Labbipet, Vijayawada</t>
  </si>
  <si>
    <t>Prathima Institute of Medical Sciences,
Naganoor Road, Karimnagar</t>
  </si>
  <si>
    <t>Praveen Cardiac Centre, H.No. 33-25-35/C,
Pushpa Hotel Road, Kasturibaipet, Bellapu
sobhanadri Street, Vijayawada</t>
  </si>
  <si>
    <t>Preethi Nursing Home, S.L.V. Talkies Road,
Guntakal, Ananthapur Dist.</t>
  </si>
  <si>
    <t>Premier Hospitals, 1-2-718, Nanal Nagar 'X'
Roads, Mehidipatnam, Hyderabad.</t>
  </si>
  <si>
    <t>Prime Hospitals, Plot No. 4, Mytri Vihar,
Behind Mytrivanam Buildings, Ameerpet,
Hyderabad.</t>
  </si>
  <si>
    <t>Prime Hospitals, Road. No. 1 K.P.H.B Colony
Kukatpally, Hyderabad.</t>
  </si>
  <si>
    <t>Princess Durru Shahvar Children's &amp; General
Hospital, Purana Haveli, Hyderabad</t>
  </si>
  <si>
    <t>Prithvi Hospital, 1-7-696, Subedari,
Hanumakonda, Warangal.</t>
  </si>
  <si>
    <t>Purna Heart Institute Kovelamudivari Street,
Suryaraopet,Vijayawada</t>
  </si>
  <si>
    <t>Pushpagiri Eye Institute ( A unit of Pushpagiri
Vitreo Ratia Institute), 241- Uma Plaza, 10-2-
342, West Paredpally, Secunderabad.</t>
  </si>
  <si>
    <t>Queen's N.R.I. Hospital, Gurudwara Lane,
Seethammadhara, Visakhapatnam.</t>
  </si>
  <si>
    <t>R.K. Super Speciality Dental Hospital, Andhra
Bank Complex, Kothapet Cross Roads,
Hyderabad</t>
  </si>
  <si>
    <t>R.R. Hospitals, 40-304-10, Bhagya Nagar,
Kurnool.</t>
  </si>
  <si>
    <t>Radhakrishnan Hospitals, Netaji Compound,
Prakashnagar, Raja Lane, Kurnool</t>
  </si>
  <si>
    <t>Raghavendra Hospital, Opp. Round Building
E.C.I.L. Cross Roads, Hyderabad.</t>
  </si>
  <si>
    <t>Rainbow Children Hospital, Plot No. C-17,
Vikrampuri Colony, Vikrampuri, Hyderabad</t>
  </si>
  <si>
    <t>Rainbow Children's Hospital, 22, Road No.10,
Banjara Hills, Hyderabad</t>
  </si>
  <si>
    <t>Raju Neuro &amp; Multispeciality Hospital,and
Raju Emergency Hospital, 76-4-7,
Gandhipuram-II, Rajahmundry</t>
  </si>
  <si>
    <t>Rakesh Syper Speciality Dental Hospital, 16-2-
835/11/2-A, APHB Main Road, Saidabad
Colony, Hyderabad</t>
  </si>
  <si>
    <t>Ram Hospital, 57/A, Shapur Nagar, IDA
Jeedimetla, Hyderabad-500055</t>
  </si>
  <si>
    <t>Rama Super Speciality Dental Hospital, Shop
No.14, Kamshetty Mall, Vishal Super Market
Complex, T.V.Studio, Ramanthapur,
Hyderabad</t>
  </si>
  <si>
    <t>Ramya Hospitals, 9-11-130, Back Side of
Gandhi Statue, Gandhinagar, Kakinada</t>
  </si>
  <si>
    <t>Ravi Dental Hospital &amp; Implant Centre, Plot
No.C-31, Sharadha Theatre Lane,
Rukminipuri Colony, Hyderabad</t>
  </si>
  <si>
    <t>Ravi Institute of Child Health (RICH Hospitals)
16-11/131, Kasturidevi Nagar, Pogathota,
Nellore</t>
  </si>
  <si>
    <t>Ravichandra Super Speciality Dsental Clinic,
Vasavi Kanyakaparameshwari Temple
Complex, Mahaboobabad, Warangal Dist.</t>
  </si>
  <si>
    <t>Remedy Heart Institute (A unit of Remedy
Hospital Ltd.), Opp. TTD, Himayatnagar,
Hyderabad The name of the
hospital has been chanded to Hrushikeshya
Hospital (A unit of Remedy Hosptals) and
shifted to: 2-6-71/a, Bharathnagar Colony,
Near Masjid, Uppal, hyderabad</t>
  </si>
  <si>
    <t>Remedy Hospitals, Ferozguda, Balanagar,
Hyderabad.</t>
  </si>
  <si>
    <t>Remedy Hospitals, Road No.4, KPHB Colony,
Kukatpally, Hyderabad - 500 072</t>
  </si>
  <si>
    <t>RENEE Hospital, Near Old Employement
Office, Karimnagar.</t>
  </si>
  <si>
    <t>Rohini Medicare (Pvt.) Limited, Subedari,
Hanamkonda - 506 001, Warangal.</t>
  </si>
  <si>
    <t>Rohit Text Tube Baby (IVF) Center, Wyra
Road, Khammam.</t>
  </si>
  <si>
    <t>Royal Hospital, 20-23-4/A, Behind Nagadevi
Theatre, Near Gokavaram Bus Stand,
Rajahmundry</t>
  </si>
  <si>
    <t>Royal Hospitals, 33-25-45, Kasturi Bai Pet,
Vijayawada</t>
  </si>
  <si>
    <t>Rukku's save-in-smile Cosmetic and Dental
specilaity Hospital, Barkatpura, Hyderabad.</t>
  </si>
  <si>
    <t>RUSSH Multi Super Speciality Hospital, D.No.
10-14-576/6, Reddy &amp; Reddy Colony, Opp.
Municipal Office, Tirupati, Chittoor Dist.</t>
  </si>
  <si>
    <t>S.A.I. Hospitals, Aryapuram, Middle Street,
Opp. Hotel Lalitha Mahal, Rajahmundry</t>
  </si>
  <si>
    <t>S.S. Dental Hospital, 17-1-23, Opp. K.G.H.
Clock Tower, Maharanipet, Visakhapatnam</t>
  </si>
  <si>
    <t>S.V. Happy Smiles Multi SpecialtyDental
Hospital and Implant Center, 1 and 2 Ground
Floor, B-5-5-181/2, Near Panama Godown,
Vanasthalipuram, Hyderabad</t>
  </si>
  <si>
    <t>S.V.Pooja Hospital, Plot No.33, Dharma
Reddy Colony, Phase II, Hydsernagar,
Kukatpally, Hyderabad</t>
  </si>
  <si>
    <t>Safe Emergency Hospital, 2-2-7, Usha Priya
Complex, Bhanugudi, Kakinada, E.G.Dist.</t>
  </si>
  <si>
    <t>Sagarlal Memorial Hospital &amp; Matadin Goel
Research Centre, 1-5-551, Musheerabad,
Hyderabad</t>
  </si>
  <si>
    <t>Sai Bhavani Super Specialty Hospital, Main
Road, Shapur Nagar, Jeedimetla, Hyderabad.</t>
  </si>
  <si>
    <t>Sai Care Hospital, Ambedkar Statue,
Hanumakonda, Warangal</t>
  </si>
  <si>
    <t>Sai Krishna Super Speciality Neuro &amp; Trauma
Hospital, Kachiguda, Hyderabad</t>
  </si>
  <si>
    <t>Sai Ram Multi Speciality Hospital, 3-1-398,
Dr.B.R.Ambedkar Road, Beside TDP Office,
Karimnagar</t>
  </si>
  <si>
    <t>Sai Srinivasa Speciality Pvt., Ltd.,
Narayanaguda, Hyderabad</t>
  </si>
  <si>
    <t>Sai Vani Hospital, 1-2-365/36/6 &amp; 7,
Ramakrsihna Math Road, Opp. Indira Park,
Domalguda, Hyderabad</t>
  </si>
  <si>
    <t>Sai Venkata Sai (SVS) Medical College&amp;
Hospital, Yenugonda, Mahabubnagar - 2</t>
  </si>
  <si>
    <t>Sai. Srinidhi Maternita Nursing Home, 11-3-
1037/1, Opp. Abnus Function Hall, L.B. Nagar,
Warangal.</t>
  </si>
  <si>
    <t>Saiie Dental Speciality Hospital, 40-351,
Gandhi Nagar, Kurool</t>
  </si>
  <si>
    <t>Sanjana Palamoor Nursing Home, D.No. 8-6-
257/7, Padmavathi Colony, Mahaboobnagar.</t>
  </si>
  <si>
    <t>Sanjeevanee Nursing Home, 3-3-163, Behind
Civil Hospital, Karimnagar</t>
  </si>
  <si>
    <t>Sanjivi Orthopedic and Physio Therapy
Center, Laxmipuram Main Road, Guntur</t>
  </si>
  <si>
    <t>Sankar Foundation Eye Hospital, D.No. 16-
152, Srinivasa Nagar, Simhachalam Road,
Visakhapatnam - 530027.</t>
  </si>
  <si>
    <t>Sankara Eye Hospital, Pedakakani,Guntur
Dist.</t>
  </si>
  <si>
    <t>Saradha Dental Hospital, 17-477, Sundaraiah
Street, Chittoor</t>
  </si>
  <si>
    <t>Sarojini Hospital, Near Government Hospital,
Sawaran Street, Karimnagar</t>
  </si>
  <si>
    <t>Satya Hospital, Near Laxmi Talkies, JPN
Raod, Warangal</t>
  </si>
  <si>
    <t>Satya Kidney Centre, Street No.4,
Himayathnagar, Hyderabad.</t>
  </si>
  <si>
    <t>Seha Hospital, Lakdikapool, Hyderabad.</t>
  </si>
  <si>
    <t>Seven Hills Hospital, ( Seven Hills Healthcare
Private Ltd.) Rockdale Layout,
Visakhapatanam</t>
  </si>
  <si>
    <t>Sharat Laser Eye Hospital, D.No. 3-1-119,
Kakatiya Colony, Alankar Circle,
Hanamkonda, Warangal Dist.</t>
  </si>
  <si>
    <t>Shashank Hospital, Doctors Street No.1, Opp.
Sheetal Scanning Centre, Khaleelwadi,
Nizamabad</t>
  </si>
  <si>
    <t>Shiva Shree Super SpecialtyDental Care
Hospital, Padmavathi Complex, Khaleel Wadi,
Nizamabad.</t>
  </si>
  <si>
    <t>Shravana Hospitals, 5-3-847, Mozamjahi
Market, Hyderabad</t>
  </si>
  <si>
    <t>Sibar Charitable Trust (Cancer Hospital),
Governorpet,Vijayawada</t>
  </si>
  <si>
    <t>Sibar Institute of Dental Sciences,
Takkellapadu, Guntur</t>
  </si>
  <si>
    <t>Sigma Hospital, (A Unit of D.B.R Hospital Pvt.
Ltd.,35,S.D. Road, Secunderabad</t>
  </si>
  <si>
    <t>Simhapuri Super Speciality Dental Hospital,
16/201, Kasturidevi Nagar, Pogathota, Nellore</t>
  </si>
  <si>
    <t>Sindhu Multi Super Speciality Dental Hospital
&amp; Maxillo-Facial Trauma Care-Implant Centre,
D.No. 18-399/3, Behind Satyanarayana
Swamy Temple, Pargi Road, Shadnagar
Town, Mahaboobnagar Dist.</t>
  </si>
  <si>
    <t>Sindhura Hospital, New Bridge Road,
Srikakulam</t>
  </si>
  <si>
    <t>Singari E.N.T. Hospital and Research Center
Pvt., Ltd., 29-9-54, Govindarajulu Naidu
Street, Suryaraopet, Vijayawada</t>
  </si>
  <si>
    <t>Siri Multi Speciality Dental Hospital ( formerely
Siri Dental Clinic, Narayanaguda, Hyd.) Opp.
New Bus Stand, Beside Sagar Medical Store,
Mallikarjunappa Complex, Sangareddy,
Medak District)</t>
  </si>
  <si>
    <t>Sivarama Hospitals, Opp. Rajarajeswari
Kalyanamandapam, Karimnagar.</t>
  </si>
  <si>
    <t>SLMS Hospital Laproscopic &amp; Research
Centre, Plot No.21, Nagole 'X' Roads,
Hyderabad</t>
  </si>
  <si>
    <t>Smile Care Dental Hospital, 11-9-7, Road
No. 1, SBI Colony, Nagole Road, Kothapet,
Hyderabad</t>
  </si>
  <si>
    <t>Smile Care Super Speciality Dental Hospital,
RCM Complex, Butchirajupalem, Near Andhra
Bank, NAD Kotha Road, Visakhapatnam</t>
  </si>
  <si>
    <t>Smile Crafters Dental Hospital, D.No. 10/432,
Devi Nursing Home Road, Adimurthy Nagar,
Anantapur</t>
  </si>
  <si>
    <t>Smile Dental Care, 2-1-50, Narayana Care
Complex, Backside of Hotel Ishwarya Grand,
Kakinada</t>
  </si>
  <si>
    <t>Smile Super Speciality Dental Hospital,
Ramesh Reddy Nagar, Near RTC Bus Stand,
Nellore</t>
  </si>
  <si>
    <t>Smile Super SpescialityDental Hospital, C-
Camp Centre, Opp. TTD Kalyana Mandapam,
Kurnool</t>
  </si>
  <si>
    <t>Smiline Dental Hospital Pvt.Ltd., 8-3-
952/10/2&amp;2/1, Sri Nagar Colony Road,
Punjagutta, Hyderabad</t>
  </si>
  <si>
    <t>Smt. Bhagwan Devi Hospital, 21-7-191, Mama
Jumla Pathak Charkaman, Hyderabad -
500002.</t>
  </si>
  <si>
    <t>Sneha Hospitals, 5-5-348, Sarojini Devi
Layout, Old Maternity Ruia Road, Tirupathi.</t>
  </si>
  <si>
    <t>Snehalatha Nursing Home, 13-3510, Khaja
Nagar, Opp. Ganga Gowri Cine Complex,
Ananthapur.</t>
  </si>
  <si>
    <t>Soumya Multi Speciality Hospital, Karkhana,
Secunderabad</t>
  </si>
  <si>
    <t>Spandana Hospitals Heart and Multi
Specialities, 8-1-172 and 173, Wyra Road,
Khammam.</t>
  </si>
  <si>
    <t>Sreelatha Hospitals, 12-21-4, Aryapuram,
Rajahmundry, E.G.Dist.</t>
  </si>
  <si>
    <t>Sreenivasa Dental Hospital, 15-441-B-14,
Near Neelam Sanjeeva Reddy Statue,
Sreekantam Circle, R.F.Road, Anantapur</t>
  </si>
  <si>
    <t>Sri Ashwini Hospital, Gayatri Estates, Kurnool.</t>
  </si>
  <si>
    <t>Sri Bala Nursing Home, 12-2-24, Danturivari
Street, Kakinada, E.G.Dist.</t>
  </si>
  <si>
    <t>Sri Devi Eye Hospital, 29-6-13A, Nakkal Road,
Suryaraopet, Vijayawada.</t>
  </si>
  <si>
    <t>Sri Durga Hospital and Brain Center, 15/266
Brundavanam, Nellore</t>
  </si>
  <si>
    <t>Sri Krishna Multi Speciality Dental Hospital, 3-
5-8, Govt. Girls Junior College Road,
Karimnagar</t>
  </si>
  <si>
    <t>Sri Krishna Sahithi Eye Hospital, D.No. 1/500,
Smith Road, Near Z.P. Hospital, Opp. Y.S.
Guest House, Kadapa</t>
  </si>
  <si>
    <t>Sri Laxmi Multi Speciality Dental Hospital 10-
79, Beside RMO Office, Near Ambedkar
Statue, Gajwel, Pragnapur, Medak Dist.</t>
  </si>
  <si>
    <t>Sri Laxmi Nursing Home, Jagitial, Karimnagar
Dist.</t>
  </si>
  <si>
    <t>Sri Laxmi Super Speciality Dental Hospital, 3-
1-343, Beside Old Employemnt Office, Dr.
Ambed Kar Road, Karimnagar.</t>
  </si>
  <si>
    <t>Sri Maithri Hospital, Khaleelwadi, Nizamabad</t>
  </si>
  <si>
    <t>Sri Murali Super Speciality Dental Hospital,
Opp.Ganga Hotel, Srinivasa Centre, Nandyal,
Kurnool Dist.</t>
  </si>
  <si>
    <t>Sri New Balaji Super Speciality Hospital,
43/19, N.R.Pet, Kurnool</t>
  </si>
  <si>
    <t>Sri Prasanna Kamakshi Super Speciality
Dental Clinic, 2-13-14, Kavali, Nellore
District</t>
  </si>
  <si>
    <t>Sri Raksha Hospital, 11-5-79, NST Road,
Sanjeeva Reddy Bhavan Backside,
Khammam</t>
  </si>
  <si>
    <t>Sri Ram Kidney, Infertility and Laproscopic
Center, Balaji Nagar, Wyra Road, Khammam.</t>
  </si>
  <si>
    <t>Sri Rama Dental Super Specialities, Opp.
Danavaipet Park Main Gate, Rajahmundry,
E.G. Dist.</t>
  </si>
  <si>
    <t>Sri Rama Devi Multi Specialty Hospital, T.S.
82, Sairam Street, Tirupathi</t>
  </si>
  <si>
    <t>Sri Rama Multi Speciality Dental Hospital,
Gupta Complex, Beside Municipal Office,
Kamareddy, Nizambad District</t>
  </si>
  <si>
    <t>Sri Rama Multi Speciality Hospital
Jummikunta, Karimnagar District.</t>
  </si>
  <si>
    <t>Sri Sai Apollo Super Speciality Dental
Hospital, 11-158, 159, 162, Subhash Road,
Near Saptagiri Circle, Anantapur</t>
  </si>
  <si>
    <t>Sri Sai Dental Hospital &amp; Implant Centre,
Jagitial, Karimnagar Dist.</t>
  </si>
  <si>
    <t>Sri Sai Hospitals, 5/2, Arundalpet, Guntur -
522002</t>
  </si>
  <si>
    <t>Sri Sai Kidney Center, (A Unit of Twin Cities
Kidney Center Pvt Ltd.), 7-1-59/4/8, Near Lal
Bunglow, Ameerpet, Hyderabad.</t>
  </si>
  <si>
    <t>Sri Sai Neuro &amp; Trauma Super Speciality
Hospital, South Bypass Road, Opp.Pragathi
Bhavan, Ongole, Prakasam Dist.</t>
  </si>
  <si>
    <t>Sri Sai Nursing Home, 20-692-1, Co-operative
Colony, Beside Nehru Park, Kadapa</t>
  </si>
  <si>
    <t>Sri Sai P.V.R. Hospitals, 8-10-139a, Railway
Station Road, Behind Leela Mahal Theatre,
Vizianagaram</t>
  </si>
  <si>
    <t>Sri Sai Praja Hospital Pvt.,Ltd., 1-9-228, Opp.
Civil Hospital Main Gate, Metpally,
Karimnagar Dist.</t>
  </si>
  <si>
    <t>Sri Sai Super Speciality Hospital, Near RTC
Complex, L.T.Road, Vizianagaram</t>
  </si>
  <si>
    <t>Sri Satya Sai Dental Hospital, 6/880, Near
Namesthe Road, Shankarapuram, Kadapa</t>
  </si>
  <si>
    <t>Sri Sharanya Nursing Home and Critical Care
Center, Hanumakonda, Warangal</t>
  </si>
  <si>
    <t>Sri Surya Dental Hospital, 14-37-4, Krishna
Nagar, Maharanipet, Visakhapatnam</t>
  </si>
  <si>
    <t>Sri Venkata Dental Hospital, Behind Civil
Hospital, Karimnagar.</t>
  </si>
  <si>
    <t>Sri Venkata Ramana Dental Hospital, Beside
SBH, Ashoknagar, Gollapally Road, Jagitial,
Karimnagar Dist.</t>
  </si>
  <si>
    <t>Sri Venkata Sai Medical College Hospital,
Yenugonda, Mahaboobnagar</t>
  </si>
  <si>
    <t>Sri Vijaya Durga Cardiac Centre 46-728-C,
Budhawarpet, Kurnool</t>
  </si>
  <si>
    <t>Sri Yamini Dental Clinic, Sundaraiah Bhavan
Road, Ongole, Prakasam District.</t>
  </si>
  <si>
    <t>Sri. Kamakshi Sai Deantal Clinic, 6-2-93,Opp.
Bala Mandir, Old Maternity Hospital, Tirupathi.</t>
  </si>
  <si>
    <t>Sricare Dental Hospital, 10-14-545/B,
V.V.Mahal, Tirupathi</t>
  </si>
  <si>
    <t>Sridhar Super Speciality Dental Hospital, Opp.
Gold Spot, Ameerpet, Hyderabad.</t>
  </si>
  <si>
    <t>Srikiran Institution of Ophthalmology,
Penumarthy Road, Near Atchampeta Institute,
Kakinada, E.G. District</t>
  </si>
  <si>
    <t>Srilatha Modern Eye Hospital, 2-63/1, Officer's
Lane, Opp. Municipal Office, Chittoor.</t>
  </si>
  <si>
    <t>Srinidhi Multi Speciality Dental Hospital 23-11-
48, Sivaji Café Centre, Satyanarayanapuram,
Vijayawada</t>
  </si>
  <si>
    <t>Srinivasa Hospitals, D.No. 20-7-55,
Sundaraiah Bhavan Road, Beside RTC Depot,
Kurnool Road, Ongole, Prakasam Dist.</t>
  </si>
  <si>
    <t>Srinivasa Padmavathi Medicare Pvt. Ltd.,
Opp. Thousand Pillars Temple, Hanamkonda,
Warangal</t>
  </si>
  <si>
    <t>Srujan Ortho and Accident Care Hospital,
Balaji Nagar, Khammam.</t>
  </si>
  <si>
    <t>St. Ann's Hospital, Fathimanagar, Kazipet,
Warangal</t>
  </si>
  <si>
    <t>St. Joseph's General Hospital, Opp. A.C.
College, Main Road, Guntur.</t>
  </si>
  <si>
    <t>Star Hospitals, Road No. 10, Banjara Hills,
Hyderabad.</t>
  </si>
  <si>
    <t>Subham Prema Hospital, Rama Talkies
Junction, Visakhapatanm.</t>
  </si>
  <si>
    <t>Subhash Super Speciality Dental Hospital,
Beside Navabharat Theatre, Guntur Road,
Ongole, Prakasam Dist.</t>
  </si>
  <si>
    <t>Sudarsini Eye Hospital, Kothapet, Main Raod,
Guntur.</t>
  </si>
  <si>
    <t>Sudha Hospital, 21-1-4, Opp. Co-operative
Stores, Tanuku, W.G.Dist.</t>
  </si>
  <si>
    <t>Sudha Urology and AndrologyHospital, 10-5-
8, Nageswara Rao Street, Ramanaraopet, 2nd
Junction, Kakinada</t>
  </si>
  <si>
    <t>Suhas Multi Speciality Dental Hospital,
142&amp;143, 1st floor, Navketen Complex, Opp.
Cloct Tower, S.D. Road, Secunderabad.</t>
  </si>
  <si>
    <t>Sunshine Hospitals, 1-7-201 to 205,
Prenderghast Road, Secunderabad</t>
  </si>
  <si>
    <t>Surya Global Hospital, Nageswara Rao Street,
Ramaraopet, Kakinada, East Godavary Dist.</t>
  </si>
  <si>
    <t>Surya Nursing Home, Opp. Mission Hospital,
Karimnagar.</t>
  </si>
  <si>
    <t>Surya Sree Hospitals Pvt. Ltd., 15-14-9/1,
Krishna Nagar, Maharanipeta, Visakhapatnam</t>
  </si>
  <si>
    <t>Susheela Hospitals, 8-3-667/1, Engineers
Colony, Yousufguda Road, Near K.K. Towers,
Hyderabad</t>
  </si>
  <si>
    <t>Susheela Netralaya, Budhvarpet, Kurnool</t>
  </si>
  <si>
    <t>Susrutha Peoples, Hospital, 1-4-80 C, New
Town, Opp. S.B.H. Bank, Mahaboobnagar.</t>
  </si>
  <si>
    <t>SVR Neuro Hospital, 40-1/1-14, ABC,
Labbipet, Vijayawada</t>
  </si>
  <si>
    <t>SVS Dental Hospital, 7-2-571/6, Opp. Bata,
R.P. Road, Seceunderabad.</t>
  </si>
  <si>
    <t>Swamy Super SpecialtyNetralayam, Naldyal,
Kurnool.</t>
  </si>
  <si>
    <t>Swaroop Eye Hospital and Laser Center,
3/1176, T.B. Road, Proddutur, Kadapa</t>
  </si>
  <si>
    <t>Swarooparani Nursing Home, 23B-5/90,
Ramachandraraopest, Eluru, W.G.Dist.</t>
  </si>
  <si>
    <t>Swatantra Hospitals (Multi Specialities) Pvt.
Ltd. Near Kambala Park, Rajahmundry</t>
  </si>
  <si>
    <t>Syamala Hospital, 11-5-15/1, Opp. Zilla
Parishad, Wyra Road, Khammam.</t>
  </si>
  <si>
    <t>T.J.R.Dental Hospital, H.No. 1-4-57/6/A,
Rajendra Nagar, Mahaboobnagar</t>
  </si>
  <si>
    <t>The A.J. Multi Specialty Dental Hospital, Shop
No.2&amp;3, Gayathri Enclave, Gayathri Estate
Main Road, Kurnool</t>
  </si>
  <si>
    <t>The Smile Super Speciality Dental Clinic,
Visakha Medical Centre Building, 1st Floor,
SLN Towers, Collectorate Junction,
Maharanipeta, Visakhapatnam</t>
  </si>
  <si>
    <t>Times Hospital, 6-2-413/B, Road No. 4,
Banjara Hills, Hyderabad</t>
  </si>
  <si>
    <t>Tirumala Nursing Home, Near R.T.C.
Complex, Vizianagaram.</t>
  </si>
  <si>
    <t>Trident Multi Specialty Dental Hospital,
16/569, Gandhi Nagar, Pogathota, Nellore</t>
  </si>
  <si>
    <t>Triveni Super Speciality Dental Hl. &amp; Implant
Centre, 2-16-1, Venkat Nagar , Kakinada,
E.G.Dist.</t>
  </si>
  <si>
    <t>Trust Hospitals, Gunttikonda Gopal Rao
Street, Kalanagar, Near Benz circle,
Vijayawada.</t>
  </si>
  <si>
    <t>Udai Clinic Orthopedic Center, Chappal Road,
Hyderabad.</t>
  </si>
  <si>
    <t>Universal Super Speciality Dental Hospital,
Motinagar X Roads, Plot No. 13-E, 2nd floor,
Kalyananagar, Housing Co-operative Society,
Venture No.3, Hyderabad</t>
  </si>
  <si>
    <t>Usha Cardiac Centre Ltd., 39-2-11, Pitchaiah
Street, M.G.Road, Labbipet, Vijayawada.</t>
  </si>
  <si>
    <t>Usha Mullapudi Cardiac Centre,
Gajularamaram, Qutubullahpur Municipality,
R.R.District, Hyderabad.</t>
  </si>
  <si>
    <t>Vamsi Krishna Dental Hospital, 3/27,
R.S.Road, Near Saibaba Theatre, Opp. Petrol
Pump, Kadapa</t>
  </si>
  <si>
    <t>Vamsi Multispciality Dental Hospital, 102-104,
Ist Floor, Agraj Plaza, Main Road, R.R. Pet,
Eluru, W.G. Dist.</t>
  </si>
  <si>
    <t>Vasavi ENT &amp; Cancer Institute, 6-1-91, Opp.
Meera Theatre, Lakdikapool, Hyderabad -
500004.</t>
  </si>
  <si>
    <t>Vasavi Medical and Research Center, 6-1-
91, Opp. Meera Theatre, Khairatabad,
Hyderabad</t>
  </si>
  <si>
    <t>Vasvi Eye Hospital, 5-7-17, Khaleelwadi,
Nizamabad.</t>
  </si>
  <si>
    <t>Veena Medicares, 6-2-103, Kakati Colony,
Hanamkonda, Warangal Dist.</t>
  </si>
  <si>
    <t>Venkata Ramana Nursing Home (P) Ltd.,
Opp. RTC Bus Stand, Kurnool Road, Ongole,
Prakasam Dist.</t>
  </si>
  <si>
    <t>Venkata Sai Multi SpecialtyDental Hospital,
Gandhi Nagar, Kurnool.</t>
  </si>
  <si>
    <t>Venkatapadma Hospitals, 15-1-45, Three
Lamps Junction, Beside Masjid, Vizianagaram</t>
  </si>
  <si>
    <t>Venkateswara KidneyCenter, Ambedkar
Road, Karimnagar.</t>
  </si>
  <si>
    <t>Viaya Eye Hospital, 4/624, Gandhi Road,
Proddutur, Kadapa Dist.</t>
  </si>
  <si>
    <t>Vijaya Eye Hospital, 5-8-104, Lakshimpuram,
Main Road, Guntur</t>
  </si>
  <si>
    <t>Vijaya Health Care Centre,8-2-
86,Kummariguda, Near Passport office,
Secunderabad.</t>
  </si>
  <si>
    <t>Vijaya Hospital R.R.Pet. Eluru</t>
  </si>
  <si>
    <t>Vijaya Hospital, Raghava Cine Complex
Road, Pogathota, Nellore.</t>
  </si>
  <si>
    <t>Vijaya Hospital, Revenue Colony, Nandyal
Road, Kurnool.</t>
  </si>
  <si>
    <t>Vijaya Super Speciality Dental Hospital, opp.
Rama Talkies, C.B.M. Compound,
Visakhapatnam.</t>
  </si>
  <si>
    <t>Vijaya Super Spesciality Dental Hospital &amp;
Maxillofacial Trauma Care Centre, 75-8-2,
Gandhipuram-II, Beside RajahmundryGas
Company, Rajahmundry, E.G.Dist.</t>
  </si>
  <si>
    <t>Vijetha Hospital, Suryaraopet, Eluru Road,
Vijayawada</t>
  </si>
  <si>
    <t>Vinod Dental Super SpecialtyHospital, 46-
679, 1st Floor, Beside Hotel Laxmi Nivas,
Budhvarpet, Kurnool</t>
  </si>
  <si>
    <t>Vision Care Clinic and Eye Hospital, 6-2-88
Old Maty. Hosptial Raod, Bhavani Nagar
Circle, Tirupathi</t>
  </si>
  <si>
    <t>Viswa Bharathi Cancer Hospital, R.T.Nagar,
Near Nagalapuram, Kurnool</t>
  </si>
  <si>
    <t>Viswa Bharati Super Speciality Hospital,
Gayatri Estates, Kurnool</t>
  </si>
  <si>
    <t>Vivekananda Hospital, Greenlands Road,
Begumpet, Hyderabad.</t>
  </si>
  <si>
    <t>Vizag Hospital and cancer Research Centre
Private Limtied, 1/7, M.V.P. Colony,
Visakhapatnam</t>
  </si>
  <si>
    <t>VRLS Memorial Neuro Hospital, D.No. 39-
17/1A, Sivananda Vari Street, M.G.Road,
Labbipet, Vijayawada</t>
  </si>
  <si>
    <t>Warangal Hospitals, 11-23-890, Narasampet
Road, Pochamma Maidan, Warangal.</t>
  </si>
  <si>
    <t>Woodlands Hospital, 30-4-852, Barkatpura,
Hyderabad</t>
  </si>
  <si>
    <t>Yashoda Cancer Hospital, Raj Bhavan Road,
Somajiguda, Hyderabad</t>
  </si>
  <si>
    <t>Yashoda Hospital, 64, S.P.Road,
Secunderabad</t>
  </si>
  <si>
    <t>Yashoda Suepr Speciality Hospital (A Unit of
Datta Chandra Construction &amp; Hospital, Pvt.
Ltd.) Malakpet, Hyderabad</t>
  </si>
  <si>
    <t>Yashoda Super Speciality Hospital, Raj
Bhavan Road, Somajiguda, Hyderabad</t>
  </si>
  <si>
    <t>Kamineni Hospitals ( Previously called
Wockhadt Hospitals which is taken over by
the Management of kamineni Hospitas) 4-1-
1227, King Koti Road, Abids, Hyderabad –
500001.</t>
  </si>
  <si>
    <t>07-Dec-2012</t>
  </si>
  <si>
    <t>Cancer</t>
  </si>
  <si>
    <t>36167/LC-B/2009</t>
  </si>
  <si>
    <t>08-Dec-2009</t>
  </si>
  <si>
    <t>General Medicine, Genl. Surgery,
 Pulmonology, Gastroenterology,
 Pediatrics, Laproscopic Surgery, Neuro
 Surgery, Plastic Surgery, Urology,
 Surgical Oncology, E.N.T.,
 Orthopedics, OBG., Radiology,
 Pathology and Anesthesiaology.</t>
  </si>
  <si>
    <t>6-Aug-2013</t>
  </si>
  <si>
    <t>Orthopaedics, Neuro Surgery and ENT</t>
  </si>
  <si>
    <t>45945/LC-B/2010</t>
  </si>
  <si>
    <t>7-Aug-2010</t>
  </si>
  <si>
    <t>24-May-2012</t>
  </si>
  <si>
    <t>36818/LC.B/2008</t>
  </si>
  <si>
    <t>25-May-2009</t>
  </si>
  <si>
    <t>Anathesiology, General Medicine,
 General Surgery, E.N.T., Emergency
 Medicine, Nephrology, Neuro Surgery,
 OBG., Orthopedics, Pediatrics, Plastic
 Surgery, Pulmanology, Radiology,
 Surgical Gastro Enterology, Surgical
 Oncology and Physio Therapy Unit.</t>
  </si>
  <si>
    <t>Multi</t>
  </si>
  <si>
    <t>18538/LC-B/2005</t>
  </si>
  <si>
    <t>5-Dec-2005</t>
  </si>
  <si>
    <t>28-Aug-2012</t>
  </si>
  <si>
    <t>19382/LC-B/2009</t>
  </si>
  <si>
    <t>29-Aug-2009</t>
  </si>
  <si>
    <t>17-Feb-2012</t>
  </si>
  <si>
    <t>Ophthalmology</t>
  </si>
  <si>
    <t>3848/LC.B/2008</t>
  </si>
  <si>
    <t>18-Feb-2009</t>
  </si>
  <si>
    <t>19-Mar-2012</t>
  </si>
  <si>
    <t>Dental</t>
  </si>
  <si>
    <t>192/LC.B/2009</t>
  </si>
  <si>
    <t>20-Mar-2009</t>
  </si>
  <si>
    <t>Anaesthesiology, Cardiology,
 C.T.Surgery, ENT, Emergency
 Medicine, General Medicine, General
 Surgery, Nephrology, Neuro Surgery,
 OBG, Orthopaedics, Paediatrics,
 Pathology, Plastic Surgery,
 Pulmonology, Radiology, Surgical
 Gastroentesrology, Surgical Oncology,
 Urology, Physiotherapy Unit and
 Dialysis</t>
  </si>
  <si>
    <t>9-Aug-2010</t>
  </si>
  <si>
    <t>20971/LC.B/2006</t>
  </si>
  <si>
    <t>10-Aug-2007</t>
  </si>
  <si>
    <t>Genl. Medicine, Genl. Surgery,
 Surgical Gastro-enterology, Cardiology,
 Nephrology, Neuro Surgery,
 Orthopedics, Pediatrics, E.N.T., OBG.,
 Plastic Surgery and Physiotherapy.</t>
  </si>
  <si>
    <t>5-Nov-2010</t>
  </si>
  <si>
    <t>Urology.</t>
  </si>
  <si>
    <t>7284/LC.B/2002</t>
  </si>
  <si>
    <t>6-Nov-2007</t>
  </si>
  <si>
    <t>6-Jul-2012</t>
  </si>
  <si>
    <t>36792/LC-B/2008</t>
  </si>
  <si>
    <t>7-Jul-2009</t>
  </si>
  <si>
    <t>18755/LC-B/2005</t>
  </si>
  <si>
    <t>24-Oct-2005</t>
  </si>
  <si>
    <t>11-Mar-2013</t>
  </si>
  <si>
    <t>29263/LC-B/2009</t>
  </si>
  <si>
    <t>12-Mar-2010</t>
  </si>
  <si>
    <t>Genl. Medicine, Genl. Surgery,
 Urology, Nephrology, Anaesthesiology,
 Orthopedics, OBG., ENT, Neuro
 Surgery and Pediatrics</t>
  </si>
  <si>
    <t>General Medicine, General Surgery,
 Anaesthesiology, OBG, Orthopaedics,
 Neuro Surgery, ENT, Urology,
 Paediatrics, Radiology, Pathology,
 Plastic Surgery, Pulmonoogy and
 Physiotherapy</t>
  </si>
  <si>
    <t>14-Sep-2011</t>
  </si>
  <si>
    <t>1020/LC.B/2008</t>
  </si>
  <si>
    <t>15-Sep-2008</t>
  </si>
  <si>
    <t>2-Jul-2013</t>
  </si>
  <si>
    <t>General Medicine, General Surgery,
 OBG, Paediatrics, Orthopadics and
 Neuro Surgery</t>
  </si>
  <si>
    <t>13378/LC-B/2010</t>
  </si>
  <si>
    <t>3-Jul-2010</t>
  </si>
  <si>
    <t>23-Apr-2013</t>
  </si>
  <si>
    <t>Orthopaedics</t>
  </si>
  <si>
    <t>48774/LC-B/2009</t>
  </si>
  <si>
    <t>24-Apr-2010</t>
  </si>
  <si>
    <t>Anaesthesiology, Emergency
 Medicine, Genl. Medicine, Genl.
 Surgery, Neuro Surgery, Orthopedics,
 Pathology, Pulmonology, Surgical
 Gastroenterology, Urology, Dialysis
 Unit, Cardiology, Nephrology, OBG.,
 Pediatrics, Plastic Surgery, Radiology,
 Surgical Oncology</t>
  </si>
  <si>
    <t>16-Feb-2010</t>
  </si>
  <si>
    <t>ENT</t>
  </si>
  <si>
    <t>18625/LC-B/2005</t>
  </si>
  <si>
    <t>17-Feb-2007</t>
  </si>
  <si>
    <t>29-Jul-2013</t>
  </si>
  <si>
    <t>19608/LC-B/2010</t>
  </si>
  <si>
    <t>30-Jul-2010</t>
  </si>
  <si>
    <t>Cardiology, C.T.Surgery, General
 Medicine and Pulmonology</t>
  </si>
  <si>
    <t>Orhopedics</t>
  </si>
  <si>
    <t>2873/LC.B/2007</t>
  </si>
  <si>
    <t>20-Oct-2011</t>
  </si>
  <si>
    <t>Orthopedics</t>
  </si>
  <si>
    <t>33417/LC.B/2006</t>
  </si>
  <si>
    <t>21-Oct-2008</t>
  </si>
  <si>
    <t>29-Sept-2012</t>
  </si>
  <si>
    <t>24088/LC-B/2009</t>
  </si>
  <si>
    <t>30-Sep-2009</t>
  </si>
  <si>
    <t>14147/LC.B/2008</t>
  </si>
  <si>
    <t>22-Dec-2012</t>
  </si>
  <si>
    <t>General Medicine, General Surgery,
 OBG and Urology</t>
  </si>
  <si>
    <t>35967/LC-B/2008</t>
  </si>
  <si>
    <t>23-Dec-2009</t>
  </si>
  <si>
    <t>29-May-2012</t>
  </si>
  <si>
    <t>7179/LC.B/2009</t>
  </si>
  <si>
    <t>30-May-2009</t>
  </si>
  <si>
    <t>10-Jun-2013</t>
  </si>
  <si>
    <t>14892/LC-B/2010</t>
  </si>
  <si>
    <t>11-Jun-2010</t>
  </si>
  <si>
    <t>Genl. Surgery, and O.B.G.</t>
  </si>
  <si>
    <t>19854/LC.B/2008</t>
  </si>
  <si>
    <t>5-May-2009</t>
  </si>
  <si>
    <t>20747/LC.B/2005</t>
  </si>
  <si>
    <t>6-May-2006</t>
  </si>
  <si>
    <t>Anaesthesiology, General Medicine,
 General Surgery, Orthopaedics &amp;
 Trauma Care, ENT, OBG, Surgical
 Gastroentesrology, Paediatrics,
 Urology and Plastic Surgery</t>
  </si>
  <si>
    <t>Ophthalmolgoy</t>
  </si>
  <si>
    <t>27746/LC.B/2007</t>
  </si>
  <si>
    <t>2-Feb-2012</t>
  </si>
  <si>
    <t>2832/LC.B.2008</t>
  </si>
  <si>
    <t>3-Feb-2009</t>
  </si>
  <si>
    <t>General Medicine, General Surgery,
 Anaesthesiology, Neuro Surgery, OBG,
 Emergency Medicine, Orthopaedics &amp;
 Traumatology</t>
  </si>
  <si>
    <t>Anesthesiology, Gen. Med. Gen.
 Surgery, ENT, OBG, Orthopaedics,
 Paediatrics, Pathology, Plastic
 Surgery, Radiology, Urology and
 gastroenterology</t>
  </si>
  <si>
    <t>21-May-2011</t>
  </si>
  <si>
    <t>37122/LC.B/2006</t>
  </si>
  <si>
    <t>22-May-2008</t>
  </si>
  <si>
    <t>Anaesthesiology, Pathology,
 Radiology, Orthopedics, General
 Medicine, OBG., Pediatrics, Urology,
 Pulmanology, E.N.T., Neuro Surgery,
 Plasic Surgery, Cardiology, Nephrology
 and Physio Therapy.</t>
  </si>
  <si>
    <t>General Medicine, General Surgery,
 Neurology, Neuro Surgery,
 Orthopedics, E.N.T., Nephrology,
 Urology, Gastro Enterology, OBG., and
 Anaesthesiology</t>
  </si>
  <si>
    <t>Genl. Medicine, Genl. Surgery, OBG.,
 Orthopedics, Anesthesiology, Neuro
 Surgery, Plastic Surgery, Surgical
 Oncology, Pediatrics and Urology.</t>
  </si>
  <si>
    <t>General Medicine, General Surgery,
 Surgical Oncology, OBG, Paediatrics,
 ENT, Orthopaedics, Anaesthesiology,
 Neuro Surgery, Radiology and Plastic
 Surgery</t>
  </si>
  <si>
    <t>Cardiology, C.T.Surgery, Emergency
 Medicine, General Medicine, General
 Surgery, OBG, Orthopaedics, Neuro
 Surgery, Paediatrics, Plastic Surgery,
 Pulmonology, Radiology, Surgical
 Oncology and Surgical
 Gastroentesrology</t>
  </si>
  <si>
    <t>Urology</t>
  </si>
  <si>
    <t>27158/LC-B/2009</t>
  </si>
  <si>
    <t>Anaesthesiology, General Medicine,
 General Surgery, Cardiology,
 Orthopaedics &amp; Trauma Care, ENT,
 OBG, Surgical Gastroentesrology,
 Paediatrics, Urology and Plastic
 Surgery</t>
  </si>
  <si>
    <t>22-Oct-2011</t>
  </si>
  <si>
    <t>1897/LC.B/2008</t>
  </si>
  <si>
    <t>23-Oct-2008</t>
  </si>
  <si>
    <t>40974/LC-B/2009</t>
  </si>
  <si>
    <t>Anaesthesiology, Cardiology, C.T.
 Surgery, ENT., Emergency Medicine,
 Genl. Medicine, Neuro Surgery,
 Neuclear Medicine, OBG.,
 Orthopedics, Pediatrics, Pathology,
 Plastic Surgery, Pulmanology,
 Radiology, Surgical Gastro Enterology,
 Surgical Oncology, Urology</t>
  </si>
  <si>
    <t>C.T. Surgery, Cardiology,
 Anaesthesiology, Neuro Surgery,
 Radiology, Emergency Medicine,
 General Medicine, Pathology and
 Physio Therapy.</t>
  </si>
  <si>
    <t>Genl. Medicine, Genl. Surgery, OBG.,
 Pediatrics, Anaesthesiology, E.N.T.,
 Plastic Surgery, Cardiology, Neuro
 Surgery, Psychiatry, and Orthopedics.</t>
  </si>
  <si>
    <t>8-Jun-2009</t>
  </si>
  <si>
    <t>17514/LC.B/2005</t>
  </si>
  <si>
    <t>9-Jun-2006</t>
  </si>
  <si>
    <t>8265/LC.B/2007</t>
  </si>
  <si>
    <t>28-Apr-2011</t>
  </si>
  <si>
    <t>General Medicine, General Surgery,
 Urology, OBG,Orthopaedics,
 Paediatrics and Anaesthesiology</t>
  </si>
  <si>
    <t>30416/LC-B/2007</t>
  </si>
  <si>
    <t>29-Apr-2008</t>
  </si>
  <si>
    <t>General Medicine, General Surgery,
 Anaesthesiology, OBG, Orthopaedics
 and Surgical Gastroenterology</t>
  </si>
  <si>
    <t>36075/LC-B/2009</t>
  </si>
  <si>
    <t>25-Mar-2010</t>
  </si>
  <si>
    <t>16990/LC.B/2007</t>
  </si>
  <si>
    <t>23-Apr-2008</t>
  </si>
  <si>
    <t>23-Jul-2012</t>
  </si>
  <si>
    <t>11530/LC-B/2009</t>
  </si>
  <si>
    <t>24-Jul-2009</t>
  </si>
  <si>
    <t>23-Sep-2009</t>
  </si>
  <si>
    <t>16863/LC-B/2006</t>
  </si>
  <si>
    <t>24-Sep-2006</t>
  </si>
  <si>
    <t>10-Mar-2013</t>
  </si>
  <si>
    <t>42815/LC-B/2009</t>
  </si>
  <si>
    <t>11-Mar-2010</t>
  </si>
  <si>
    <t>12633/LC-B/2009</t>
  </si>
  <si>
    <t>18-Jun-2012</t>
  </si>
  <si>
    <t>10549/LC-B/2009</t>
  </si>
  <si>
    <t>19-Jun-2009</t>
  </si>
  <si>
    <t>12-May-2013</t>
  </si>
  <si>
    <t>11241/LC-B/2008</t>
  </si>
  <si>
    <t>13-May-2010</t>
  </si>
  <si>
    <t>26-Nov-2012</t>
  </si>
  <si>
    <t>4860/LC-B/2009</t>
  </si>
  <si>
    <t>27-Nov-2009</t>
  </si>
  <si>
    <t>20-Apr-2011</t>
  </si>
  <si>
    <t>22883/LC.B/2006</t>
  </si>
  <si>
    <t>21-Apr-2008</t>
  </si>
  <si>
    <t>5-Jan-2012</t>
  </si>
  <si>
    <t>29564/LC.B.2008</t>
  </si>
  <si>
    <t>6-Jan-2009</t>
  </si>
  <si>
    <t>Obstt. and Gynec.</t>
  </si>
  <si>
    <t>17005/LC.B/2008</t>
  </si>
  <si>
    <t>2-Jan-2012</t>
  </si>
  <si>
    <t>2345/LC.B/2007</t>
  </si>
  <si>
    <t>3-Jan-2009</t>
  </si>
  <si>
    <t>21-Jan-2013</t>
  </si>
  <si>
    <t>General Surgery, OBG, ENT, Neuro
 Surgery, Orthopaedics, Urology and
 Plastic Surgery</t>
  </si>
  <si>
    <t>39369/LC-B/2008</t>
  </si>
  <si>
    <t>22-Jan-2010</t>
  </si>
  <si>
    <t>General Medicine, General Surgery,
 Orthopaedics, OBG and ENT</t>
  </si>
  <si>
    <t>36374/LC-B/2009</t>
  </si>
  <si>
    <t>25-May-2013</t>
  </si>
  <si>
    <t>General Surgery, Orthopaedics, OBG
 and Paediatrics</t>
  </si>
  <si>
    <t>1202/LC-B/2010</t>
  </si>
  <si>
    <t>26-May-2010</t>
  </si>
  <si>
    <t>37365/LC-B/2009</t>
  </si>
  <si>
    <t>Neruo Surgery, Orthopaedics, General
 Surgery, General Medicine, OBG,
Orthopadics
 Plastic Surgery, Paediatrics and
 Surgical Gastroenterology</t>
  </si>
  <si>
    <t>21-Jul-2009</t>
  </si>
  <si>
    <t>Kidney</t>
  </si>
  <si>
    <t>14465/LC-B/2006</t>
  </si>
  <si>
    <t>22-Jul-2006</t>
  </si>
  <si>
    <t>General Medicine, General Surgery,
 ENT,OBG, Neuro Surgery, Urology,
 Gastroentrology, Orthopaedics and
 Neurology</t>
  </si>
  <si>
    <t>4911/LC-B/2010</t>
  </si>
  <si>
    <t>10660/LC-B/2010</t>
  </si>
  <si>
    <t>Anesthesiology, Gen. Med. Gen.
 Surgery, OBG, Orthopaedics, Urology,
 ENT, Pulmonology, Radiology,
 Pediatrics and Pathology</t>
  </si>
  <si>
    <t>42253/LC-B/2009</t>
  </si>
  <si>
    <t>General Medicine, Neuro Surgery and
 Orthopedics</t>
  </si>
  <si>
    <t>2439/LC.B/2007</t>
  </si>
  <si>
    <t>5033/LC.B/2008</t>
  </si>
  <si>
    <t>2-Jul-2011</t>
  </si>
  <si>
    <t>Urology and OBG.</t>
  </si>
  <si>
    <t>47022/LC.B/2007</t>
  </si>
  <si>
    <t>3-Jul-2008</t>
  </si>
  <si>
    <t>Anaesthesiology, General Medicine,
 General Surgery, Emergency Medicine,
 Cardiology, OBG, Paediatrics,
 Orthopaedics, Neuro Surgery,
 Pathology and Pulmonology</t>
  </si>
  <si>
    <t>17943/LC-B/2010</t>
  </si>
  <si>
    <t>General Medicine, General Surgery,
 OBG, Orthopaedics, Neuro Surgery,
 Urology, Plastic Surgery, Pulmonology,
 ENT and Physiotherapy</t>
  </si>
  <si>
    <t>43213/LC-B/2009</t>
  </si>
  <si>
    <t>16-Apr-2009</t>
  </si>
  <si>
    <t>Genl. Medicine, General Surgery,
 Orthopedics, ENT, Pediatrics and
 Neuro Surgery</t>
  </si>
  <si>
    <t>2845/LC.B/2007</t>
  </si>
  <si>
    <t>7014/LC.B/2009</t>
  </si>
  <si>
    <t>1-May-2012</t>
  </si>
  <si>
    <t>Genl. Surgery, Urology, ENT., Surgical
 Oncology, Plastic Surgery, OBG. And
 Orthopedics.</t>
  </si>
  <si>
    <t>18895/LC.B/2008</t>
  </si>
  <si>
    <t>2-May-2009</t>
  </si>
  <si>
    <t>46586/LC.B/2008</t>
  </si>
  <si>
    <t>21029/LC-B/2010</t>
  </si>
  <si>
    <t>Genl. Medicine, Genl. Surgery, Neuro
 Surgery, OBG., and Orthopedics</t>
  </si>
  <si>
    <t>24258/LC.B/2007</t>
  </si>
  <si>
    <t>ENT, Paediatrics and General Surgery</t>
  </si>
  <si>
    <t>47305/LC-B/2009</t>
  </si>
  <si>
    <t>23-Feb-2010</t>
  </si>
  <si>
    <t>General Medicine, General Surgery,
 OBG., Pediatrics, Neurosurgery,
 Pulmanary Medicine, Urology and
 Orthopedics.</t>
  </si>
  <si>
    <t>43393/LC-B/2009</t>
  </si>
  <si>
    <t>General Medicine, General surgery,
 Cardiology, OBG, Orthopaedics, ENT,
 Ansaesthesiology, Radiology, Urology,
 Nephrology and Pulmonology</t>
  </si>
  <si>
    <t>Anaesthesiology, Cardiology,
 Emergency Medicine, Genl. Medicine,
 General Surgery, Neuro Surgery,
 OBG., Orthopedics, Pathology,
 Radiology, Urology, Pediatrics, and
 Gastro Enterology.</t>
  </si>
  <si>
    <t>Anaesthesiology, E.N.T., Emergency
 Medicine, General Surgery, OBG.,
 Orthopedics, Pediatrics, Pathology,
 and Urology.</t>
  </si>
  <si>
    <t>14-Dec-2011</t>
  </si>
  <si>
    <t>547/LC.B/2008</t>
  </si>
  <si>
    <t>15-Dec-2008</t>
  </si>
  <si>
    <t>Anesthesiology, Cardiology, ENT,
 General Medicine, General Surgery,
 Nephrology, Obst &amp; Gynecology,
 Orthopedics, Pediatrics, Neuro
 Surgery, Plastic Surgery, Urology,
 Pulmonology, Physiotherapy Unit and
 Dialysis Unit</t>
  </si>
  <si>
    <t>23538/LC-B/2009</t>
  </si>
  <si>
    <t>28-Jul-2013</t>
  </si>
  <si>
    <t>45411/LC-B/2009</t>
  </si>
  <si>
    <t>29-Jul-2010</t>
  </si>
  <si>
    <t>39409/LC-B/2009</t>
  </si>
  <si>
    <t>4632/LC-B/2010</t>
  </si>
  <si>
    <t>24748/LC-B/2009</t>
  </si>
  <si>
    <t>23882/LC-B/2009</t>
  </si>
  <si>
    <t>Anaesthesiology, E.N.T., Emergency
 Medicine, Genl. Medicine, Cardiology,
 Neuro Surgery, OBG., Orthopedics,
 Pediatrics, Pulmanology, Plastic
 Surgery, urology, and Radiology.</t>
  </si>
  <si>
    <t>15-Jan-2012</t>
  </si>
  <si>
    <t>E.N.T.</t>
  </si>
  <si>
    <t>1511/LC.B/2007</t>
  </si>
  <si>
    <t>16-Jan-2009</t>
  </si>
  <si>
    <t>04-Jan-2013</t>
  </si>
  <si>
    <t>General Medicine, General Surgery,
 OBG, ENT, Paediatrics and
 Orthopaedics</t>
  </si>
  <si>
    <t>39659/LC-B/2009</t>
  </si>
  <si>
    <t>05-Jan-2010</t>
  </si>
  <si>
    <t>1-Jul-2013</t>
  </si>
  <si>
    <t>46775/LC-B/2010</t>
  </si>
  <si>
    <t>2-Jul-2010</t>
  </si>
  <si>
    <t>General Medicine, General Surgery,
 Anaesthesiology, Cardiology,
 C.T.Surgery, Neuro Surgery,
 Nephrology, Plastic Surgery, ENT,
 OBG, Pulmonology, Orthopoaedics,
 Urology, and Surgical Oncology</t>
  </si>
  <si>
    <t>13200/LC.B/2007</t>
  </si>
  <si>
    <t>18-Jan-2009</t>
  </si>
  <si>
    <t>18533/LC-B/2005</t>
  </si>
  <si>
    <t>19-Jan-2006</t>
  </si>
  <si>
    <t>Anaesthesiology, Cardiology,
 C.T.Surgery, ENT, Emergency
 Medicine, General Medicine, General
 Surgery, Nephrology, Neuro Surgery,
 OBG, Orthopaedics, Paediatrics,
 Pathology, Plastic Surgery,
 Pulmonology, Radiology, Surgical
 Gastroentesrology, Urology and
 Physiotherapy</t>
  </si>
  <si>
    <t>35982/LC.B/2006</t>
  </si>
  <si>
    <t>General Medicine, General Surgery,
 OBG, Orthopaedics, Neuro Surgery,
 Urology, Paediatrics, ENT, Pathology
 and Urology</t>
  </si>
  <si>
    <t>Anaesthesiology, Cardiology,
 C.T.Surgery, ENT, Emergency
 Medicine, General Medicine, General
 Surgery, Orthopaedics, Nephrology,
 Neuro Surgery, OBG, Paediatrics,
 Pathology, Plastic Surgery,
 Pulmonology, Radiology, Surgical
 Gastroentesrology and Dialysis</t>
  </si>
  <si>
    <t>Genl. Medicine, Genl. Surgery,
 Anaesthesiology, E.N.T., Emergency
 Medicine, OBG., Neuro Surgery,
 Pediatrics, Pathology, Plastic Surgery,
 Radiology, Orthopedics, Urology,
 Oncology, Physiotherapy and Dialysis.</t>
  </si>
  <si>
    <t>20-Jun-2011</t>
  </si>
  <si>
    <t>3579/LC.B/2008</t>
  </si>
  <si>
    <t>21-Jun-2008</t>
  </si>
  <si>
    <t>15-Apr-2013</t>
  </si>
  <si>
    <t>General Medicine, General Surgery,
 Orthopaedics, Paediatrics and
 Pathology</t>
  </si>
  <si>
    <t>22926/LC-B/2009</t>
  </si>
  <si>
    <t>16-Apr-2010</t>
  </si>
  <si>
    <t>8-Apr-2012</t>
  </si>
  <si>
    <t>38845/LC.B/2008</t>
  </si>
  <si>
    <t>9-Apr-2009</t>
  </si>
  <si>
    <t>2307/LC-B/2009</t>
  </si>
  <si>
    <t>21-Jan-2011</t>
  </si>
  <si>
    <t>Orthopedic</t>
  </si>
  <si>
    <t>16012/LC.B/2007</t>
  </si>
  <si>
    <t>22-Jan-2008</t>
  </si>
  <si>
    <t>General Surgery, OBG, Urology,
 Plastic Surgery, Surgical Oncology</t>
  </si>
  <si>
    <t>22987/LC-B/2009</t>
  </si>
  <si>
    <t>Anaesthesioogy, Cardiology, ENT,
 General Medicine, General Surgery,
 OBG, Orthopaedics, Paediatrics,
 Paediatrics, Platic Surgery, Urology
 and Surgical Gastroentesrology</t>
  </si>
  <si>
    <t>26558/LC-B/2009</t>
  </si>
  <si>
    <t>OBG</t>
  </si>
  <si>
    <t>31169/LC-B/2009</t>
  </si>
  <si>
    <t>Anaesthesiology, Gen. Medicine, Gen.
 Surgery, ENT, OBG, Paediatrics,
 Orthopaedics, Pathology, Radiology,
 Physiotherapy</t>
  </si>
  <si>
    <t>Anaesthesiology, Cardiology, ENT,
 Emergency Medicine, Nephrology,
 OBG, Orthopaedics, Paediatrics,
 Pathology, Plastic surgery,
 Pulmonology, Oncology, Urology,
 Physiotherapy, Dialysis, Neuro
 Surgery, General Medicine, General
 Surgery, Radiology and Surgical
 Gastroenterology</t>
  </si>
  <si>
    <t>General Medicine, General Surgery,
 Anaesthesiology, Cardiology, ENT,
 Nephrology, Neuro Surgery, OBG,
 Orthopaedics, Paediatrics, Pathology,
 Plastic Surgery, Radiology, Surgical
 Gastroesnterology, Surgical Oncology,
 Pulmonology, Urology, Physiothesrapy
 and Dialysis</t>
  </si>
  <si>
    <t>General Medicine, General Surgery,
 OBG, Paediatrics, Cardiology, Surgical
 Gastroenterology, Neuro Surgery,
 Plastic Surgery, Surgical Oncology,
 ENT and Pulmonology</t>
  </si>
  <si>
    <t>Anaesthesiology, Cardiology, ENT,
 General Medicine, General Surgery,
 Nephrology, Neurosurgery,
 Orthopaedics and Pysiotherapy Unit</t>
  </si>
  <si>
    <t>Ansthesiology, ENT, Emergency
 Medicine, General Medicine,
 Nephrology, NeuroSurgery, OBG,
 Orthopedics, Pediatrcs, Pediatric
 Surgery, Plastic Surgery, Pulmanology,
 Urology &amp; Phsiotheraphy</t>
  </si>
  <si>
    <t>Gen. Medicine, Gen. Surgery, ENT,
 OBG, Paediatrics, Cardiology,
 Cardiothorasic Surgery, Surgical
 Oncology, Nephrology,
 Gastroentrology, Anaesthesiology,
 Urology, Radiology, Neurology, Neuro
 Surgery, Orthopaedics, Pulmanology,
 Plastic Surgery.</t>
  </si>
  <si>
    <t>Anesthesiology, Gen. Med. Gen.
 Surgery,Cardiology, Orthopaedics,
 Radiology, Urology, OBG, Pediatrics,
 Nephrology, ENT, Pulmonology and
 Physiotherapy</t>
  </si>
  <si>
    <t>General Medicine, General Surgery,
 Anaesthesiology, ENT, OBG, Surgical
 Gastroenterology, Paediatrics, Urology,
 Plastic Surgery, Cardiology,
 Pulmonology, Radiology, Neuro
 Surgery and Orthopaedics &amp; Trauma
 Care</t>
  </si>
  <si>
    <t>25-Mar-2013</t>
  </si>
  <si>
    <t>General Surgery</t>
  </si>
  <si>
    <t>3655/LC-B/2009</t>
  </si>
  <si>
    <t>26-Mar-2010</t>
  </si>
  <si>
    <t>39637/LC.B/2008</t>
  </si>
  <si>
    <t>Genl. Medicine, Genl. Surgery,
 Orthopedics, OBG., E.N.T., Neuro
 Surgery, Cardiology, Nephrology,
 Pediatrics, and Urology.</t>
  </si>
  <si>
    <t>General Medicine, General Susrgery,
 Urology, OBG, Orthopaedics,
 Cardiology, Paediatrics, ENT and
 Plastic Surgery</t>
  </si>
  <si>
    <t>Orthopedics and Trauma Care</t>
  </si>
  <si>
    <t>6187/LC.B/2007</t>
  </si>
  <si>
    <t>General Medicine, General Surgery,
 Anaesthesiology, Emergency
 Medicine, OBG, Paediatrics, ENT,
 Neuro Surgery, Radiology, Plastic
 Surgery, Surgical Oncology, Surgical
 Gastroenterology, Urology and
 Physiotherapy</t>
  </si>
  <si>
    <t>OBG., Genl. Surgery, Pediatrics and
 Anaesthesiology.</t>
  </si>
  <si>
    <t>27577/LC.B/2008</t>
  </si>
  <si>
    <t>Anaesthesiology, Cardiology,
 Emergency Medicine, Genl. Medicine,
 General Surgery, Neuro Surgery,
 OBG., Orthopedics, Pediatrics,
 Pathology, Plastic Surgery,
 Pulmonology, Radiology and Urology</t>
  </si>
  <si>
    <t>Genl. Medicine, Genl. Surgery, OBG.,
 Neuro Surgery, Anaesthesiology,
 E.N.T., and Physitherapy.</t>
  </si>
  <si>
    <t>Cardiology, Orthopaedics, Neuro
 Surgery, Nephrology, Urology, General
 Surgery, OBG, Anaesthesiology, ENT,
 Plastic Surgery and Radiology</t>
  </si>
  <si>
    <t>25072/LC-B/2005</t>
  </si>
  <si>
    <t>22986/LC-B/2009</t>
  </si>
  <si>
    <t>General Medicine, General Surgery,
 Anaesthesiology, ENT, OBG,
 Paediatrics, Pathology, Radiology and
 Surgical Oncology</t>
  </si>
  <si>
    <t>12258/LC-B/2010</t>
  </si>
  <si>
    <t>21-Sept-2012</t>
  </si>
  <si>
    <t>Paediatrics</t>
  </si>
  <si>
    <t>20759/LC-B/2008</t>
  </si>
  <si>
    <t>Genl. Medicine, Genl. Surgery,
 Anaesthesiology, Cardiology, OBG.,
 E.N.T., Pediatrics, Pathology,
 Orthopedics, Radiology and Physio
 Therapy.</t>
  </si>
  <si>
    <t>OBG, General Surgery, Plastic Surgery
 and Orthopaedics and also
 Anaesthesiology, Cardiology, ENT,
 Emergency Medicine, General
 Medicine, Nephrology, Neuro Surgery,
 Paediatrics, Pathology, Pulmonology,
 Radiology, Surgical Gastroenterology,
 Urology and Surgical Oncology</t>
  </si>
  <si>
    <t>General Medicine, General Surgery,
 OBG, Neurology, Neuro Surgery,
 Nephrology, Orthopedics, Pediatrics,
 Pediatric Surgery, Plastic Surgery,
 Urology, Gastro Enterology and E.N.T.</t>
  </si>
  <si>
    <t>807/LC.B/2006</t>
  </si>
  <si>
    <t>General Medicine, General Surgery,
 O.B.G., Pediatrics, Orthopedics,
 Cardiology, Nephrology, Neurology,
 Gastro Enterology, Oncology, C.T.
 Surgery, Surgical Gastro Enterology,
 E.N.T., Plastic Surgeryand Physio
 Therapy</t>
  </si>
  <si>
    <t>26-Jul-2010</t>
  </si>
  <si>
    <t>Cardiac</t>
  </si>
  <si>
    <t>35267/LC-B/2006</t>
  </si>
  <si>
    <t>27-Jul-2007</t>
  </si>
  <si>
    <t>Cardiology</t>
  </si>
  <si>
    <t>29683/LC.B/2008</t>
  </si>
  <si>
    <t>General Medicine, General Susrgery,
 Emergency Medicine,
 Anaesthesiology, OBG, ENT,
 Paediatrics, Orthopaedics, Radiology,
 Plastic Surgery, Pathology and
 Physiothesrapy</t>
  </si>
  <si>
    <t>Anaesthesiology, Cardiology, C.T.
 Surgery, E.N.T., Emergency Medicine,
 General Medicine, General Surgery,
 Nephrology, Neuro Surgery, OBG.,
 Orthopedics, Pediatrics, Pathology,
 Plastic Surgery, Pulmanology,
 Radiology, Surgical Gastro Enterology,
 Surgical Oncology,</t>
  </si>
  <si>
    <t>Genl. Medicine, Genl. Surgery, OBG.,
 Pediatricts, Orthopedics,
 Anaesthesiology, Radiology,
 Pathology, and Physiotherapy.</t>
  </si>
  <si>
    <t>23-Oct-2012</t>
  </si>
  <si>
    <t>36569/LC-B/2009</t>
  </si>
  <si>
    <t>24-Oct-2009</t>
  </si>
  <si>
    <t>General Medicine, Genl. Surgery,
 Pediatrics, Orthopedics, E.N.T.,
 Pulmanology, OBG., Anaesthesiology,
 Cardiology, Neuro Surgery, Gastro
 Enterology and Urology</t>
  </si>
  <si>
    <t>Urology, OBG, General Medicine,
 General Surgery and Surgical
 Gastroenterology</t>
  </si>
  <si>
    <t>37235/LC-B/2007</t>
  </si>
  <si>
    <t>General Medicine, General Surgery,
 Anaesthesiology, OBG, Paediatrics
 and Orthopaedics</t>
  </si>
  <si>
    <t>19611/LC-B/2010</t>
  </si>
  <si>
    <t>General Medicine, General Surgery,
 Anaesthesiology, Cardiology, ENT,
 Emergency Medicine, OBG,
 Paediatrics, Orthopaedics, Pathology,
 Plastic Surgery, Nephrology, Neuro
 Surgery, Pulmonology, Radiology,
 Urology, Physiotherapy and Dialysis
 Unit</t>
  </si>
  <si>
    <t>General Medicine, General Surgery,
 ENT, Paediatrics, Orthopaedics,
 Urology, Neuro Surgery, Plastic
 Surgery and Surgical Oncology</t>
  </si>
  <si>
    <t>27848/LC-B/2009</t>
  </si>
  <si>
    <t>Anaesthesiology, Cardiology, E.N.T.,
 Genl. Medicine, Genl. Surgery,
 Nephrology, Neuro Surgery, OBG.,
 Orthopedics, Pediatrics, Pathology,
 Radiology, Urology, Physiotherapy, and
 Dialysis Unit.</t>
  </si>
  <si>
    <t>General Medicine, General Surgery,
 Anaesthesiology, Orthopaedics,
 Cardiology, C.T.Surgery, ENT,
 Emergency Medicine, Nephrology,
 Neuro Suegery, OBG, Plastic Surgery,
 Pulmonology, Radiology, Surgical
 Gastroenterology, Surgical Oncology,
 Urology, Physiotherapy</t>
  </si>
  <si>
    <t>23-May-2013</t>
  </si>
  <si>
    <t>12948/LC-B/2009</t>
  </si>
  <si>
    <t>24-May-2010</t>
  </si>
  <si>
    <t>5-Apr-2009</t>
  </si>
  <si>
    <t>17882/LC-B/2005</t>
  </si>
  <si>
    <t>6-Apr-2006</t>
  </si>
  <si>
    <t>15-Dec-2011</t>
  </si>
  <si>
    <t>26850/LC.B/2008</t>
  </si>
  <si>
    <t>16-Dec-2008</t>
  </si>
  <si>
    <t>3-Jan-2011</t>
  </si>
  <si>
    <t>34129/LC.B/2007</t>
  </si>
  <si>
    <t>4-Jan-2008</t>
  </si>
  <si>
    <t>17-Apr-2011</t>
  </si>
  <si>
    <t>17569/LC.B/2007</t>
  </si>
  <si>
    <t>18-Apr-2008</t>
  </si>
  <si>
    <t>13199/LC-B/2007</t>
  </si>
  <si>
    <t>General Medicine, General Surgery,
 OBG, ENT, Anaesthesiology,
 Orthopaedics, Emergency Medicine,
 Nephrology, Neuro Surgery, Pathology,
 Plastic Surgery, Radiology,
 Pulmonology, Surgical
 Gastroentesrology, Urology,
 Physiotherapy and Dialysis Unit</t>
  </si>
  <si>
    <t>41743/LC-B/2009</t>
  </si>
  <si>
    <t>General Medicine, General Surgery,
 Anaesthesiology, Cardiology,
 C.T.Surgery, ENT, Emergency
 Medicine, Nephrology, Neuro Surgery,
 OBG, Orthopaedsics, Paediatrics,
 Pathology, Plastic Surgery,
 Pulmonology, Radiology, Surgical
 Gastroenterology, Surgical Oncology,
 Urology, Physiotherapy and Dialysis</t>
  </si>
  <si>
    <t>General Medicine, General Surgery,
 Anaesthesiology, Cardiology,
 C.T.Surgery, ENT, Nephrology, Neuro
 Surgery, OBG, Orthopaedics,
 Nephrology, Paediatrics, Pathology,
 Plastic Surgesry, Pulmonology,
 Radiology, Surgical Oncology, Urology,
 Physiotherapy and Dialysis Unit</t>
  </si>
  <si>
    <t>Anaesthesiology, General Medicine,
 General Surgery, OBG, Paediatrics,
 Orthopaediatrics, ENT, Radiology,
 Cardiology, C.T.surgery, Neuro
 Surgery, Surgical Gastroenterology,
 Nephrology, Plastic Surgery, Urology
 and Physiotherapy</t>
  </si>
  <si>
    <t>16129/LC.B/2007</t>
  </si>
  <si>
    <t>Orthopedics.</t>
  </si>
  <si>
    <t>16039/LC.B/2007</t>
  </si>
  <si>
    <t>24754/LC.B/2006</t>
  </si>
  <si>
    <t>General Medicine, General Surgery,
 Cardiology, Neuro Surgery,
 Orthopaedics, Pulmonology,
 Paediatrics, OBG, ENT, Urology,
 Radiology, Physiotherapy, Pathology,
 Anaesthesiology, and Plastic Surgery</t>
  </si>
  <si>
    <t>Ophthalmology ( for Anterior and
 Posterior Segment diseases of Eye)</t>
  </si>
  <si>
    <t>22506/LC-B/2010</t>
  </si>
  <si>
    <t>45163/LC.B/2008</t>
  </si>
  <si>
    <t>44911/LC-B/2009</t>
  </si>
  <si>
    <t>Anesthesiology, ENT, General
 Medicine, General Surgery, Obst &amp;
 Gynecology, Orthopedics, Pediatrics &amp;
 Radiology, Neuclear Medicine,
 Pathology, Plastic Surgery,
 Pulmanology, Physiotherapy and
 Dialysis Unit, Emergency Medicine,
 Cardiology, C.T. Surgery, Nephrology,
 Neuro Surgeryand Urology</t>
  </si>
  <si>
    <t>Multi Spescialisation</t>
  </si>
  <si>
    <t>4855/LC-B/2008</t>
  </si>
  <si>
    <t>General Medicine, General Surgery,
 Cardiology, C.T.Surgery, Neuro
 Surgery, Nephrology, Urology, Surgical
 Gastroentesrology, Plastic Surgery,
 Paediatrics, Pulmonology, OBG, ENT
 and Orthopaedics &amp; Trauma Care</t>
  </si>
  <si>
    <t>10-Jan-2011</t>
  </si>
  <si>
    <t>704/LC.B/2007</t>
  </si>
  <si>
    <t>11-Jan-2008</t>
  </si>
  <si>
    <t>Genl. Medicine, Genl. Surgey, OBG.,
 ENT., Orthopedics, Pediatrics,
 Anaesthesiology, Surgical Oncology,
 Plastic Surgery and Neuro Surgery.</t>
  </si>
  <si>
    <t>29-Apr-2011</t>
  </si>
  <si>
    <t>35577/LC.B/2007</t>
  </si>
  <si>
    <t>30-Apr-2008</t>
  </si>
  <si>
    <t>25-Apr-2010</t>
  </si>
  <si>
    <t>21224/LC-B/2006</t>
  </si>
  <si>
    <t>26-Apr-2007</t>
  </si>
  <si>
    <t>2-Feb-2009</t>
  </si>
  <si>
    <t>18486/LC-B/2005</t>
  </si>
  <si>
    <t>3-Feb-2006</t>
  </si>
  <si>
    <t>General Medicine, General Surgery,
 Urology, Orthopaedics, OBG,
 Paediatrics and Physiotherapy</t>
  </si>
  <si>
    <t>35708/LC-B/2010</t>
  </si>
  <si>
    <t>General Medicine, General Surgery,
 OBG, Orthopaedics and Urology</t>
  </si>
  <si>
    <t>27032/LC-B/2009</t>
  </si>
  <si>
    <t>Genl. Medicine, Genl. Surgery,
 Anesthesiology, Cardiology, C.T.
 Surgery, ENT., Emergency Medicine,
 Nephrology, Neuro Surgery, Nuclear
 Medicine, OBG., Orthopedics,
 Pediatrics, Pathology, Plastic Surgery,
 Pulmonology, Radiology, Oncology,
 Uronology and Physiotherapy</t>
  </si>
  <si>
    <t>Anaesthesiology, Cardiology,
 C.T.Surgery, ENT, Emergency
 Medicine, General Medicine, General
 Surgery, Nephrology, Neuro Surgery,
 Nuclear Medicine, OBG, Paediatrics,
 Pathology, Plastic Surgery,
 Pulmonology, Radiology, Surgical
 Gastroenterology, Susrgical Oncology,
 Urology, Physiotherapy and Dialysis
 Unit</t>
  </si>
  <si>
    <t>26-Mar-2013</t>
  </si>
  <si>
    <t>34481/LC-B/2009</t>
  </si>
  <si>
    <t>27-Mar-2010</t>
  </si>
  <si>
    <t>Anesthesiology, General Medicine,
 General Surgery, ENT,Obst &amp;
 Gynecology, Orthopedics, Pediatrics
 and Radiology</t>
  </si>
  <si>
    <t>28-Dec-2009</t>
  </si>
  <si>
    <t>General Medicine, General Surgery,
 OBG, ENT and Urology</t>
  </si>
  <si>
    <t>6886/LC-B/2005</t>
  </si>
  <si>
    <t>29-Dec-2006</t>
  </si>
  <si>
    <t>General Medicine, General Surgery,
 Anaesthesiology, Emergency
 Medicine, Cardiology, C.T.Surgery,
 Paediatrics, Orthopaedics, ENT,
 Urology, Neuro Surgery, Plastic
 Surgery, Nephrology, OBG, Pathology,
 Pulmonology, Radiology, Surgical
 Gastroenterology and Dialysis Unit</t>
  </si>
  <si>
    <t>General Medicine, General Surgery,
 OBG, Orthopaedsics, Plastic Surgery,
 Surgical Oncology, Neuro Surgery and
 Urology</t>
  </si>
  <si>
    <t>19013/LC.B/2006</t>
  </si>
  <si>
    <t>Anaesthesiology, General Medicine,
 General Surgery, ENT, Emergency
 Medicine, Cardiology, C.T.Surgery,
 OBG, Nephrology, Neuro Surgery,
 Orthopaedics, Pathology, Plastic
 Surgery, Pulmonology, Radiology,
 Urology, Physiotherapy and Dialysis
 Unit</t>
  </si>
  <si>
    <t>General Medicine, General Surgery,
 ENT, Urology, Orthopaedics and
 Trauma Care</t>
  </si>
  <si>
    <t>10188/LC-B/2010</t>
  </si>
  <si>
    <t>General Medicine, General Surgery,
 Emergency Medicine, Cardiology, ENT,
 Nephrology, OBG, Orthopaedics,
 Paediatrics, Plastic Surgery,
 Pulmonology, Surgical
 Gastroentesrology, Urology and
 Physiotherapy</t>
  </si>
  <si>
    <t>Anaesthesiology, Cardiology, C.T.
 Surgery, E.N.T., Emergency Medicine,
 General Medicine, General Surgery,
 Nephrology, Neuro Surgery, OBG.,
 Orthopedics, Pediatrics, Pathology,
 Pulmanology, Radiology, Oncology,
 Urology, Physio Therapy and Dialysis
 Unit.</t>
  </si>
  <si>
    <t>12-May-2012</t>
  </si>
  <si>
    <t>Anesthesiology, Gen. Med. Gen.
 Surgery, ENT, Urology, Radiology,
 OBG and Pediatrics</t>
  </si>
  <si>
    <t>8162/LC.B/2007</t>
  </si>
  <si>
    <t>13-May-2009</t>
  </si>
  <si>
    <t>Genl. Medicine, General Surgery,
 Orthopedics, E.N.T., Neuro Surgery,
 OBG., Cardiology, Nephrology and
 Pediatrics</t>
  </si>
  <si>
    <t>Cardiology, C.T. Surgery, Nephrology,
 Neuro Surgery, Orthopedics, Plastic
 Surgery, Medical Oncology and
 Surgical Gastroentorology.</t>
  </si>
  <si>
    <t>General Medicine, General Surgery,
 Anaesthesiology, OBG, Paediatrics,
 Orthopaedics, ENT, Urology, Neuro
 Surgery, Plastic Surgery and
 Pulmonology</t>
  </si>
  <si>
    <t>General Medicine, General Surgery,
 Cardiology, C.T.Surgery, OBG,
 Paediatrics, Orthopaedics, ENT,
 Anaesthesiology, Neuro Surgery,
 Radiology, Plastic Surgery, Urology,
 Nephrology, Pulmonologyand
 Pathology</t>
  </si>
  <si>
    <t>31-Nov-2012</t>
  </si>
  <si>
    <t>34425/LC-B/2009</t>
  </si>
  <si>
    <t>1-Dec-2009</t>
  </si>
  <si>
    <t>837/LC.B/2009</t>
  </si>
  <si>
    <t>31-Jul-2012</t>
  </si>
  <si>
    <t>ENT, OBG and Orthopaedics</t>
  </si>
  <si>
    <t>39378/LC-B/2008</t>
  </si>
  <si>
    <t>1-Aug-2009</t>
  </si>
  <si>
    <t>Anaesthesiology, General Surgery,
 Urology, Surgical Gastroenterology,
 Neuro Surgery, Plastic Surgery, OBG,
 Paediatrics, ENT, Orthopaedics and
 Radiology</t>
  </si>
  <si>
    <t>General Medicine, General Surgery,
 OBG, Orthopaedics and Paediatrics</t>
  </si>
  <si>
    <t>47781/LC-B/2009</t>
  </si>
  <si>
    <t>5513/LC-B/2010</t>
  </si>
  <si>
    <t>8588/LC-B/2010</t>
  </si>
  <si>
    <t>10664/LC-B/2006</t>
  </si>
  <si>
    <t>Pediatric Specialization</t>
  </si>
  <si>
    <t>11915/LC.B/2007</t>
  </si>
  <si>
    <t>2-Apr-2010</t>
  </si>
  <si>
    <t>16867/LC-B/2006</t>
  </si>
  <si>
    <t>3-Apr-2007</t>
  </si>
  <si>
    <t>Gen. Medicine, Gen. Surgery, ENT,
 OBG, Paediatrics, Neurology, Neuro
 Surgery, Orthopaedics, Pulmanology,
 Plastic Surgery.</t>
  </si>
  <si>
    <t>Anaesthesiology, Cardiology,
 C.T.Surgery, ENT, Emergency
 Medicine, General Medicine, General
 Surgery, Nephrology, Neuro Surgery,
 OBG, Orthopaedics, Paediatrics,
 Pathology, Plastic Surgery,
 Pulmonology, Radiology, Urology,
 Physiotherapy and Dialysis Unit</t>
  </si>
  <si>
    <t>Anaesthesiology, General Medicine,
 General Susrgery, ENT, Emergency
 Medicine, Nephrology, Neuro Surgery,
 OBG, Paediatrics, Pathology, Plastic
 Surgery, Pulmonology, Radiology,
 Surgical Gastroentesrology and
 Dialysis</t>
  </si>
  <si>
    <t>16-Jul-2011</t>
  </si>
  <si>
    <t>657/LC.B/2008</t>
  </si>
  <si>
    <t>17-Jul-2008</t>
  </si>
  <si>
    <t>Gen. Med. Gen. Surgery, OBG,
 Orthopaedics, Neuro Surgesry,
 Urology, Cardiology, Nephrology,
 Paediatrics and Surgical
 Gastroentesrology</t>
  </si>
  <si>
    <t>1246/LC-B/2005</t>
  </si>
  <si>
    <t>6555/LC-B/2010</t>
  </si>
  <si>
    <t>26559/LC-B/2009</t>
  </si>
  <si>
    <t>Anaesthesioogy, General Medicine,
 General Surgery, Emergency Medicine,
 Cardiology, C.T.Surgery, ENT, OBG,
 Paediatrics, Radiology, Pathology,
 Urology, Nephrology, Plastic Surgery,
 Orthopaedics, Pulmonology, Surgical
 Oncology and Physiotherapy</t>
  </si>
  <si>
    <t>General Medicine, General Surgery,
 Cardiology, C.T.Surgery, Neuro
 Surgery, Nephrology, Plastic Surgery,
 ENT, OBG, Paediatrics, Pulmonology
 and Urology</t>
  </si>
  <si>
    <t>2453/LC.B/2005</t>
  </si>
  <si>
    <t>3-Jul-2006</t>
  </si>
  <si>
    <t>General Medicine, General Surgery,
 ENT, Neuro Surgery, OBG,
 Orthopaedics, Pathology, Plastic
 Surgery, Radiology, Urology and
 Physiotherapy</t>
  </si>
  <si>
    <t>22568/LC-B/2009</t>
  </si>
  <si>
    <t>General Medicine, General Surgery,
 Anaesthesiology, OBG, Orthopaedics,
 Neuro Surgery, ENT, Urology, Plastic
 Surgery, Pathology, Radiology and
 Physiotherapy</t>
  </si>
  <si>
    <t>22-Apr-2011</t>
  </si>
  <si>
    <t>Genl. Medicine, Genl. Surgery,
 Orthopedics and OBG.</t>
  </si>
  <si>
    <t>35266/LC.B/2006</t>
  </si>
  <si>
    <t>Anaesthesiology, General Medicine,
 General Surgery, E.N.T., Emergency
 Medicine, Nephrology, Neuro Surgery,
 Neclear Medicine, OBG., Orthopedics,
 Pediatrics, Pathology, Plastic Surgery,
 Pulmanology, Radiology, Oncology,
 Urology, Physio Therapy unit and
 Dialysis</t>
  </si>
  <si>
    <t>Anaesthesiology, E.N.T., Emergency
 Medicine, General Medicine, General
 Surgery, Neuro Surgery, OBG.,
 Orthopedics, Pediatrics, Pathology,
 Plastic Surgery, Pulmanology,
 Cardiology, Oncology, Urology and
 Physiotherapy</t>
  </si>
  <si>
    <t>General Medicine, General Surgery,
 Emergency Medicine, Cardiology,
 C.T.Surgery, OBG, Paediatrics,
 Orthopaedics, ENT, Anaesthesiology,
 Nuero Surgery, Surgical Oncology,
 Surgical Gastroenterology, Urology,
 Nephrology and Dialysis.</t>
  </si>
  <si>
    <t>Anaesthesiology, Cardiology, E.N.T.,
 Emergency Medicine, Genl. Medicine,
 Genl. Surgery, Neuro Surgery, OBG.,
 Orthopedics, Nephrology, Pediatrics,
 Pathology, Radiology, Urology,
 Oncology, and Dialysis Unit.</t>
  </si>
  <si>
    <t xml:space="preserve">
 14767/LC.B./2008</t>
  </si>
  <si>
    <t>1598/LC-B/2009</t>
  </si>
  <si>
    <t>Genl. Medicine,Genl. Surgery,
 Orthopedics, OBG., Urology, E.N.T.,
 and Pulmanology.</t>
  </si>
  <si>
    <t>10437/LC.B/2007</t>
  </si>
  <si>
    <t>5-Nov-2011</t>
  </si>
  <si>
    <t>24076/LC.B/2006</t>
  </si>
  <si>
    <t>6-Nov-2008</t>
  </si>
  <si>
    <t>42760/LC-B/2009</t>
  </si>
  <si>
    <t>44722/LC.B/2008</t>
  </si>
  <si>
    <t xml:space="preserve">
 14-Dec-2011</t>
  </si>
  <si>
    <t>General Medicine,General Surgery,
 Anaesthesiology, E.N.T., OBG.,
 Orthopedics, Pediatrics, Pathology,
 urology, Cardiology, Radiology and
 Physio Therapy.</t>
  </si>
  <si>
    <t>41288/LC.B/2007</t>
  </si>
  <si>
    <t>08-Oct-2012</t>
  </si>
  <si>
    <t>General Medicine, General Surgery,
 OBG, Orthopaedics, Cardiology and
 Urology</t>
  </si>
  <si>
    <t>15689/LC-B/2009</t>
  </si>
  <si>
    <t>09-Oct-2009</t>
  </si>
  <si>
    <t>30888/LC.B/2008</t>
  </si>
  <si>
    <t>5912/LC.B/2009</t>
  </si>
  <si>
    <t>Anaesthesiology, Emergency
 Medicine, General Surgery, General
 Medicine, OBG., Orthopedics, Plastic
 Surgery, Urology, E.N.T., Pediatrics,
 Pathology, Radiology and Physio-
 therapy</t>
  </si>
  <si>
    <t>General Medicine, General Surgery,
 Anaesthesiology, Emergency
 Medicine, Cardiology, C.T.Surgery,
 ENT, OBG, Paediatrics, Urology,
 Orthopaedics, Neuro Surgery,
 Pulmonology, Plastic Surgery,
 Pathology, Surgical Oncology and
 Physiotherapy</t>
  </si>
  <si>
    <t>Gen. Med. Gen. Surgery, OBG
 Pediatrics, Orthopaedics and Plastic
 Surgery</t>
  </si>
  <si>
    <t>19134/LC-B/2009</t>
  </si>
  <si>
    <t>Obstetrics &amp; Gynaecology</t>
  </si>
  <si>
    <t>20033/LC-B/2008</t>
  </si>
  <si>
    <t>33969/LC-B/2009</t>
  </si>
  <si>
    <t>8-Dec-2009</t>
  </si>
  <si>
    <t>12-Aug-2011</t>
  </si>
  <si>
    <t>42244/LC.B/2007</t>
  </si>
  <si>
    <t>13-Aug-2008</t>
  </si>
  <si>
    <t>Anaesthesiology, Cardiology, C.T.
 Surgery, E.N.T., Emergency Medicine,
 Genl. Medicine, Genl. Surgery,
 Nephrology, Neuro Surgery,
 Pulmanology, Radiology, Surgical
 Gastro Enterology, Oncology, and
 Dialysis Unit.</t>
  </si>
  <si>
    <t>19098/LC-B/2009</t>
  </si>
  <si>
    <t>1600/LC-B/2009</t>
  </si>
  <si>
    <t>13-Oct-2011</t>
  </si>
  <si>
    <t>Oncology</t>
  </si>
  <si>
    <t>1871/LC.B/2006</t>
  </si>
  <si>
    <t>Cardiology, C.T.Surgery, Neuro
 Surgery, Orthopaedics, General
 Medicine, Pulmonology, Radiology,
 Medical Oncology, OBG, Paediatrics,
 Urology, ENT and Emergency
 Medicine</t>
  </si>
  <si>
    <t>Cardiology, C.T.Surgery, Neuro
 Surgery, Orthopaedics, Surgical
 Gastroenterology, Pulmonology, OBG,
 Nephrology, Urology, General
 Medicine, General Surgery, ENT,
 Paediatrics and Dialysis Unit</t>
  </si>
  <si>
    <t>14278/LC.B/2008</t>
  </si>
  <si>
    <t>General Medicine, Genl. Surgery,
 Anaesthesiology, Emergency
 Medicine, E.N.T., OBG., Orthopedics,
 Pediatrics, Pathology, Plastic Surgery,
 Radiology, Surgical Gastroenterology,
 Medical Oncology, Surgical Oncology,
 Urology and Physiotherapy.</t>
  </si>
  <si>
    <t>Neurology, Neuro Surgery, Genl.
 Medicine, Genl. Surgery, Orthopedics,
 OBG., Pediatrics, Cardiology, and
 Emergency Medicine</t>
  </si>
  <si>
    <t>Paediatric</t>
  </si>
  <si>
    <t>13646/LC-B/2006</t>
  </si>
  <si>
    <t>Genl. Medicine, Genl. Surgery, OBG.,
 Orthopedics, Urology, Neuro Surgery,
 Plastic Surgery, ENT., Pediatrics,
 Cardiology, Surgical Gastroentrology,
 Anesthesiology, Pulmonology,
 Radiology, Pathology, Oncology, and
 Physiotherapy.</t>
  </si>
  <si>
    <t>22130/LC-B/2005</t>
  </si>
  <si>
    <t>Cardiology, ENT, General Medicine,
 Emergency Medicine, General Surgery,
 Obst &amp; Gynecology, Orthopedics,
 Pediatrics, Neuro Surgery, Plastic
 Surgery, Surgical Gastroentrology,
 Urology, Pulmonology, Physiotherapy
 Unit and Clinical Pathology Services</t>
  </si>
  <si>
    <t>18-Feb-2011</t>
  </si>
  <si>
    <t>18010/LC.B/2007</t>
  </si>
  <si>
    <t>19-Feb-2008</t>
  </si>
  <si>
    <t>21075/LC.B/2007</t>
  </si>
  <si>
    <t>Gastroenterology</t>
  </si>
  <si>
    <t>17827/LC-B/2006</t>
  </si>
  <si>
    <t>Cardiology, OBG, Neuro Surgery,
 Orthoplaedics, ENT, Nephrology,
 Urology, Paediatrics, Surgical
 Gastroenterology, Gen. Surgery,
 Anaesthesiology, Plastic Surgery,
 Emergency Medicine, Surgical
 Oncology, Radiology and Pulmonology</t>
  </si>
  <si>
    <t>34927/LC.B/2006</t>
  </si>
  <si>
    <t>General Medicine, General Surgery,
 Orthopaedics, OBG, Pulmonology,
 Neuro Surgery, Urology, Paediatrics,
 Pathology, Surgical Oncology, ENT,
 Plastic Surgery, Anaesthesiology and
 Physiotherapy</t>
  </si>
  <si>
    <t>19-Dec-2009</t>
  </si>
  <si>
    <t>20475/LC-B/2005</t>
  </si>
  <si>
    <t>20-Dec-2006</t>
  </si>
  <si>
    <t>10422/LC-B/2009</t>
  </si>
  <si>
    <t>19-Jun-2011</t>
  </si>
  <si>
    <t>10926/LC.B/2008</t>
  </si>
  <si>
    <t>20-Jun-2008</t>
  </si>
  <si>
    <t>Anaesthesiology, General Medicine,
 General Surgery, ENT, Cardiology,
 Emergency Medicine, OBG, Surgical
 Gastroenterology, Nephrology, Neuro
 Surgery, Orthopaedics, Paediatrics,
 Plastic Surgery, Pulmonology,
 Radiology, Urology, Surgical Oncology,
 Physiotherapy and Dialysis</t>
  </si>
  <si>
    <t>20746/LC-B/2005</t>
  </si>
  <si>
    <t>46821/LC.B/2007</t>
  </si>
  <si>
    <t>48824/LC-B/2009</t>
  </si>
  <si>
    <t>36770/LC-B/2009</t>
  </si>
  <si>
    <t>22428/LC-B/2009</t>
  </si>
  <si>
    <t>19305/LC-B/2010</t>
  </si>
  <si>
    <t>12-Apr-2010</t>
  </si>
  <si>
    <t>Cardiology, Cardio thoracic surgery</t>
  </si>
  <si>
    <t>1809/LC.B/2006</t>
  </si>
  <si>
    <t>13-Apr-2007</t>
  </si>
  <si>
    <t>6151/LC-B/2010</t>
  </si>
  <si>
    <t>4929/LC.B/2007</t>
  </si>
  <si>
    <t>Anaesthesiology, General Medicine,
 General Surgery, ENT, OBG,
 Orthopaedics, Paediatrics, Radiology,
 Pathology, Physiotherapy, Cardiology,
 C.T.Surgery, Surgical
 Gastroenterology, Neuro Surgery,
 Surgical Oncology, Plastic Surgery,
 Urology and Nephrology</t>
  </si>
  <si>
    <t>General Medicine, General Surgery,
 OBG and Paediatrics</t>
  </si>
  <si>
    <t>15501/LC-B/2010</t>
  </si>
  <si>
    <t>14901/LC-B/2010</t>
  </si>
  <si>
    <t>36843/LC.B/2008</t>
  </si>
  <si>
    <t>Cardiology, C.T.Surgery, General
 Medicine, General Surgery and
 Nephrology</t>
  </si>
  <si>
    <t>Genl. Medicine,Genl. Surgery, OBG.,
 Anaesthesiology, Orthopedics, Neuro
 Surgery, Plastic Surgery, Surgical
 Oncology, Pediatrics and Urology.</t>
  </si>
  <si>
    <t>23977/LC.B/2007</t>
  </si>
  <si>
    <t>10429/LC-B/2009</t>
  </si>
  <si>
    <t>16-Apr-2011</t>
  </si>
  <si>
    <t>2838/LC.B/2006</t>
  </si>
  <si>
    <t>17-Apr-2008</t>
  </si>
  <si>
    <t>49039/LC-B/2010</t>
  </si>
  <si>
    <t>26201/LC-B/2009</t>
  </si>
  <si>
    <t>Orthopedics, Surgical Gastro
 Enterology, Plastic Surgery, OBG.,
 Urology, Neuro Surgery, Genl. Surgery
 and Anaesthesiology.</t>
  </si>
  <si>
    <t>General Medicine, General Surgery,
 OBG and Orthopaedics</t>
  </si>
  <si>
    <t>33987/LC-B/2006</t>
  </si>
  <si>
    <t>8-Sep-2011</t>
  </si>
  <si>
    <t>18657/LC.B/2007</t>
  </si>
  <si>
    <t>8-Sep-2008</t>
  </si>
  <si>
    <t>Genl. Medicine, Genl. Surgery, OBG.,
 Orthopedics, Gastro Enterology,
 Surgical Gastroentorology.</t>
  </si>
  <si>
    <t>11-Dec-2011</t>
  </si>
  <si>
    <t>17658/LC.B/2007</t>
  </si>
  <si>
    <t>12-Dec-2008</t>
  </si>
  <si>
    <t>10163/LC-B/2008</t>
  </si>
  <si>
    <t>General Medicine, General Surgery,
 Orthopaedics, Paediatrics, ENT, Neuro
 Surgery and Pulmonology</t>
  </si>
  <si>
    <t>10873/LC-B/2008</t>
  </si>
  <si>
    <t>1763/LC-B/2010</t>
  </si>
  <si>
    <t>447/LC.B/2009</t>
  </si>
  <si>
    <t>21360/LC.B/2006</t>
  </si>
  <si>
    <t>7302/LC-B/2005</t>
  </si>
  <si>
    <t>4826/LC-B/2010</t>
  </si>
  <si>
    <t>36519/LC.B/2007</t>
  </si>
  <si>
    <t>Gen. Med. Gen. Surgery, Surgical
 Gastroenterology, Nephrology and
 OBG</t>
  </si>
  <si>
    <t>36385/LC.B/2006</t>
  </si>
  <si>
    <t>36997/LC-B/2009</t>
  </si>
  <si>
    <t>11154/LC.B/2006</t>
  </si>
  <si>
    <t>12-Sep-2010</t>
  </si>
  <si>
    <t>13647/LC.B/2006</t>
  </si>
  <si>
    <t>13-Sep-2007</t>
  </si>
  <si>
    <t>Orthopaedics &amp; Trauma Care</t>
  </si>
  <si>
    <t>35503/LC-B/2009</t>
  </si>
  <si>
    <t>Genl. Medicine, Genl. Surgery,
 Anaesthesiology, Neuro Surgery,
 Orthopedics, Pulmanology, Physio
 Therapy, Pediatrics,.ENT., and OBG.</t>
  </si>
  <si>
    <t>Anaesthesiology, General Medicine,
 General Surgery, ENT, Emergency
 Medicine, Cardiology, OBG,
 Nephrology, Neuro Surgery,
 Orthopaedics, Paediatrics, Pathology,
 Plastic Surgery, Pulmonology,
 Radiology, Surgical Gastroenterology,
 Surgical Oncology, Urology,
 PHysiotherapy and Dialysis</t>
  </si>
  <si>
    <t>43601/LC-B/2009</t>
  </si>
  <si>
    <t>Anesthesiology, Cardiology, ENT,
 General Medicine, General Surgery,
 Nephrology, Neuro Surgery, Plastic
 Surgery, Obstt &amp; Gynecology,
 Orthopaedics, Pediatrics, Urology,
 Emergency Medicine, Pathology,
 Pulmonology, Radiology and Oncology</t>
  </si>
  <si>
    <t>Ophthalmology ( for Anterior Segment
 diseases only )</t>
  </si>
  <si>
    <t>46229/LC-B/2009</t>
  </si>
  <si>
    <t>General Medicine, General Surgery,
 Anaesthesiology, OBG, Orthopaedics
 and Paediatrics</t>
  </si>
  <si>
    <t>5816/LC-B/2010</t>
  </si>
  <si>
    <t>Opthalomology</t>
  </si>
  <si>
    <t>28736/LC.B/2006</t>
  </si>
  <si>
    <t>10-May-2010</t>
  </si>
  <si>
    <t>16635/LC.B/2006</t>
  </si>
  <si>
    <t>11-May-2007</t>
  </si>
  <si>
    <t>7-Sep-2011</t>
  </si>
  <si>
    <t>20552/LC.B/2007</t>
  </si>
  <si>
    <t>20461/LC.B.2008</t>
  </si>
  <si>
    <t>Anaesthesiology, General Medicine,
 General Surgery, Cardiology,
 Orthopaedics, C.T.Surgery, ENT,
 Emergency Medicine, Nephrology,
 Neuro Surgery, OBG, Paediatrics,
 Pathology, Plastic Surgery,
 Pulmolology, Radiology, Surgical
 Gastroenterology, Oncology and
 Dialysis Unit</t>
  </si>
  <si>
    <t>6153/LC-B/2010</t>
  </si>
  <si>
    <t>6112/LC-B/2009</t>
  </si>
  <si>
    <t>Genl. Medicine, Genl. Surgery,
 Anaesthesiology, E.N.T., Emergency
 Medicine, Cardiology, Laproscopic
 Surgery, OBG., Pediatrics,
 Orthopedics, Plastic Surgery,
 Pulmanology, Radiology, Surgical
 Gastroenterology, Urology, Neuro
 Surgery, and Physiotherapy,.</t>
  </si>
  <si>
    <t>General Medicine, General Surgery,
 Anaesthesiology, E.N.T. Emergency
 Medicine, Nephrology, Neuro Surgery,
 O.B.G., Orthopedics, Pediatrics,
 Pathology, Plastic Surgery, Radiology,
 Surgical Gastroenterology, Surgical
 Oncology, Urology, Physiotherapy and
 Dialysis</t>
  </si>
  <si>
    <t>Genl. Surgery, Urology, E.N.T.,
 Orthopedics and Neuro Surgery.</t>
  </si>
  <si>
    <t>18575/LC.B/2006</t>
  </si>
  <si>
    <t>7791/LC.B/2007</t>
  </si>
  <si>
    <t>10-Sep-2009</t>
  </si>
  <si>
    <t>10025/LC-B/2003</t>
  </si>
  <si>
    <t>11-Sep-2006</t>
  </si>
  <si>
    <t>Cardiology, C.T.Surgery, Orthopaedics,
 Urology and Nephrology</t>
  </si>
  <si>
    <t>28621/LC-B/2009</t>
  </si>
  <si>
    <t>7789/LC.B/2007</t>
  </si>
  <si>
    <t>14597/LC-B/2010</t>
  </si>
  <si>
    <t>Anaesthesiology, General Medicine,
 General Surgery, Cardiology, ENT,
 Nephrology, Neuro Surgery, OBG,
 Orthopaedics, Paediatrics, Pathology,
 Radiology, Surgical Gastroenterology,
 Urology, Physiotherapy and Dialysis
 Unit</t>
  </si>
  <si>
    <t>Ophthalmology ( for Anterior Segment
 diseases only)</t>
  </si>
  <si>
    <t>42403/LC-B/2009</t>
  </si>
  <si>
    <t>23336/LC.B/2007</t>
  </si>
  <si>
    <t>41259/LC-B/2009</t>
  </si>
  <si>
    <t>Orthopaedics &amp; Traumatology</t>
  </si>
  <si>
    <t>24745/LC-b/2009</t>
  </si>
  <si>
    <t>General Medicine, General Surgery,
 ENT, OBG, Paediatrics and
 Orthopaedics</t>
  </si>
  <si>
    <t>24294/LC-B/2010</t>
  </si>
  <si>
    <t>Genl. Medicine, Genl. Surgery,
 Emergency Medicine, Orthopedics,
 Pediatrics, OBG., Pulmanology,
 Cardiology, Urology, Neurology, Neuro
 Surgery, E.N.T., Gastroenterology,
 Surgical Gastroenterology, Plastic
 Surgery, Physiotherapy, Surgical
 Oncology</t>
  </si>
  <si>
    <t>6138/LC.B/2008</t>
  </si>
  <si>
    <t>38914/LC-B/2008</t>
  </si>
  <si>
    <t>6215/LC.B/2009</t>
  </si>
  <si>
    <t>2886/LC.B/2005</t>
  </si>
  <si>
    <t>20302/LC-B/2005</t>
  </si>
  <si>
    <t>Anaesthesiology, Cardiology,
 C.T.Surgery, General Medicine,
 General Surgery, Neuro Surgery, OBG,
 Orthopaedics, Urology, Physiotherapy
 and Dialysis Unit</t>
  </si>
  <si>
    <t>13385/LC-B/2009</t>
  </si>
  <si>
    <t>45725/LC-B/2008</t>
  </si>
  <si>
    <t>12269/LC-B/2010</t>
  </si>
  <si>
    <t>Urology, Nephrology</t>
  </si>
  <si>
    <t>30814/LC-B/2006</t>
  </si>
  <si>
    <t>16368/LC-B/2006</t>
  </si>
  <si>
    <t>Medical Gastroenterological, Surgical
 Gastroenterological, Oncology,
 General Surgery, Anaesthesiology,
 Pathology, Radiology &amp; Dialysis Unit.</t>
  </si>
  <si>
    <t>23737/LC.B/2006</t>
  </si>
  <si>
    <t>46405/LC.B/2007</t>
  </si>
  <si>
    <t>27-Apr-2010</t>
  </si>
  <si>
    <t>Nephrology, Urology (Kidney
 transplantation)</t>
  </si>
  <si>
    <t>21930/LC-B/2006</t>
  </si>
  <si>
    <t>28-Apr-2007</t>
  </si>
  <si>
    <t>Medical &amp; General SurgeryObstetrics
 &amp; Gynecology and Pediatrics</t>
  </si>
  <si>
    <t>17515/LC.B/2005</t>
  </si>
  <si>
    <t>1805/LC.B/2006</t>
  </si>
  <si>
    <t>46774/LC-B/2009</t>
  </si>
  <si>
    <t>30967/LC-B/2009</t>
  </si>
  <si>
    <t>Anaesthesiology, Cardiology,
 C.T.Surgery, Emergency Medicine,
 General Medicine, General Surgery,
 Nephrology, Neuro Surgery,
 Orthopaedics, Urology and
 Physiotherapy</t>
  </si>
  <si>
    <t>Anesthesiology, Gen. Med. Gen.
 Surgery, OBG, Pediatrics, ENT,
 Orthopaedics, Surgical Oncology,
 Urology, Radiology, Pulmonology,
 Plastic Surgeryand Physiotherapy</t>
  </si>
  <si>
    <t>Anaesthesiology, Cardiology,
 C.T.Surgery, ENT, Emergency
 Medicine, General Medicine, General
 Surgesry, Nephrology, Neuro Surgery,
 Orthopaedics, Paediatrics, Pathology,
 Plastic Surgery, Pulmonology,
 Radiology, Surgical Gastroenterology,
 Susrgical Oncology, Urology,
 Physiotherapy and Dialysis</t>
  </si>
  <si>
    <t>Anaesthesiology, Cardiology,
 C.T.Surgery, ENT, Emergency
 Medicine, General Medsicine, General
 Surgery, Nephrology, Neuro Surgery,
 OBG, Orthopaedics, Paediatrics,
 Pathology, Plastic Surgery,
 Pulmonology, Radiology, Surgical
 Gastroenterology, Surgical Oncology
 and Dialysis</t>
  </si>
  <si>
    <t>Anesthesiology, Cardiology, ENT,
 Emergency Medicine, General
 Medicine, General Surgery,
 Nephrology, Nuclear Medicine, Obst &amp;
 Gynecology, Orthopedics, Pediatrics,
 Pathology, Plastic Surgery,
 Pulmonology, Gastroentrology
 Radiology, Oncology and
 Physiotherapy</t>
  </si>
  <si>
    <t>Anaesthesiology, Cardiology,
 C.T.Surgery, ENT, Emergency
 Medicine, General Medicine, General
 Surgery, Nephrology, Neuro Surgery,
 Nuclear Medicine, OBG, Orthopaedics,
 Paediatrics, Plastic Surgery,
 Pulmonology, Radiology, Pathology,
 Urology, Surgical Gastroenterology,
 Surgical Oncology, Physiotherapy and
 Dialysis Unit</t>
  </si>
  <si>
    <t>Anesthesiology, General Medicine,
 General Surgery, Cardiology, C.T.
 Surgery, Emergency Medicine, ENT,
 Surgical Gastroenterology,
 Nephrology, Neuro Surgery, OBG,
 Orthopedics, Pediatrics, Plastic
 Surgery, Pulmonology, Radiology,
 Urology, Physiotherapy and Dialysis</t>
  </si>
  <si>
    <t>1996/LC.B/2007</t>
  </si>
  <si>
    <t>27035/LC.B/2008</t>
  </si>
  <si>
    <t>Anaesthesiology, General Medicine,
 General Surgery, Cardiology, ENT,
 Emergency Medicine, OBG,
 Orthopaedics, Paediatrics, Pathology,
 Plastic Surgery, Pulmonology,
 Radiology, Surgical Gastroentesrology,
 Urology and Physiotherapy Unit</t>
  </si>
  <si>
    <t>General Medicine, General Surgery,
 Orthopaedics, OBG, Surgical
 Gastroenterology, Surgical Oncology,
 Nephrology, Urology, Paediatrics and
 Neuro Surgery</t>
  </si>
  <si>
    <t>Genl. Medicine, Genl. Surgery,
 Cardiology, Pediatrics, OBG, and
 Orthopedics. Additionally
 Recognised for the following
 specialities w.e.f. 23-12-2009 1.ENT
 2.Urology 3.C.T.Surgery</t>
  </si>
  <si>
    <t>48571/LC.B/2007</t>
  </si>
  <si>
    <t>21023/LC-B/2010</t>
  </si>
  <si>
    <t>General Medicine, General Surgery,
 OBG, Urology, Physio Therapy, Plastic
 Surgery, Pediatric Surgery, Emergency
 Medicine, Orthopedics, and Surgical
 Oncology.</t>
  </si>
  <si>
    <t>12485/LC-B/2008</t>
  </si>
  <si>
    <t>Genl. Medicine, Genl. Surgery, Neuro
 Surgery, Orthopedics, Urology, OBG.,
 Pulmanology, Neurology, Pediatrics,
 and E.N.T.</t>
  </si>
  <si>
    <t>Anaesthesiology, General Medicine,
 General Surgery, Emergency Medicine,
 Nephrology, Neuro Surgery, OBG,
 Orthopaedics, Paediatrics, ENT,
 Plastic Surgery, Urology, Radiology
 and Physiotherapy</t>
  </si>
  <si>
    <t>General Medicine, General Surgery,
 Emesrgency Medicine, Cardiology,
 OBG, Paediatrics, Nephrology,
 Urology, Orthopaedics, Pulmonology,
 Plastic Surgeryand Physiotherapy</t>
  </si>
  <si>
    <t>Genl. Medicine, Genl. Surgery, E.N.T.,
 Pediatrics, OBG., Pulmanology,
 Urology, Cardiology, Neuro Surgery
 and Nephrology.</t>
  </si>
  <si>
    <t xml:space="preserve">
 32484/LC.B/2007</t>
  </si>
  <si>
    <t>8163/LC.B/2007</t>
  </si>
  <si>
    <t xml:space="preserve">
 32471/LC-B/2009</t>
  </si>
  <si>
    <t>General Surgery.</t>
  </si>
  <si>
    <t>12309/LC.B/2008</t>
  </si>
  <si>
    <t>17-Feb-2013</t>
  </si>
  <si>
    <t>22349/LC-B/2010</t>
  </si>
  <si>
    <t>18-Feb-2010</t>
  </si>
  <si>
    <t>38917/LC.B/2008</t>
  </si>
  <si>
    <t>03-Jan-2013</t>
  </si>
  <si>
    <t>37283/LC-B/2009</t>
  </si>
  <si>
    <t>04-Jan-2010</t>
  </si>
  <si>
    <t>19761/LC-B/2005</t>
  </si>
  <si>
    <t>Details</t>
  </si>
  <si>
    <t>Your Hospital Address</t>
  </si>
  <si>
    <t>37591/LC.B/2006</t>
  </si>
  <si>
    <t>Genl. Medicine, Genl. Surgery, OBG.,
 Orthopedics, Pediatrics, Neuro
 Surgery, ENT., Physiotherapy,
 Radiology, Anesthesiology, Emergency
 Medicine, Plastic Surgery,
 Pulmonology, Surgical Gastro
 Enterology, Urology, and Cardiology.</t>
  </si>
  <si>
    <t>18537/LC-B/2005</t>
  </si>
  <si>
    <t>General Medicine, General Surgery,Cardiology, OBG, Orthopaedics, ENT,
 Paediatrics, Nephrology and Plastic
 Surgery</t>
  </si>
  <si>
    <t>Visit:</t>
  </si>
  <si>
    <t>18530/LC-B/2005</t>
  </si>
  <si>
    <t>Cardiology, C.T.Surgery, ENT, General Medicine, General Surgery,Nephrology, Neuro Surgery, OBG,Orthopaedics, Paediatrics, Plastic Surgery, Pulmonology, Radiology, Surgical Gastroenterology, Surgical
 Oncology and Urology</t>
  </si>
  <si>
    <t xml:space="preserve"> 3-Feb-2009</t>
  </si>
  <si>
    <t xml:space="preserve"> 18484/LC-B/2005</t>
  </si>
  <si>
    <t xml:space="preserve"> Dental</t>
  </si>
  <si>
    <t>19963/LC-B/2005</t>
  </si>
  <si>
    <t>14060/LC-B/2005</t>
  </si>
  <si>
    <t>1672/LC-B/2004</t>
  </si>
  <si>
    <t>25957/LC.B/2005</t>
  </si>
  <si>
    <t>22904/LC.B.2006</t>
  </si>
  <si>
    <t>25778/LC.B/2007</t>
  </si>
  <si>
    <t>3264/LC.B/2004</t>
  </si>
  <si>
    <t>18815/LC-B/2005</t>
  </si>
  <si>
    <t>31250/LC-B/2009</t>
  </si>
  <si>
    <t>3940/LC-B/2006</t>
  </si>
  <si>
    <t xml:space="preserve"> 3941/LC-B/2006</t>
  </si>
  <si>
    <t>3937/LC-B/2006</t>
  </si>
  <si>
    <t>18541/LC-B/2005</t>
  </si>
  <si>
    <t>10450/LC-B/2006</t>
  </si>
  <si>
    <t xml:space="preserve"> 29-May-2012</t>
  </si>
  <si>
    <t>49078/LC.B/2008</t>
  </si>
  <si>
    <t>3541/LC-B/2009</t>
  </si>
  <si>
    <t>8202/LC.B/2005</t>
  </si>
  <si>
    <t>General Medicine, Anaesthesiology,
 OBG, Urology and Nephrology</t>
  </si>
  <si>
    <t>14515/LC.B/2005</t>
  </si>
  <si>
    <t>General Medicine, General Surgery,
 Orthopaedics and Urology</t>
  </si>
  <si>
    <t>18471/LC-B/2005</t>
  </si>
  <si>
    <t>37113/LC-B/2009</t>
  </si>
  <si>
    <t>7525/LC-B/2005</t>
  </si>
  <si>
    <t>26005/LC-B/2009</t>
  </si>
  <si>
    <t>24364/LC-B/2009</t>
  </si>
  <si>
    <t>3156/LC.B/2007</t>
  </si>
  <si>
    <t>7144/LC-B/2005</t>
  </si>
  <si>
    <t>7057/LC.B/2005</t>
  </si>
  <si>
    <t>25264/LC.B/2007</t>
  </si>
  <si>
    <t>17353/LC-B/2005</t>
  </si>
  <si>
    <t>25630/LC-B/2005</t>
  </si>
  <si>
    <t>6808/LC.B/2006</t>
  </si>
  <si>
    <t>18532/LC-B/2005</t>
  </si>
  <si>
    <t>1806/LC-B/2006</t>
  </si>
  <si>
    <t>8806/LC-B/2006</t>
  </si>
  <si>
    <t>10750/LC.B/2005</t>
  </si>
  <si>
    <t>14464/LC-B/2006</t>
  </si>
  <si>
    <t>1801/LC-B/2006</t>
  </si>
  <si>
    <t>Diabetes</t>
  </si>
  <si>
    <t>22432/LC.B/2006</t>
  </si>
  <si>
    <t>36349/LC.B/2008</t>
  </si>
  <si>
    <t>19509/LC.B/2005</t>
  </si>
  <si>
    <t>14467/LC-B/2006</t>
  </si>
  <si>
    <t>13336/LC.B/2007</t>
  </si>
  <si>
    <t>25802/LC-B/2003</t>
  </si>
  <si>
    <t>2509/LC.B/2008</t>
  </si>
  <si>
    <t>18536/LC-B/2005</t>
  </si>
  <si>
    <t>33874/LC-B/2009</t>
  </si>
  <si>
    <t>11779/LC-B/2009</t>
  </si>
  <si>
    <t>20712/LC.B/2005</t>
  </si>
  <si>
    <t>29526/LC-B/2005</t>
  </si>
  <si>
    <t>18543/LC-B/2005</t>
  </si>
  <si>
    <t>21526/LC.B/2003</t>
  </si>
  <si>
    <t>19751/LC-B/2005</t>
  </si>
  <si>
    <t>22488/LC-B/2010</t>
  </si>
  <si>
    <t>41736/LC-B/2007</t>
  </si>
  <si>
    <t>12856/LC-B/2006</t>
  </si>
  <si>
    <t>Paediatrics, Urology, Plastic Surgery,
 OBG and General Surgery</t>
  </si>
  <si>
    <t>19354/LC-B/2006</t>
  </si>
  <si>
    <t>25958/LC-B/2005</t>
  </si>
  <si>
    <t>18470/LC-B/2005</t>
  </si>
  <si>
    <t>Gen. Med. Orthopedics, Anesthesiolgy,
 Neuro Surgery, Gen. Surgeryand
 Gynec.</t>
  </si>
  <si>
    <t>1082/LC.B/2008</t>
  </si>
  <si>
    <t>309/LC.B/2007</t>
  </si>
  <si>
    <t>Urology, Nephrology, General
 Surgery, Surgical Gastroenterology
 and Orthopaedics</t>
  </si>
  <si>
    <t>3836/LC.B/2006</t>
  </si>
  <si>
    <t>21092/LC-B/2005</t>
  </si>
  <si>
    <t>26548/LC-B/2009</t>
  </si>
  <si>
    <t>18434/LC-B/2005</t>
  </si>
  <si>
    <t>2037/LC.B/2008</t>
  </si>
  <si>
    <t>20303/LC-B/2005</t>
  </si>
  <si>
    <t>43400/LC.B/2007</t>
  </si>
  <si>
    <t>2898/LC.B/2008</t>
  </si>
  <si>
    <t>18469/LC-B/2005</t>
  </si>
  <si>
    <t>21452/LC-B/2005</t>
  </si>
  <si>
    <t>11828/LC.B/2007</t>
  </si>
  <si>
    <t>21625/LC-B/2005</t>
  </si>
  <si>
    <t>17822/LC.B/2006</t>
  </si>
  <si>
    <t>16866/LC-B/2006</t>
  </si>
  <si>
    <t>Cardiaology</t>
  </si>
  <si>
    <t>4445/LC-B/2005</t>
  </si>
  <si>
    <t>14473/LC-B/2006</t>
  </si>
  <si>
    <t>2985/LC-B/2010</t>
  </si>
  <si>
    <t>18483/LC-B/2005</t>
  </si>
  <si>
    <t>6974/LC.B/2007</t>
  </si>
  <si>
    <t>5380/LC-B/2005</t>
  </si>
  <si>
    <t>10242/LC-B/2006</t>
  </si>
  <si>
    <t>1354/LC-B/2005</t>
  </si>
  <si>
    <t>18657/LC-B/2009</t>
  </si>
  <si>
    <t>18525/LC-B/2005</t>
  </si>
  <si>
    <t>837/LC.B/2005</t>
  </si>
  <si>
    <t>14471/LC-B/2006</t>
  </si>
  <si>
    <t>31212/LC-B/2006</t>
  </si>
  <si>
    <t>2528/LC.B/2006</t>
  </si>
  <si>
    <t>21560/LC-B/2006</t>
  </si>
  <si>
    <t>1609/LC-B/2010</t>
  </si>
  <si>
    <t>16765/LC-B/2010</t>
  </si>
  <si>
    <t>3695/LC-B/2009</t>
  </si>
  <si>
    <t>1795/LC-B/2006</t>
  </si>
  <si>
    <t>4307/LC.B/2007</t>
  </si>
  <si>
    <t>12616/LC.B/2008</t>
  </si>
  <si>
    <t>12693/LC.B/2003</t>
  </si>
  <si>
    <t>30997/LC.B/2007</t>
  </si>
  <si>
    <t>45944/LC-B/2009</t>
  </si>
  <si>
    <t>18816/LC-B/2005</t>
  </si>
  <si>
    <t>12346/LC-B/2006</t>
  </si>
  <si>
    <t>18527/LC.B/2005</t>
  </si>
  <si>
    <t>6753/LC-B/2002</t>
  </si>
  <si>
    <t>7890/LC.B/2005</t>
  </si>
  <si>
    <t>12566/LC.B/2005</t>
  </si>
  <si>
    <t>27662/LC-B/2009</t>
  </si>
  <si>
    <t>43987/LC.B/2007</t>
  </si>
  <si>
    <t>18474/LC-B/2005</t>
  </si>
  <si>
    <t>12786/LC.B/2007</t>
  </si>
  <si>
    <t>14993/LC-B/2010</t>
  </si>
  <si>
    <t>705/LC.B/2007</t>
  </si>
  <si>
    <t>9501/LC-B/2005</t>
  </si>
  <si>
    <t>19499/LC-B/2006</t>
  </si>
  <si>
    <t>11566/LC.B/2005</t>
  </si>
  <si>
    <t>11022/LC-B/2008</t>
  </si>
  <si>
    <t>18350/LC-B/2005</t>
  </si>
  <si>
    <t>14164/LC-B/2006</t>
  </si>
  <si>
    <t>9952/LC-B/2006</t>
  </si>
  <si>
    <t>24607/LC-B/2010</t>
  </si>
  <si>
    <t>18635/LC-B/2006</t>
  </si>
  <si>
    <t>43528/LC-B/2009</t>
  </si>
  <si>
    <t>15100/LC.B/2005</t>
  </si>
  <si>
    <t>24693/LC-B/2005</t>
  </si>
  <si>
    <t>12870/LC.B/2006</t>
  </si>
  <si>
    <t>Pedeatric Specialization</t>
  </si>
  <si>
    <t>3990/LC.B/2005</t>
  </si>
  <si>
    <t>48623/LC-B/2010</t>
  </si>
  <si>
    <t>46112/LC-B/2009</t>
  </si>
  <si>
    <t>23031/LC.B/2008</t>
  </si>
  <si>
    <t>45133/LC.B/2008</t>
  </si>
  <si>
    <t>18475/LC-B/2005</t>
  </si>
  <si>
    <t>Anaesthesiology, CardiologyC.T.Surgery, ENT, Emergency
 Medicine, General Medicine, General
 Surgery, Nephrology, Neuro Surgery,
 OBG, Orthopaedics, Paediatrics,
 Pathology, Plastic Surgery,
 Pulmonology, Radiology, Urology,
 Surgical Gastroentesrology, Surgical
 Oncology, Urology and Physiotherapy</t>
  </si>
  <si>
    <t>24151/LC.B/2008</t>
  </si>
  <si>
    <t>Anesthesiology, Cardiology,
 C.T.Surgery, ENT, Emergency
 Medicine, Gesneral Medicine, General
 surgery, Nephrology, Neuro Surgery,
 OBG, Orthopaedics, Paediatrics,
 Pathology, Plastic Surgery,
 Pulmonology, Radiology, Oncology,
 Urology, Physiotherapy and Dialysis</t>
  </si>
  <si>
    <t>6784/LC-B/2009</t>
  </si>
  <si>
    <t>9087/LC-B/2010</t>
  </si>
  <si>
    <t>16162/LC,B/2007</t>
  </si>
  <si>
    <t>1804/LC.B/2006</t>
  </si>
  <si>
    <t>22791/LC.B/2006</t>
  </si>
  <si>
    <t>26332/LC-B/2009</t>
  </si>
  <si>
    <t>29507/LC.B/2007</t>
  </si>
  <si>
    <t>Pediatrics</t>
  </si>
  <si>
    <t>18539/LC-B/2005</t>
  </si>
  <si>
    <t>7387/LC-B/2005</t>
  </si>
  <si>
    <t>18534/LC-B/2005</t>
  </si>
  <si>
    <t>Anaesthesiology, General Medicine,
 General Surgery, Emergency Medicine,
 OBG, Paediatrics, Orthopaedics, ENT,
 Radiology, Cardiology, Neuro Surgery,
 Pathology, Plastic Surgery, Urology,
 Physiotherapy and Dialysis Unit</t>
  </si>
  <si>
    <t>21998/LC-B/2009</t>
  </si>
  <si>
    <t>8799/LC-B/2010</t>
  </si>
  <si>
    <t>7061/LC-B/2005</t>
  </si>
  <si>
    <t>27879/LC-B/2009</t>
  </si>
  <si>
    <t>Anaesthesiology, Cardiology,
 C.T.Surgery, General Medicine,
 General Surgery, Nephrology, Neuro
 Surgery, OBG, Orthopaedics,
 Paediatrics, Plastic Surgery, Urology,
 Physiotherapy and Dialysis Unit</t>
  </si>
  <si>
    <t>19753/LC.B/2005</t>
  </si>
  <si>
    <t>20188/LC.B/2005</t>
  </si>
  <si>
    <t>1906/LC.B/2008</t>
  </si>
  <si>
    <t>20095/LC-B/2005</t>
  </si>
  <si>
    <t>7221/LC-B/2010</t>
  </si>
  <si>
    <t>45943/LC-B/2007</t>
  </si>
  <si>
    <t>28215/LC.B/2008</t>
  </si>
  <si>
    <t>42733/LC.B/2008</t>
  </si>
  <si>
    <t>48012/LC-B/2009</t>
  </si>
  <si>
    <t>11-Jull-2013</t>
  </si>
  <si>
    <t>28641/LC-B/2009</t>
  </si>
  <si>
    <t>10452/LC-B/2006</t>
  </si>
  <si>
    <t>9098/LC-B/2007</t>
  </si>
  <si>
    <t>18496/LC-B/2006</t>
  </si>
  <si>
    <t>1600/LC-B/2010</t>
  </si>
  <si>
    <t>14403/LC-B/2008</t>
  </si>
  <si>
    <t>18485/LC-B/2005</t>
  </si>
  <si>
    <t>14470/LC-B/2006</t>
  </si>
  <si>
    <t>1803/LC-B/2006</t>
  </si>
  <si>
    <t>27-Jun-2006-</t>
  </si>
  <si>
    <t>15508/LC-B/2005</t>
  </si>
  <si>
    <t xml:space="preserve"> 25-Oct-2005</t>
  </si>
  <si>
    <t>17333/LC.B/2008</t>
  </si>
  <si>
    <t>18540/LC-B/2005</t>
  </si>
  <si>
    <t>1151/LC-B/2006</t>
  </si>
  <si>
    <t>37885/LC-B/2008</t>
  </si>
  <si>
    <t>19507/LC-B/2006</t>
  </si>
  <si>
    <t>11066/LC-B/2005</t>
  </si>
  <si>
    <t>29364/LC-B/2009</t>
  </si>
  <si>
    <t>14474/LC-B/2006</t>
  </si>
  <si>
    <t>11564/LC.B/2006</t>
  </si>
  <si>
    <t>26-N0v-2012</t>
  </si>
  <si>
    <t>20972/LC-B/2006</t>
  </si>
  <si>
    <t>7280/LC-B/2005</t>
  </si>
  <si>
    <t>19498/LC-B/2006</t>
  </si>
  <si>
    <t>11239/LC.B/2008</t>
  </si>
  <si>
    <t>24648/LC-B/2005</t>
  </si>
  <si>
    <t>Surgical Oncology, and Obst. &amp; Gynec.</t>
  </si>
  <si>
    <t>44175/LC.B/2007</t>
  </si>
  <si>
    <t>8071/LC-B/2010</t>
  </si>
  <si>
    <t>25847/LC.B/2006</t>
  </si>
  <si>
    <t>1796/LC-B/2006</t>
  </si>
  <si>
    <t>33167/LC-B/2009</t>
  </si>
  <si>
    <t>25370/LC-B/2009</t>
  </si>
  <si>
    <t>8914/LC-B/2009</t>
  </si>
  <si>
    <t>2424/LC-B/2009</t>
  </si>
  <si>
    <t>3016/LC-B/2006</t>
  </si>
  <si>
    <t>Neuro Surgery,</t>
  </si>
  <si>
    <t>Cardiac Specilization</t>
  </si>
  <si>
    <t>1793/LC.B/2006</t>
  </si>
  <si>
    <t>5815/LC-B/2010</t>
  </si>
  <si>
    <t>9879/LC.B/2006</t>
  </si>
  <si>
    <t>21374/LC.B/2008</t>
  </si>
  <si>
    <t>21432/LC.B/2005</t>
  </si>
  <si>
    <t>34327/LC-B/2009</t>
  </si>
  <si>
    <t>38259/LC-B/2009</t>
  </si>
  <si>
    <t>36567/LC-B/2008</t>
  </si>
  <si>
    <t>3558/LC.B/2008</t>
  </si>
  <si>
    <t>12787/LC.B/2007</t>
  </si>
  <si>
    <t>23538/LC.B/2008</t>
  </si>
  <si>
    <t>43604/LC-B/2008</t>
  </si>
  <si>
    <t>26357/LC-B/2005</t>
  </si>
  <si>
    <t>22124/LC-B/2005</t>
  </si>
  <si>
    <t>33028/LC-B/2009</t>
  </si>
  <si>
    <t>21401/LC-B/2009</t>
  </si>
  <si>
    <t>27-N0v-2009</t>
  </si>
  <si>
    <t>7371/LC.B/2007</t>
  </si>
  <si>
    <t>Cardiology, C.T. Surgery Laproscopic
 Surgery, Anaesthesiology,OBG,Genl.
Medicine,Pulmanology,RadiologyPathology, Genl. Surgery,Gastroenterology, Orthopedics,Urology, Nephrology, NeuroMedicine,Neuro Surgery and Oncology.</t>
  </si>
  <si>
    <t>19438/LC-B/2009</t>
  </si>
  <si>
    <t>18529/LC-B/2005</t>
  </si>
  <si>
    <t>18504/LC-B/2005</t>
  </si>
  <si>
    <t>20699/LC.B/2006</t>
  </si>
  <si>
    <t>3762/LC.B/2006</t>
  </si>
  <si>
    <t>25597/LC-B/2006</t>
  </si>
  <si>
    <t>34435/LC-B/2009</t>
  </si>
  <si>
    <t>4553/LC.B/2008</t>
  </si>
  <si>
    <t>23865/LC-B/2006</t>
  </si>
  <si>
    <t>14490/LC.B/2007</t>
  </si>
  <si>
    <t>28846/LC-B/2009</t>
  </si>
  <si>
    <t>4706/LC.B/2006</t>
  </si>
  <si>
    <t>8577/LC.B/2007</t>
  </si>
  <si>
    <t>8372/LC.B/2008</t>
  </si>
  <si>
    <t>24870/LC-B/2005</t>
  </si>
  <si>
    <t>17413/LC-B/2005</t>
  </si>
  <si>
    <t>18531/LC.B/2005</t>
  </si>
  <si>
    <t>Anaesthesiology, Cardiology, C.T.Surgery, ENT, Emergency Medicine, General Medicine, General Surgery, Nephrology, Neuro Surgery, Nuclear Medicine, OBG,Orthopaedics,
 Paediatrics, Pathology, Plastic
 Surgery, Pulmonology, Radiology,
 Surgical Gastroenterology, Surgical
 Oncology, Urology Physiotherapy and
 Dialysis</t>
  </si>
  <si>
    <t>Anaesthesiology, Cardiology,C.T.Surgery, Emergency Medicine,General Medicine, General Surgery,Nephrology, Neuro Surgery, OBG,Orthopaedics, Paediatrics,Pathology,Plastic Surgery, Pulmonology,Radiology, Urology and Surgical Gastroenterology</t>
  </si>
  <si>
    <t xml:space="preserve"> 09-11-2012</t>
  </si>
  <si>
    <t xml:space="preserve"> 17-10-2009</t>
  </si>
  <si>
    <t>A.P.Super Speciality Dental Hospital, Plot No.265J, Road No.10, Jubilee Hills, Hyderabad</t>
  </si>
  <si>
    <t>A.P. Super Speciality Dental Hospital PVT Ltd,Road No. 2, Banjara Hills, Hyderabad.</t>
  </si>
  <si>
    <t>Advally Damodar Reddy Memorial Hospital, 9-2, Ramanthapur, Hyderabad</t>
  </si>
  <si>
    <t>Akira Eye Hospital, Aryapuram, Rajahmundry,E.G. Dist.</t>
  </si>
  <si>
    <t xml:space="preserve"> 08-06-2012</t>
  </si>
  <si>
    <t>Use Legal Pepar for Printing</t>
  </si>
  <si>
    <t>AI/PP</t>
  </si>
  <si>
    <t>Enter your salary details in green color cells</t>
  </si>
  <si>
    <t xml:space="preserve"> 04-12-2011</t>
  </si>
  <si>
    <t xml:space="preserve"> 24-05-2012</t>
  </si>
  <si>
    <t>7789/LC-B/2010</t>
  </si>
  <si>
    <t>8-Oct-2010</t>
  </si>
  <si>
    <t>13278/LC-B/2010</t>
  </si>
  <si>
    <t>7-Oct-2013</t>
  </si>
  <si>
    <t>29742/LC-B/2010</t>
  </si>
  <si>
    <t>21850/LC-B/2010</t>
  </si>
  <si>
    <t>5231/LC-B/2010</t>
  </si>
  <si>
    <t>18984/LC-B/2010</t>
  </si>
  <si>
    <t>22489/LC-B/2010</t>
  </si>
  <si>
    <t>12-Oct-2010</t>
  </si>
  <si>
    <t>14780/LC-B/2010</t>
  </si>
  <si>
    <t>11-Oct-2013</t>
  </si>
  <si>
    <t>17076/LC-B/2010</t>
  </si>
  <si>
    <t>8592/LC-B/2010</t>
  </si>
  <si>
    <t>21451/LC-B/2010</t>
  </si>
  <si>
    <t>General Ophthalmology</t>
  </si>
  <si>
    <t>25746/LC-B/2010</t>
  </si>
  <si>
    <t>40359/LC-B/2009</t>
  </si>
  <si>
    <t>27175/LC-B/2010</t>
  </si>
  <si>
    <t>8293/LC-B/2010</t>
  </si>
  <si>
    <t>37552/LC-B/2010</t>
  </si>
  <si>
    <t>11-Nov-2010</t>
  </si>
  <si>
    <t>25020/LC-B/2010</t>
  </si>
  <si>
    <t>10-Nov-2013</t>
  </si>
  <si>
    <t>28486/LC-B/2010</t>
  </si>
  <si>
    <t>23221/LC-B/2010</t>
  </si>
  <si>
    <t>24641/LC-B/2010</t>
  </si>
  <si>
    <t>25717/LC-B/2010</t>
  </si>
  <si>
    <t>16999/LC-B/2010</t>
  </si>
  <si>
    <t>5304/LC-B/2010</t>
  </si>
  <si>
    <t>5250/LC-B/2010</t>
  </si>
  <si>
    <t>12-Nov-2010</t>
  </si>
  <si>
    <t>9460/LC-B/2010</t>
  </si>
  <si>
    <t>11-Nov-2013</t>
  </si>
  <si>
    <t>28709/LC-B/2010</t>
  </si>
  <si>
    <t>5307/LC-B/2010</t>
  </si>
  <si>
    <t>30948/LC-B/2010</t>
  </si>
  <si>
    <t>2708/LC-B/2010</t>
  </si>
  <si>
    <t>29840/LC-B/2010</t>
  </si>
  <si>
    <t>11041/LC-B/2010</t>
  </si>
  <si>
    <t>OBG and Paediatrics</t>
  </si>
  <si>
    <t>28019/LC-B/2010</t>
  </si>
  <si>
    <r>
      <rPr>
        <b/>
        <sz val="15"/>
        <color theme="0"/>
        <rFont val="Helvetica"/>
        <family val="2"/>
      </rPr>
      <t>LIST</t>
    </r>
    <r>
      <rPr>
        <sz val="15"/>
        <color theme="0"/>
        <rFont val="Times New Roman"/>
        <family val="1"/>
      </rPr>
      <t xml:space="preserve"> </t>
    </r>
    <r>
      <rPr>
        <b/>
        <sz val="15"/>
        <color theme="0"/>
        <rFont val="Helvetica"/>
        <family val="2"/>
      </rPr>
      <t>OF</t>
    </r>
    <r>
      <rPr>
        <sz val="15"/>
        <color theme="0"/>
        <rFont val="Times New Roman"/>
        <family val="1"/>
      </rPr>
      <t xml:space="preserve"> </t>
    </r>
    <r>
      <rPr>
        <b/>
        <sz val="15"/>
        <color theme="0"/>
        <rFont val="Helvetica"/>
        <family val="2"/>
      </rPr>
      <t>RECOGNIZED</t>
    </r>
    <r>
      <rPr>
        <sz val="15"/>
        <color theme="0"/>
        <rFont val="Times New Roman"/>
        <family val="1"/>
      </rPr>
      <t xml:space="preserve"> </t>
    </r>
    <r>
      <rPr>
        <b/>
        <sz val="15"/>
        <color theme="0"/>
        <rFont val="Helvetica"/>
        <family val="2"/>
      </rPr>
      <t>PRIVATE</t>
    </r>
    <r>
      <rPr>
        <sz val="15"/>
        <color theme="0"/>
        <rFont val="Times New Roman"/>
        <family val="1"/>
      </rPr>
      <t xml:space="preserve"> </t>
    </r>
    <r>
      <rPr>
        <b/>
        <sz val="15"/>
        <color theme="0"/>
        <rFont val="Helvetica"/>
        <family val="2"/>
      </rPr>
      <t>HOSPITALS</t>
    </r>
  </si>
  <si>
    <r>
      <rPr>
        <b/>
        <sz val="10"/>
        <color theme="0"/>
        <rFont val="Helvetica"/>
        <family val="2"/>
      </rPr>
      <t>S.</t>
    </r>
    <r>
      <rPr>
        <b/>
        <sz val="10"/>
        <color theme="0"/>
        <rFont val="Times New Roman"/>
        <family val="1"/>
      </rPr>
      <t xml:space="preserve">  </t>
    </r>
    <r>
      <rPr>
        <b/>
        <sz val="10"/>
        <color theme="0"/>
        <rFont val="Helvetica"/>
        <family val="2"/>
      </rPr>
      <t>NO.</t>
    </r>
  </si>
  <si>
    <r>
      <rPr>
        <b/>
        <sz val="10"/>
        <color theme="0"/>
        <rFont val="Helvetica"/>
        <family val="2"/>
      </rPr>
      <t>Name</t>
    </r>
    <r>
      <rPr>
        <b/>
        <sz val="10"/>
        <color theme="0"/>
        <rFont val="Times New Roman"/>
        <family val="1"/>
      </rPr>
      <t xml:space="preserve"> </t>
    </r>
    <r>
      <rPr>
        <b/>
        <sz val="10"/>
        <color theme="0"/>
        <rFont val="Helvetica"/>
        <family val="2"/>
      </rPr>
      <t>of</t>
    </r>
    <r>
      <rPr>
        <b/>
        <sz val="10"/>
        <color theme="0"/>
        <rFont val="Times New Roman"/>
        <family val="1"/>
      </rPr>
      <t xml:space="preserve"> </t>
    </r>
    <r>
      <rPr>
        <b/>
        <sz val="10"/>
        <color theme="0"/>
        <rFont val="Helvetica"/>
        <family val="2"/>
      </rPr>
      <t>the</t>
    </r>
    <r>
      <rPr>
        <b/>
        <sz val="10"/>
        <color theme="0"/>
        <rFont val="Times New Roman"/>
        <family val="1"/>
      </rPr>
      <t xml:space="preserve"> </t>
    </r>
    <r>
      <rPr>
        <b/>
        <sz val="10"/>
        <color theme="0"/>
        <rFont val="Helvetica"/>
        <family val="2"/>
      </rPr>
      <t>Hospital</t>
    </r>
  </si>
  <si>
    <r>
      <rPr>
        <b/>
        <sz val="10"/>
        <color theme="0"/>
        <rFont val="Helvetica"/>
        <family val="2"/>
      </rPr>
      <t>Date</t>
    </r>
    <r>
      <rPr>
        <b/>
        <sz val="10"/>
        <color theme="0"/>
        <rFont val="Times New Roman"/>
        <family val="1"/>
      </rPr>
      <t xml:space="preserve"> </t>
    </r>
    <r>
      <rPr>
        <b/>
        <sz val="10"/>
        <color theme="0"/>
        <rFont val="Helvetica"/>
        <family val="2"/>
      </rPr>
      <t>of</t>
    </r>
    <r>
      <rPr>
        <b/>
        <sz val="10"/>
        <color theme="0"/>
        <rFont val="Times New Roman"/>
        <family val="1"/>
      </rPr>
      <t xml:space="preserve"> </t>
    </r>
    <r>
      <rPr>
        <b/>
        <sz val="10"/>
        <color theme="0"/>
        <rFont val="Helvetica"/>
        <family val="2"/>
      </rPr>
      <t>Recognition</t>
    </r>
    <r>
      <rPr>
        <b/>
        <sz val="10"/>
        <color theme="0"/>
        <rFont val="Times New Roman"/>
        <family val="1"/>
      </rPr>
      <t xml:space="preserve"> </t>
    </r>
    <r>
      <rPr>
        <b/>
        <sz val="10"/>
        <color theme="0"/>
        <rFont val="Helvetica"/>
        <family val="2"/>
      </rPr>
      <t>/Renewal</t>
    </r>
  </si>
  <si>
    <r>
      <rPr>
        <b/>
        <sz val="10"/>
        <color theme="0"/>
        <rFont val="Helvetica"/>
        <family val="2"/>
      </rPr>
      <t>Proceedings</t>
    </r>
    <r>
      <rPr>
        <b/>
        <sz val="10"/>
        <color theme="0"/>
        <rFont val="Times New Roman"/>
        <family val="1"/>
      </rPr>
      <t xml:space="preserve"> </t>
    </r>
    <r>
      <rPr>
        <b/>
        <sz val="10"/>
        <color theme="0"/>
        <rFont val="Helvetica"/>
        <family val="2"/>
      </rPr>
      <t>No.</t>
    </r>
  </si>
  <si>
    <r>
      <rPr>
        <b/>
        <sz val="10"/>
        <color theme="0"/>
        <rFont val="Helvetica"/>
        <family val="2"/>
      </rPr>
      <t>Specialization</t>
    </r>
    <r>
      <rPr>
        <b/>
        <sz val="10"/>
        <color theme="0"/>
        <rFont val="Times New Roman"/>
        <family val="1"/>
      </rPr>
      <t xml:space="preserve">  </t>
    </r>
    <r>
      <rPr>
        <b/>
        <sz val="10"/>
        <color theme="0"/>
        <rFont val="Helvetica"/>
        <family val="2"/>
      </rPr>
      <t>for</t>
    </r>
    <r>
      <rPr>
        <b/>
        <sz val="10"/>
        <color theme="0"/>
        <rFont val="Times New Roman"/>
        <family val="1"/>
      </rPr>
      <t xml:space="preserve"> </t>
    </r>
    <r>
      <rPr>
        <b/>
        <sz val="10"/>
        <color theme="0"/>
        <rFont val="Helvetica"/>
        <family val="2"/>
      </rPr>
      <t>which</t>
    </r>
    <r>
      <rPr>
        <b/>
        <sz val="10"/>
        <color theme="0"/>
        <rFont val="Times New Roman"/>
        <family val="1"/>
      </rPr>
      <t xml:space="preserve"> </t>
    </r>
    <r>
      <rPr>
        <b/>
        <sz val="10"/>
        <color theme="0"/>
        <rFont val="Helvetica"/>
        <family val="2"/>
      </rPr>
      <t>recognized</t>
    </r>
  </si>
  <si>
    <r>
      <rPr>
        <b/>
        <sz val="10"/>
        <color theme="0"/>
        <rFont val="Helvetica"/>
        <family val="2"/>
      </rPr>
      <t>Last</t>
    </r>
    <r>
      <rPr>
        <b/>
        <sz val="10"/>
        <color theme="0"/>
        <rFont val="Times New Roman"/>
        <family val="1"/>
      </rPr>
      <t xml:space="preserve"> </t>
    </r>
    <r>
      <rPr>
        <b/>
        <sz val="10"/>
        <color theme="0"/>
        <rFont val="Helvetica"/>
        <family val="2"/>
      </rPr>
      <t>Date</t>
    </r>
    <r>
      <rPr>
        <b/>
        <sz val="10"/>
        <color theme="0"/>
        <rFont val="Times New Roman"/>
        <family val="1"/>
      </rPr>
      <t xml:space="preserve"> </t>
    </r>
    <r>
      <rPr>
        <b/>
        <sz val="10"/>
        <color theme="0"/>
        <rFont val="Helvetica"/>
        <family val="2"/>
      </rPr>
      <t>for</t>
    </r>
    <r>
      <rPr>
        <b/>
        <sz val="10"/>
        <color theme="0"/>
        <rFont val="Times New Roman"/>
        <family val="1"/>
      </rPr>
      <t xml:space="preserve"> </t>
    </r>
    <r>
      <rPr>
        <b/>
        <sz val="10"/>
        <color theme="0"/>
        <rFont val="Helvetica"/>
        <family val="2"/>
      </rPr>
      <t>expriy</t>
    </r>
    <r>
      <rPr>
        <b/>
        <sz val="10"/>
        <color theme="0"/>
        <rFont val="Times New Roman"/>
        <family val="1"/>
      </rPr>
      <t xml:space="preserve"> </t>
    </r>
    <r>
      <rPr>
        <b/>
        <sz val="10"/>
        <color theme="0"/>
        <rFont val="Helvetica"/>
        <family val="2"/>
      </rPr>
      <t>of</t>
    </r>
    <r>
      <rPr>
        <b/>
        <sz val="10"/>
        <color theme="0"/>
        <rFont val="Times New Roman"/>
        <family val="1"/>
      </rPr>
      <t xml:space="preserve"> </t>
    </r>
    <r>
      <rPr>
        <b/>
        <sz val="10"/>
        <color theme="0"/>
        <rFont val="Helvetica"/>
        <family val="2"/>
      </rPr>
      <t>recongition</t>
    </r>
  </si>
  <si>
    <t xml:space="preserve">East godavari District </t>
  </si>
  <si>
    <t>Addateegala</t>
  </si>
  <si>
    <t>Ainavilli</t>
  </si>
  <si>
    <t>Alamuru</t>
  </si>
  <si>
    <t>Allavaram</t>
  </si>
  <si>
    <t>Amalapuram</t>
  </si>
  <si>
    <t xml:space="preserve">Ambajipeta </t>
  </si>
  <si>
    <t>Anaparthy</t>
  </si>
  <si>
    <t>Atreyapuram</t>
  </si>
  <si>
    <t>Biccavolu</t>
  </si>
  <si>
    <t>Devipatnam</t>
  </si>
  <si>
    <t>Gandepalle</t>
  </si>
  <si>
    <t>Gangavaram</t>
  </si>
  <si>
    <t>Gokavaram</t>
  </si>
  <si>
    <t>Gollaprolu</t>
  </si>
  <si>
    <t>I.Polavaram</t>
  </si>
  <si>
    <t>Jaggampeta</t>
  </si>
  <si>
    <t>Kadiam</t>
  </si>
  <si>
    <t>Kajuluru</t>
  </si>
  <si>
    <t>Kakinada(Rural)</t>
  </si>
  <si>
    <t>Kakinada(Urban)</t>
  </si>
  <si>
    <t>Kapileswarapuram</t>
  </si>
  <si>
    <t>Karapa</t>
  </si>
  <si>
    <t>Katrenikona</t>
  </si>
  <si>
    <t xml:space="preserve">Kirlampudi </t>
  </si>
  <si>
    <t>Korukonda</t>
  </si>
  <si>
    <t>Kotananduru</t>
  </si>
  <si>
    <t>Kothapeta</t>
  </si>
  <si>
    <t>Malikipuram</t>
  </si>
  <si>
    <t>Mamidikuduru</t>
  </si>
  <si>
    <t>Mandapeta</t>
  </si>
  <si>
    <t xml:space="preserve">Maredumilli </t>
  </si>
  <si>
    <t>Mummidivaram</t>
  </si>
  <si>
    <t>P Gannavaram</t>
  </si>
  <si>
    <t>Pedapudi</t>
  </si>
  <si>
    <t>Peddapuram</t>
  </si>
  <si>
    <t xml:space="preserve">Pithapuram </t>
  </si>
  <si>
    <t>Prathipadu</t>
  </si>
  <si>
    <t>Rajahmundry (Urban)</t>
  </si>
  <si>
    <t>Rajahmundry(Rural)</t>
  </si>
  <si>
    <t>Rajanagaram</t>
  </si>
  <si>
    <t>Rajavommangi</t>
  </si>
  <si>
    <t>Rampachodavaram</t>
  </si>
  <si>
    <t>Rangampeta</t>
  </si>
  <si>
    <t>Ravula Palem</t>
  </si>
  <si>
    <t>Rayavaram</t>
  </si>
  <si>
    <t>Razole</t>
  </si>
  <si>
    <t>Sakhinetipalle</t>
  </si>
  <si>
    <t>Samalkota</t>
  </si>
  <si>
    <t>Sankhavaram</t>
  </si>
  <si>
    <t>Thallarevu</t>
  </si>
  <si>
    <t>Thondangi</t>
  </si>
  <si>
    <t>Tuni</t>
  </si>
  <si>
    <t>Uppalaguptam</t>
  </si>
  <si>
    <t xml:space="preserve">Y Ramavaram </t>
  </si>
  <si>
    <t>Yeleswaram</t>
  </si>
  <si>
    <t>CCA</t>
  </si>
  <si>
    <t>Lr No</t>
  </si>
  <si>
    <t xml:space="preserve">  Age</t>
  </si>
  <si>
    <t>Place of Work</t>
  </si>
  <si>
    <t>Mandal                               L.r No:</t>
  </si>
  <si>
    <t>________</t>
  </si>
  <si>
    <t>Who gave best suggections to improve this they are my best wellwishers.
So,Please call and give ideas to improve</t>
  </si>
  <si>
    <t>Enter Details in only green color cells</t>
  </si>
  <si>
    <t>Abhaya Hospital, NH-7 Road, Kamareddy,Nizamabad Dist.</t>
  </si>
  <si>
    <t>17000/LC-B/2010</t>
  </si>
  <si>
    <t>41063/LC-B/2010</t>
  </si>
  <si>
    <t>Retaired</t>
  </si>
  <si>
    <t>Regular</t>
  </si>
  <si>
    <t xml:space="preserve">  Director of Medical Education,Hydrabad.</t>
  </si>
  <si>
    <t>Amrutha Children Nursing Home, 5-10-15,Kishanpura, Hanamkonda, Warangal, Dist.</t>
  </si>
  <si>
    <t>Amulya Multi Spefciality Dental Clinic, 12-13-1282, Mehtab Arcade, Opp. Ganesh Temple,Tarnaka 'X' Road, Secunderabad</t>
  </si>
  <si>
    <t>Anasuya Institute of Medical Sciences,Pogathota, Nellore.</t>
  </si>
  <si>
    <t>Apex Hosptials, 75-6-23, Prakash Nagar,Rajahmundry, E.G. Dist.</t>
  </si>
  <si>
    <t>Apollo DRDO Hospital, DRML 'X' Road,Kanchanbagh, Hyderabad</t>
  </si>
  <si>
    <t>Apollo Hospital, Waltair Main Road,Visakhapatnam</t>
  </si>
  <si>
    <t>Apple Dental Care, Opp. Vijaya Talkies,Shanmuka Complex, Eluru Road, Vijayawada</t>
  </si>
  <si>
    <t>Aravind Eye Hospital and Lasic Center,Santhosh Nagar Colony, Mehadipatnam,Hyderabad.</t>
  </si>
  <si>
    <t>Asha Hospitals, 7/201, Court Road,Anantapur.</t>
  </si>
  <si>
    <t>Asian Institute of Gastroenterology, 6-3-661,Somajiguda, Hyderabad</t>
  </si>
  <si>
    <t>Balaji Cancer Center, Gowri Shankar TheatreRoad, Kothapet, Guntur.</t>
  </si>
  <si>
    <t>Balaji Dental Hospital,11-231 , Opp:Girls Jr.College, Sai Nagar, Ananthapur.</t>
  </si>
  <si>
    <t>Balaji Hospital, Opp. Ram Laxman Theater,S.V.N. Road, Warangal</t>
  </si>
  <si>
    <t>Balaji Hospital, Plot No. 34,34/A, N.C.L.South, Pet Basheerabad, Medchal Road,Secunderabad.</t>
  </si>
  <si>
    <t>Balaji Orthopaedic &amp; Trauma Hospital, 13-7-939/4, Tuda Office Road, Tirupathi</t>
  </si>
  <si>
    <t>Bharathi Hospitals, Gandhi Nagar, R.S. Road,Y.M. Palli, Kadapa.</t>
  </si>
  <si>
    <t>Bhuma Super Speciality Dental Hospital,21/604, Opp. Masjid, 7 Roads Circle, Kadapa</t>
  </si>
  <si>
    <t>Bollineni Eye Hospital and Research Center,Dargametta, Nellore.</t>
  </si>
  <si>
    <t>Bollineni Ramanaiah Memorial Hospital Pvt.Ltd., (Dental Department) Ambuja Centre,Durgamitta, Nellore.</t>
  </si>
  <si>
    <t>Bombay Nursing Home, Hyderabad Road,Nizamabad.</t>
  </si>
  <si>
    <t>C.C. Shoroff Memorial Hospital, Barkatpura,Hyderabad</t>
  </si>
  <si>
    <t>Chaitanya Dental Hospital, 1-1-230/33 JyothiBhavan, Chikkadpally, Hyderabad.</t>
  </si>
  <si>
    <t xml:space="preserve">                            I hereby declare that the Statement in this application is true to the best of my knowledge and belief and that the person for whom medical expenses were incurred is a pensioner/not pensioner of the A.P State Government.</t>
  </si>
  <si>
    <t>Vide Rc NO:8878/D3-4/2009,Dt:02-09-2009 of C &amp; DSE , Andhra Pradesh,Hydrabad.</t>
  </si>
  <si>
    <t>APPLICATION FOR CLAIMING REFUND OF MEDICAL  EXPENSES</t>
  </si>
  <si>
    <t xml:space="preserve">Amount     Rs. </t>
  </si>
  <si>
    <t>Self Declaration</t>
  </si>
  <si>
    <t>Medical Reimbursement Register Entry Certificate</t>
  </si>
  <si>
    <t>Certificate</t>
  </si>
  <si>
    <t xml:space="preserve">                    This is certify that i Smt. R.Devasena,School Assistant (English),ZPPHS Pigilam,Balayapalli Mandal Nellore District has submitted the medical reimbursement proposals on behalf of her father Sri.R.Ankaiah,aged 63 years for treatment for Small Incision Cataract Surgery with Non Foldable (Galaxy) Lens Implantation at Vasan Eye Care Hospital, Gayatri Towers, 13-531, D/11, Tuda Office Road, Tirupati from 5-7-2011 to 6-7-2011 and claiming Medical reimbursement for an amount of rupees Rs.10180/-(Ten thousands one hundred and eighty only)for the first time in respect of this particular problem for this particular period.</t>
  </si>
  <si>
    <t>SR ENTRY CERTIFICATE</t>
  </si>
  <si>
    <t>Ameerpet Super Speciality Dental Hospital &amp;Implant Centre, 102 Classic Avenue, 6-3-790/7, Behind chowdary Mansion, Ameerpet,Hyderabad.</t>
  </si>
  <si>
    <t>18484/LC-B/2005</t>
  </si>
  <si>
    <t>23-Oct-2008 Renewed on 05- 02-2011 w.e.f. 24-10-2008 to 23-10-2011</t>
  </si>
  <si>
    <t>Bhimavaram Hospital, J.P. Road,Bhimavaram, W.G.Dist.</t>
  </si>
  <si>
    <t>Anaesthesiology, General Medicine, General Surgery, Cardiology, ENT, Nephrology, Neuro Surgery, OBG, Orthopaedics, Paediatrics, Pathology, Radiology, Surgical Gastroenterology, Urology, Physiotherapy and Dialysis Unit</t>
  </si>
  <si>
    <t>23-Oct-2008 Renewed on 11-3-2010 w.e.f. 24-10-2008 to 23- 10-2011</t>
  </si>
  <si>
    <t>Krishna Institute of Medical Sceinces, MinisterRoad, Begumpet, Hyderabad.</t>
  </si>
  <si>
    <t>23-Oct.-2008 Renewed on 6-4- 2009 w.e.f. 24-10-2008 to 23- 10-2011</t>
  </si>
  <si>
    <t>Lalitha Super Speciality Hospital Heart &amp; BrainCentre, Gowrisankar Theatre Road, Kothapet,Guntur.</t>
  </si>
  <si>
    <t>23-Oct.-2008 Renewed on 14- 11-2008</t>
  </si>
  <si>
    <t>Poulomi Hospital, Rukminipuri Colony, Dr.A.S. Rao Nagar, Main Road, Secunderabad.</t>
  </si>
  <si>
    <t>General Medicine, General Surgery, Anaesthesiology, Orthopaedics, Cardiology, C.T.Surgery, ENT, Emergency Medicine, Nephrology, Neuro Suegery, OBG, Plastic Surgery, Pulmonology, Radiology, Surgical Gastroenterology, Surgical Oncology, Urology, Physiotherapy</t>
  </si>
  <si>
    <t>23-Oct.-2008 Renwed on 21-03- 2009 Modified orders issued on 29-8-2009 Renewal of orders is w.e.f. 24-10-2008 to 23-10-2011</t>
  </si>
  <si>
    <t>Vijaya Health Care Centre,8-2-86,Kummariguda, Near Passport office,Secunderabad.</t>
  </si>
  <si>
    <t>23-Oct.-2008 Renewed on 18- 02-2009</t>
  </si>
  <si>
    <t>Satya Kidney Centre, Street No.4,Himayathnagar, Hyderabad.</t>
  </si>
  <si>
    <t>25-Oct-2005</t>
  </si>
  <si>
    <t>24-Oct.-2008 Renewed on 30-5- 2009 w.e.f. 25.10.2008 to 24.10.2011</t>
  </si>
  <si>
    <t>16-Nov-2005</t>
  </si>
  <si>
    <t>General Medicine, General Surgery, Orthopaedics and Urology</t>
  </si>
  <si>
    <t>15-Nov-2008 Renewed on 13-5- 2009 w.e.f. 16.11.08 to 15.11.2011</t>
  </si>
  <si>
    <t>New Life Hospital, Kamal Theatre Complex,Chaderghat, Hyderabad.</t>
  </si>
  <si>
    <t>Rukku's Dental Hospital Pvt. Ltd., 3-4-749,Opp. Petrol Pump, Barkatpura 'X' Roads,Hyderabad.</t>
  </si>
  <si>
    <t>15-Nov-2008 Renewed on 25-5- 2009 w.e.f. 16.11.08 to15.11.2011 Renewed on 15-07- 2011 w.e.f. 16-11-2011 to 15- 11-2014</t>
  </si>
  <si>
    <t>Indo- American Cancer Institute &amp; ResearchCentre, (Basavatarakam Indo-AmericanCancer Hospital &amp; Research Institute) RoadNo. 14, Banjara Hills, Hyderabad</t>
  </si>
  <si>
    <t>4-Dec-2008 Renewed on 25-5- 2009 w.e.f. 05.12.2008 to 04.12.2011</t>
  </si>
  <si>
    <t>Kalyani Dental Hospital Dentistry&amp; ImplantCentre, Opp. Green Park Hotel, Begumpet,Hyderabad.</t>
  </si>
  <si>
    <t>4-Dec-2009 Renewed on 24-07- 2009 w.e.f. 05.12.2008 to 04.12.2011</t>
  </si>
  <si>
    <t>Raju Neuro &amp; Multispeciality Hospital,andRaju Emergency Hospital, 76-4-7,Gandhipuram-II, Rajahmundry, E.G.Dist.</t>
  </si>
  <si>
    <t>4-Dec-2008 Renewed on 30-5- 2009 w.e.f. 05.12.2008 to 04.12.2011</t>
  </si>
  <si>
    <t>Viswa Bharati Super Speciality Hospital,Gayatri Estates, Kurnool</t>
  </si>
  <si>
    <t>04-12-2008 w.e.f. 05.12.2008 to 04.12.2011</t>
  </si>
  <si>
    <t>Care Hospital (A unit of Quality care India Ltd),Banjara Hills, Hyderabad.</t>
  </si>
  <si>
    <t>3-Jan-2006</t>
  </si>
  <si>
    <t>02-Jan.-2009 Renewed on 25- 5-2009 w.e.f. 03.01.2009 to 02.01.2012</t>
  </si>
  <si>
    <t>Geetha Mutli Speciality Hospital,Seceunderabad.</t>
  </si>
  <si>
    <t>02-Jan.-2009 Renewed on 08- 07-2009 w.e.f. 03.01.2009 to 02.01.2012</t>
  </si>
  <si>
    <t>02-Jan.-2009 Renewed w.e.f. 03.01.2009 to 02.01.2012</t>
  </si>
  <si>
    <t>Gen. Med. Orthopedics, Anesthesiolgy, Neuro Surgery, Gen. Surgery and Gynec.</t>
  </si>
  <si>
    <t>02-Jan.-2009 Renewed on 30-5- 2009 w.e.f. 03.01.2009 to 02.01.2012</t>
  </si>
  <si>
    <t>Hyderabad Kidney &amp; Laproscopic Centre,Judges Colony,Malakpet, Hyderabad.</t>
  </si>
  <si>
    <t>Urology, Nephrology, General Surgery, Surgical Gastroenterology and Orthopaedics</t>
  </si>
  <si>
    <t>02-Jan-2009 Renewed on 09- 10-2009 w.e.f. 03-01-2009 to 02-01-2012</t>
  </si>
  <si>
    <t>Lazarus Hospital, Waltair main road,Visakhapatnam</t>
  </si>
  <si>
    <t>Anaesthesiology, General Medicine, General Surgery, ENT, Emergency Medicine, Nephrology, Neuro Surgery, OBG, Paediatrics, Pathology, Plastic Surgery, Pulmonology, Radiology, Surgical Gastroentesrology and Dialysis</t>
  </si>
  <si>
    <t>02-Jan-2009 Renewed on 16- 04-2010 w.e.f. 03-01-2009 to 02-01-2012</t>
  </si>
  <si>
    <t>Nagarjuna Hospitals, Kanuru, Vijayawada,Krishna District</t>
  </si>
  <si>
    <t>02-Jan-2009 Renewed on 07- 07-2009 w.e.f. 03-01-2009 to 02-01-2012</t>
  </si>
  <si>
    <t>Premier Hospitals, 1-2-718, Nanal Nagar 'X'Roads, Mehidipatnam, Hyderabad.</t>
  </si>
  <si>
    <t>Anaesthesiology, Cardiology, C.T.Surgery, ENT, Emergency Medicine, General Medicine, General Surgery, Nephrology, Neuro Surgery, OBG, Orthopaedics, Paediatrics, Pathology, Plastic Surgery, Pulmonology, Radiology, Urology, Surgical Gastroenterology, Surgical Oncology, Urology and Physiotherapy</t>
  </si>
  <si>
    <t>02-Jan-2009 Renewed on 22-01-2010 w.e.f. 03-01-2009 to 02-01-2012</t>
  </si>
  <si>
    <t>Yashoda Hospital, 64, S.P.Road,Secunderabad</t>
  </si>
  <si>
    <t>American Institute of Dentistry, BesidesChermas, 8-3-944/12/4, Ameerpet,Hyderabad.</t>
  </si>
  <si>
    <t>18-Jan.2009 Renewedon 24- 07-2009 w.e.f. 19.01.2009 to 18.01.2012</t>
  </si>
  <si>
    <t>SVS Dental Hospital, 7-2-571/6, Opp. Bata,R.P. Road, Secunderabad.</t>
  </si>
  <si>
    <t>18-Jan-2009 Renewed on 27-03-2010 w.e.f. 19-01-2009 to 18-01-2012</t>
  </si>
  <si>
    <t>Usha Cardiac Centre Ltd., 39-2-11, PitchaiahStreet, M.G.Road, Labbipet, Vijayawada.</t>
  </si>
  <si>
    <t>Cardiology, C.T.Surgery, General Medicine and Pulmonology</t>
  </si>
  <si>
    <t>18-Jan-2009 Renewedon 3-2-2010 w.e.f. 19-1-2009 to 18-1- 2012</t>
  </si>
  <si>
    <t>Medical Gastroenterologyl, Surgical Gastroenterology, Oncology, General Surgery, Anaesthesiology, Pathology, Radiology &amp; Dialysis Unit.</t>
  </si>
  <si>
    <t>02-Feb-2009 Renewed on 01- 08-2009 w.e.f. 03-02-2009 to 02-02-2012</t>
  </si>
  <si>
    <t>02-Fen-2009</t>
  </si>
  <si>
    <t>02-Feb-2009 Renewed on 15- 09-2009 w.e.f. 03-02-2009 to 02-02-2012</t>
  </si>
  <si>
    <t>Sai Krishna Super Speciality Neuro &amp; TraumaHospital, Kachiguda, Hyderabad</t>
  </si>
  <si>
    <t>Anaesthesiology, Cardiology, ENT, General Medicine, General Surgery, Nephrology, Neuro Surgery, Orthopaedics and Pysiotherapy Unit</t>
  </si>
  <si>
    <t>Care Hospital (Quality Care Inida Limited)Exhibition Road, Nampally, Hyderabad.</t>
  </si>
  <si>
    <t>23-Feb-2006</t>
  </si>
  <si>
    <t>22-Feb-2009 Renewed on 07- 07-2009 w.e.f. 23-02-2009 to 22-02-2012</t>
  </si>
  <si>
    <t>Rohini Medicare (Pvt.) Limited, Subedari,Hanamkonda - 506 001, Warangal.</t>
  </si>
  <si>
    <t>Anaesthesiology, Cardiology, Emergency Medicine, Genl. Medicine, General Surgery, Neuro Surgery, OBG., Orthopedics, Pediatrics, Pathology, Plastic Surgery, Pulmonology, Radiology and Urology</t>
  </si>
  <si>
    <t>22 Feb. 2009 Renewed on 30-9-2009 w.e.f. 23-2-2009 to 22-2- 2012</t>
  </si>
  <si>
    <t>Usha Mullapudi Cardiac Centre,Gajularamaram, Qutubullahpur Municipality,R.R.District, Hyderabad.</t>
  </si>
  <si>
    <t>22-Feb-2009 Renewed Renewed on 19-6-2009 w.e.f. 23-02-2009 to 22-02-2012</t>
  </si>
  <si>
    <t>Amaravathi Institute of Medical Science Pvt.Ltd., Kothapet, Guntur</t>
  </si>
  <si>
    <t>18-Mar-2006</t>
  </si>
  <si>
    <t>Anaesthesiology, General Medicine, General Surgery, Emergency Medicine, Nephrology, Neuro Surgery, OBG, Orthopaedics, Paediatrics, ENT, Plastic Surgery, Urology, Radiology and Physiotherapy</t>
  </si>
  <si>
    <t>17-Mar-2009 Renewed on 27- 08-2009 w.e.f. 18-03-2009 to 17-03-2012</t>
  </si>
  <si>
    <t>Image Hospital, 8-3-903/F/12 &amp; 13, ImageHouse, Ameerpet, Hyderabad</t>
  </si>
  <si>
    <t>Cardiology, C.T.Surgery, Neuro Surgery, Orthopaedics, Surgical Gastroenterology, Pulmonology, OBG, Nephrology, Urology, General Medicine, General Surgery, ENT, Paediatrics and Dialysis Unit</t>
  </si>
  <si>
    <t>17-Mar-2009 Renewed on 08-12-2009 w.e.f. 18-03-2009 to 17-03-2012</t>
  </si>
  <si>
    <t>Rainbow Children's Hospital, 22, Road No.10,Banjara Hills, Hyderabad</t>
  </si>
  <si>
    <t>17-Mar-2009 Renewed on 22- 09-2009 w.e.f. 18-03-2009 to 17-03-2012</t>
  </si>
  <si>
    <t>Ram Hospital, 57/A, Shapur Nagar, IDAJeedimetla, Hyderabad-500055</t>
  </si>
  <si>
    <t>Anaesthesiology, General Medicine, General Surgery, Emergency Medicine, OBG, Paediatrics, Orthopaedics, ENT, Radiology, Cardiology, Neuro Surgery, Pathology, Plastic Surgery, Urology, Physiotherapy and Dialysis Unit</t>
  </si>
  <si>
    <t>17-Mar-2009 Renewed on 24- 04-2010 w.e.f. 18-03-2009 to 17-03-2012</t>
  </si>
  <si>
    <t>Sai Vani Hospital, 1-2-365/36/6 &amp; 7,Ramakrsihna Math Road, Opp. Indira Park,Domalguda, Hyderabad</t>
  </si>
  <si>
    <t>Anaesthesiology, Cardiology, ENT, Emergency Medicine, Nephrology, OBG, Orthopaedics, Paediatrics, Pathology, Plastic surgery, Pulmonology, Oncology, Urology, Physiotherapy, Dialysis, Neuro Surgery, General Medicine, General Surgery, Radiology and Surgical Gastroenterology</t>
  </si>
  <si>
    <t>17-Mar-2009 Renewed on 29-8- 2009 w.e.f. 18-3-2009 to 17-3- 2012</t>
  </si>
  <si>
    <t>Seven Hills Hospital, ( Seven Hills HealthcarePrivate Ltd.) Rockdale Layout,Visakhapatanam</t>
  </si>
  <si>
    <t>Anaesthesiology, Cardiology, C.T.Surgery, ENT, Emergency Medicine, General Medicine, General Surgery, Orthopaedics, Nephrology, Neuro Surgery, OBG, Paediatrics, Pathology, Plastic Surgery, Pulmonology, Radiology, Surgical Gastroenterology and Dialysis</t>
  </si>
  <si>
    <t>Sigma Hospital, (A Unit of D.B.R Hospital Pvt.Ltd.,35,S.D. Road, Secunderabad</t>
  </si>
  <si>
    <t>General Medicine, General Surgery, Anaesthesiology, Cardiology, C.T.Surgery, Neuro Surgery, Nephrology, Plastic Surgery, ENT, OBG, Pulmonology, Orthopoaedics, Urology, and Surgical Oncology</t>
  </si>
  <si>
    <t>17-Mar-2009 Renewed on 06- 03-2010 w.e.f. 18-03-2009 to 17-03-2012</t>
  </si>
  <si>
    <t>Smiline Dental Hospital Pvt.Ltd., 8-3-952/10/2&amp;2/1, Sri Nagar Colony Road,Punjagutta, Hyderabad</t>
  </si>
  <si>
    <t>17-Mar-2009 Renewed on 29- 08-2009 w.e.f. 18-03-2009 to 17-03-2012</t>
  </si>
  <si>
    <t>Global Hospitals, 6-1-1070/1 to 4, Lakadi-Ka-Pool, Hyderabad</t>
  </si>
  <si>
    <t>25-Mar-2006</t>
  </si>
  <si>
    <t>24-Mar-2009 Renewed on 01- 08-2009 w.e.f. 25-03-2009 to 24-03-2012</t>
  </si>
  <si>
    <t>Soumya Multi Speciality Hospital, Karkhana,Secunderabad</t>
  </si>
  <si>
    <t>24-March-2009 Renewed on 30- 05-2009 w.e.f. 25.03.2009 to 24.05.2012</t>
  </si>
  <si>
    <t>Woodlands Hospital, 30-4-852, Barkatpura,Hyderabad</t>
  </si>
  <si>
    <t>Anaesthesiology, Cardiology, C.T.Surgery, Emergency Medicine, General Medicine, General Surgery, Nephrology, Neuro Surgery, OBG,Orthopaedics, Paediatrics, Pathology, Plastic Surgery, Pulmonology, Radiology, Urology and Surgical Gastroenterology</t>
  </si>
  <si>
    <t>24-Mar-2009 Renewed on 22-01-2010 w.e.f. 25-03-2009 to 24-03-2012</t>
  </si>
  <si>
    <t>Pinnamaneni Care Hospital, SiddharthaNagar, Vijayawada, Krishna Dist.</t>
  </si>
  <si>
    <t>SVR Neuro Hospital, 40-1/1-14, ABC,Labbipet, Vijayawada, Krishna Dist.</t>
  </si>
  <si>
    <t>General Medicine, General Surgery, Anaesthesiology, Neuro Surgery, OBG, Emergency Medicine, Orthopaedics &amp; Traumatology</t>
  </si>
  <si>
    <t>5-April-2009 Renewed on 27- 03-2019 w.e.f. 6-4-2009 to 5-4- 2012</t>
  </si>
  <si>
    <t>Yashoda Super Speciality Hospital, RajBhavan Road, Somajiguda, Hyderabad</t>
  </si>
  <si>
    <t>Anaesthesiology, Cardiology, C.T.Surgery, ENT, Emergency Medicine, General Medicine, General Surgery, Nephrology, Neuro Surgery, Nuclear Medicine, OBG, Orthopaedics, Paediatrics, Pathology, Plastic Surgery, Pulmonology, Radiology, Surgical Gastroenterology, Surgical Oncology, Urology Physiotherapy and Dialysis</t>
  </si>
  <si>
    <t>5-April-2009 Renewed on 29- 8-2009 w.e.f. 6-4-2009 to 5-4- 2012</t>
  </si>
  <si>
    <t>Aravind Nethralaya Meenakshi Diabetes andEndocrinology and Super Speciality Hospital,Swathantra Park Street, Gandhi Nagar,Nellore</t>
  </si>
  <si>
    <t>26-Apr-2006</t>
  </si>
  <si>
    <t>25-April-2009 Renewed on 01- 08-2009 w.e.f. 26-04-2009 to 25-04-2012</t>
  </si>
  <si>
    <t>Andhra Hospitals, CVR Complex, PrakasamRoad, Vijayawada, Krishna Dist.</t>
  </si>
  <si>
    <t>General Medicine, General Surgery, Orthopaedics, OBG, Surgical Gastroenterology, Surgical Oncology, Nephrology, Urology, Paediatrics and Neuro Surgery</t>
  </si>
  <si>
    <t>5-May-2009 Renewed on 22.01.2010 w.e.f.6-5-2009 to 5- 5-2012</t>
  </si>
  <si>
    <t>Aravind Kidney Centre, 15/402, Brindavanam,Main Road, Nellore.</t>
  </si>
  <si>
    <t>General Medicine, Anaesthesiology, OBG, Urology and Nephrology</t>
  </si>
  <si>
    <t>5-May-2009 Renewed on 07.08.2010 w.e.f.6-5-2009 to 5- 5-2012</t>
  </si>
  <si>
    <t>Medical &amp; General Surgery, Obstetrics &amp; Gynecology and Pediatrics</t>
  </si>
  <si>
    <t>Care Hospital, Waltair Main Road,Visakhapatnam</t>
  </si>
  <si>
    <t>Anaesthesiology, General Medicine, General Surgery, Cardiology, Orthopaedics, C.T.Surgery, ENT, Emergency Medicine, Nephrology, Neuro Surgery, OBG, Paediatrics, Pathology, Plastic Surgery, Pulmolology, Radiology, Surgical Gastroenterology, Oncology and Dialysis Unit</t>
  </si>
  <si>
    <t>5-May-2009 Renewed on 18-09- 2009 w.e.f. 06-05-2009 to 05- 05-2012</t>
  </si>
  <si>
    <t>Dr. Gowds Dental Hospitals, #19, DurgaEnclave, Road No.12, Banjara Hills,Hyderabad</t>
  </si>
  <si>
    <t>5-May-2009 Renewed on 24-07- 2009 w.e.f. 06-05-2009 to 05- 05-2012</t>
  </si>
  <si>
    <t>M.S. Multi Speciality Dental Hospital, 8-2-165/8, Wyra Road, Khammam</t>
  </si>
  <si>
    <t>5-May-2009 Renewed on 01-08- 2009 w.e.f. 06-05-2009 to 06- 05-2012</t>
  </si>
  <si>
    <t>Medwin Hospitals, Raghava Ratna Towers,Chirag Ali Lane, Nampally, Hyderabad</t>
  </si>
  <si>
    <t>General Medicine, General Surgery, Anaesthesiology, Emergency Medicine, Cardiology, C.T.Surgery, Paediatrics,Orthopaedics, ENT, Urology, Neuro Surgery, Plastic Surgery, Nephrology, OBG, Pathology, Pulmonology, Radiology, Surgical Gastroenterology and Dialysis Unit</t>
  </si>
  <si>
    <t>5-May-2009 Renewed on 30-07- 2010 w.e.f. 06-05-2009 to 05- 05-2012</t>
  </si>
  <si>
    <t>Partha Dental Hospital &amp; Research Centre,600/44/77, P.K. Layout,Tirupathi, ChittoorDist.</t>
  </si>
  <si>
    <t>5-May-2009 Renewed on 01-08- 2009 w.e.f. 06-05-2009 to 05- 05-2012</t>
  </si>
  <si>
    <t>Remedy Heart Institute (A unit of RemedyHospital Ltd.), Opp. TTD, Himayatnagar,Hyderabad The name of the hospital hasbeen changed to Hrushikeshya Hospital (Aunit of Remedy Hosptals) and shifted to: 2-6-71/a, Bharathnagar Colony, Near Masjid,Uppal, Hyderabad</t>
  </si>
  <si>
    <t>Anaesthesiology, Cardiology, C.T.Surgery, General Medicine, General Surgery, Nephrology, Neuro Surgery, OBG, Orthopaedics, Paediatrics, Plastic Surgery, Urology, Physiotherapy and Dialysis Unit</t>
  </si>
  <si>
    <t>5-May-2009 Renewed on 2-1-2010 w.e.f .06-05-2009 to 05- 05-2012</t>
  </si>
  <si>
    <t>Swatantra Hospitals (Multi Specialities) Pvt.Ltd. Near Kambala Park, Rajahmundry,E.G.Dist.</t>
  </si>
  <si>
    <t>Anaesthesiology, Emergency Medicine, General Medicine, General Surgery, ENT, OBG, Plastic Surgery, Surgical Gastroenterology and Surgical Oncology and also Cardiology, C.T.Surgery, Radiology, Physiotherapy, Pathology, Pulmonology, Nephrology, Urology, Paediatrics, Orthopaedics and Dialysis Unit</t>
  </si>
  <si>
    <t>5-May-2009 Renewed on27-01-2011 w.e.f 06-05-2009 to 05-05-2012</t>
  </si>
  <si>
    <t>Vijetha Hospital, Suryaraopet, Eluru Road,Vijayawada, Krishna Dist.</t>
  </si>
  <si>
    <t>Anaesthesiology, Cardiology, C.T.Surgery, ENT, Emergency Medicine, General Medicine, General Surgery, Nephrology, Neuro Surgery, OBG, Orthopaedics, Paediatrics, Pathology, Plastic Surgery, Pulmonology, Radiology, Surgical Gastroentesrology, Surgical Oncology, Urology, Physiotherapy Unit and Dialysis</t>
  </si>
  <si>
    <t>5-May-2009 Renewed on 8- 12-2009 w.e.f. 6-5-2009 to 5-5- 2012</t>
  </si>
  <si>
    <t>Yashoda Suepr Speciality Hospital (A Unit ofDatta Chandra Construction &amp; Hospital, Pvt.Ltd.) Malakpet, Hyderabad</t>
  </si>
  <si>
    <t>FMS Dental Hospital, Aiyangar Plaza, BankStreet, Koti, Hyderbad</t>
  </si>
  <si>
    <t>8-Jun-2009 Renewed on 30-9- 2009 w.e.f. 09-06-2009 to 08- 06-2012</t>
  </si>
  <si>
    <t>Global Multi Speciality Hospital, 27-39-1, MGRoad, Vijayawada, Krishna Dist.</t>
  </si>
  <si>
    <t>Anaesthesiology, General Medicine, General Surgery, ENT, Cardiology, Emergency Medicine, OBG, Surgical Gastroenterology, Nephrology, Neuro Surgery, Orthopaedics, Paediatrics, Plastic Surgery, Pulmonology, Radiology, Urology, Surgical Oncology, Physiotherapy and Dialysis</t>
  </si>
  <si>
    <t>8-Jun-2009 Renewed on 02-07- 2010 w.e.f. 09-06-2009 to 08- 06-2012</t>
  </si>
  <si>
    <t>Life Hospitals 2-2-12/3/C, DurgabaiDeshmukh Centre, Shivam Road, D.D.Colony, Hyderabad - 500 007</t>
  </si>
  <si>
    <t>Anaesthesiology, Cardiology, C.T.Surgery, ENT, Emergency Medicine, General Medicine, General Surgery, Nephrology, Neuro Surgery, OBG, Orthopaedics, Paediatrics, Pathology, Plastic Surgery, Pulmonology, Radiology, Urology, Physiotherapy and Dialysis Unit</t>
  </si>
  <si>
    <t>8-Jun-2009 Renwed on 27- 11-2009 w.e.f. 9-6-2009 to 8-6- 2012</t>
  </si>
  <si>
    <t>Maxivision Laser Centre Pvt. Ltd., 1-11-252/1A to 1D, Begumpet, Hyderabad</t>
  </si>
  <si>
    <t>8-Jun-2009 Renewed on 9-10- 2009 w.e.f 9-6-2009 to 8-6- 2012</t>
  </si>
  <si>
    <t>Modern Eye Hospital, &amp; Research Centre 16-11-101, Beside Venkataramana Hotel LanePogathota, Nellore - 524 001</t>
  </si>
  <si>
    <t>8-June-2009 Renewed on 01- 08-2009 w.e.f. 09-06-2009 to 08-06-2012</t>
  </si>
  <si>
    <t>MVS Accident Hospital, Near Pushpa Hotel,Suryaraopet, Vijayawada, Krishna Dist.</t>
  </si>
  <si>
    <t>8-June-2009 Renewed on 4- 1-2010 w.e.f. 9-6-2009 to 8-6- 2012</t>
  </si>
  <si>
    <t>Navya Nethralaya 2-2-349, K.V. Layout, (NearLIC Office) Tirupathi</t>
  </si>
  <si>
    <t>8-June-2009 Renewed on 29- 8-2009 w.e.f. 9-6-2009 to 8-6- 2012</t>
  </si>
  <si>
    <t>Pragna Children's Hospital, 6-3-347/22/B/1,Dwarkapuri Colony, Near Sai Baba Temple,Punjagutta, Hyderabad</t>
  </si>
  <si>
    <t>Paediatric Specialization</t>
  </si>
  <si>
    <t>8-June-2009 Renewed on 24- 07-2009 w.e.f. 09.06.2009 to 08.06.2012</t>
  </si>
  <si>
    <t>R.K. Super Speciality Dental Hospital, AndhraBank Complex, Kothapet Cross Roads,Hyderabad</t>
  </si>
  <si>
    <t>Remedy Hospitals, Road No.4, KPHB Colony,Kukatpally, Hyderabad - 500 072</t>
  </si>
  <si>
    <t>Cardiology, Orthopaedics, Neuro Surgery, Nephrology, Urology, General Surgery,OBG, Anaesthesiology, ENT, Plastic Surgery and Radiology</t>
  </si>
  <si>
    <t>8-Jun-2009 Renwed on 27- 11-2009 w.e.f. 09-06-2009 to 08-06-2012</t>
  </si>
  <si>
    <t>Sri Vijaya Durga Cardiac Centre 46-728-C,Budhawarpet, Kurnool</t>
  </si>
  <si>
    <t>St. Ann's Hospital, Fathimanagar, Kazipet,Warangal</t>
  </si>
  <si>
    <t>General Surgery, Neuro Surgery, OBG, Orthopaedics, Paediatrics, Radiology, Plastic Surgery, Surgical Oncology and Urology</t>
  </si>
  <si>
    <t>8-June-2009 Renewed on 12- 10-2010 w.e.f. 09.06.2009 to 08.06.2012</t>
  </si>
  <si>
    <t>Sankar Foundation Eye Hospital, D.No. 16-152, Srinivasa Nagar, Simhachalam Road,Visakhapatnam - 530027.</t>
  </si>
  <si>
    <t>26-June-2009 Renewed on 29- 8-2009 w.e.f. 27-6-2009 to 26- 6-2012</t>
  </si>
  <si>
    <t>Dr.Ramesh Cardiac &amp; Multi Speciality HospitalLtd., (City Cardiac Research Center Ltd) RingRoad, Near ITI College, Vijyawada, KrishnaDist.</t>
  </si>
  <si>
    <t>27-Jun-2006</t>
  </si>
  <si>
    <t>Cardiology, C.T.Surgery, General Medicine, General Surgery and Nephrology</t>
  </si>
  <si>
    <t>26-Jun-2009 Renewed on 27-11-2009 w.e.f. 27-6-2009 to 26- 6-2012</t>
  </si>
  <si>
    <t>Krishna Children's Hospital, (A unit of AshwikHospital Pvt Ltd), 11-5-423/A&amp;B, NilouferHospital Road, Opp-Hanuman Temple,Lakdikapool, Hyderabad - 500006.</t>
  </si>
  <si>
    <t>26-Jun-2009 Renewed on 24- 04-2010 w.e.f. 27-06-2009 to 26-06-2012</t>
  </si>
  <si>
    <t>Konaseema Institute of Medical Sciences, NH -214, Chaitanya Nagar, Amalapuram - 533201, East Godavari.</t>
  </si>
  <si>
    <t>Anaesthesiology, General Medicine, General Surgery, Emergency Medicine, Cardiology, ENT, Orthopaedics, OBG, Plastic Surgery, Surgical Gastroenterology and Surgical Oncology</t>
  </si>
  <si>
    <t>21-Jul-2009 Renewed on 18-05- 2011 w.e.f. 03-07-2009 to 02- 07-2012</t>
  </si>
  <si>
    <t>Aditya Hospital, 4-1-16, Boggulakunta, TilakRoad, Abids, Hyderabad.</t>
  </si>
  <si>
    <t>21-Jul-2009 Renewed on 24-07- 2009 w.e.f. 22-07-2009 to 21- 07-2012</t>
  </si>
  <si>
    <t>Alpha Hospital, 23-1-863, Near MCHSwimmingpool, Moghalpura, Hyderabad</t>
  </si>
  <si>
    <t>General Medicine, General Surgery, Emergency Medicine, Cardiology, OBG, Paediatrics, Nephrology, Urology, Orthopaedics, Pulmonology, Plastic Surgery and Physiotherapy</t>
  </si>
  <si>
    <t>21-Jul-2009 Renewed on 25-07- 2009 w.e.f. 22-07-2009 to 21- 07-2012</t>
  </si>
  <si>
    <t>3941/LC-B/2006</t>
  </si>
  <si>
    <t>Anaesthesiology, Cardiology, C.T.Surgery, ENT, Emergency Medicine, General Medicine, General Surgery, Nephrology, Neuro Surgery, Nuclear Medicine, OBG, Orthopaedics, Paediatrics, Plastic Surgery, Pulmonology, Radiology, Pathology, Urology, Surgical Gastroenterology, Surgical Oncology, Physiotherapy and Dialysis Unit</t>
  </si>
  <si>
    <t>21-Jul-2009 Renewed on 8-12-2009 w.e.f. 22-7-2009 to 21- 7-2012</t>
  </si>
  <si>
    <t>Anaesthesiology, Cardiology, C.T.Surgery, ENT, Emergency Medicine, General Medicine, General Surgery, Nephrology, Neuro Surgery, OBG, Orthopaedics, Paediatrics, Pathology, Plastic Surgery, Pulmonology, Radiology, Surgical Gastroenterology, Surgical Oncology and Dialysis</t>
  </si>
  <si>
    <t>21-July-2009 Renewed on 8- 12-2009 w.e.f. 22-07-2009 to 21-07-2012</t>
  </si>
  <si>
    <t>Jaya Hospitals, Chowrastha, Hanamkonda,Warangal</t>
  </si>
  <si>
    <t>General Medicine, General Surgery, Anaesthesiology, Emergency Medicine, Cardiology, C.T.Surgery, ENT, OBG, Paediatrics, Urology, Orthopaedics, Neuro Surgery, Pulmonology, Plastic Surgery, Pathology, Surgical Oncology and Physiotherapy</t>
  </si>
  <si>
    <t>21-Jul-2009 Renewed on 25-05- 2010 w.e.f. 22-07-2009 to 21- 07-2013</t>
  </si>
  <si>
    <t>Kinnera Super Speciality Hospital, WyraRoad, Khammam</t>
  </si>
  <si>
    <t>General Medicine, General Surgery,Anaesthesiology, OBG, Orthopaedics, Neuro Surgery, ENT, Urology, Plastic Surgery, Pathology, Radiology and Physiotherapy</t>
  </si>
  <si>
    <t>21-Jul-2009 Renewadon 28- 05-2010 w.e.f. 22-07-2009 to 21-07-2012</t>
  </si>
  <si>
    <t>L.K. Hospitals Pvt. Ltd., 4-159 &amp; 4-172,Maruthi Nagar, Malkajgiri, Ranga Reddy Dist.</t>
  </si>
  <si>
    <t>Anaesthesioogy, General Medicine, General Surgery, Emergency Medicine, Cardiology, C.T.Surgery, ENT, OBG, Paediatrics, Radiology, Pathology, Urology, Nephrology, Plastic Surgery, Orthopaedics, Pulmonology, Surgical Oncology and Physiotherapy</t>
  </si>
  <si>
    <t>21-Jul-2009 Renewed on 18-2-2010 w.e.f. 22-7-2009 to 21-7-2012</t>
  </si>
  <si>
    <t>Mamatha General Hospital, 5-7-200, GiriPrasad Nagar, Urban Mandal, KhammamDist.</t>
  </si>
  <si>
    <t>General Medicine, General Surgery, Anaesthesiology, OBG, Paediatrics,Orthopaedics, ENT, Urology, Neuro Surgery, Plastic Surgery and Pulmonology</t>
  </si>
  <si>
    <t>21-Jul-2009 Renewedon 29- 07-2010 w.e.f. 22-07-2009 to 21-07-2012</t>
  </si>
  <si>
    <t>Navata Multi Speciality Dental Care Center, 5-6-224, Saraswathi Nagar, Opp. RDO Office,Nizamabad.</t>
  </si>
  <si>
    <t>22-July-2009 Renewed on 01- 08-2009 w.e.f. 22-7-2009 to 22- 7-2012</t>
  </si>
  <si>
    <t>Ravi Institute of Child Health (RICH Hospitals)16-11/131, Kasturidevi Nagar, Pogathota,Nellore</t>
  </si>
  <si>
    <t>21-Jul-2009 Renewed on 11-3-2010 w.e.f. 22-7-2009 to 21-7-2012</t>
  </si>
  <si>
    <t>Sharat Laser Eye Hospital, D.No. 3-1-119,Kakatiya Colony, Alankar Circle,Hanamkonda, Warangal Dist.</t>
  </si>
  <si>
    <t>21-7-2009 Renewed on 30-9- 2009 w.e.f. 22-7-2009 to 21-7- 2012</t>
  </si>
  <si>
    <t>Shravana Hospitals, 5-3-847, MozamjahiMarket, Hyderabad</t>
  </si>
  <si>
    <t>Anaesthesiology, Cardiology, C.T.Surgery, ENT, Emergency Medicine, General Medicine, General Surgery, Nephrology, Neuro Surgery, OBG, Orthopaedics, Paediatrics, Pathology, Plastic Surgery, Pulmonology, Radiology, Surgical Gastroentesrology, Urology and Physiotherapy</t>
  </si>
  <si>
    <t>21-Jul-2009 Renewed on 8- 12-2009 w.e.f. 22-07-2009 to 21-07-2012</t>
  </si>
  <si>
    <t>Sri Sai KidneyCenter, (A Unit of Twin CitiesKidney Center Pvt Ltd.), 7-1-59/4/8, Near LalBunglow, Ameerpet, Hyderabad.</t>
  </si>
  <si>
    <t>21-Jul-2009 Renewed on 12-10-2010 w.e.f. 22-07-2009 to 21-07-2012</t>
  </si>
  <si>
    <t>NRI General Hospital, Chinakakani, GunturDistrict.</t>
  </si>
  <si>
    <t>10-Aug-2006</t>
  </si>
  <si>
    <t>Anaesthesiology, General Medicine, General Surgery, OBG,Paediatrics, Orthopaedics, ENT, Radiology, Cardiology, C.T.surgery, Neuro Surgery, Surgical Gastroenterology, Nephrology, Plastic Surgery, Urology and Physiotherapy</t>
  </si>
  <si>
    <t>09-Aug-2009 Renewed on 16- 04-2010 w.e.f. 10-08-2009 to 09-08-2012</t>
  </si>
  <si>
    <t>Heart Care Centre, Dornakal Raod, NearAndhra Bank, Suryaraopet, Vijayawada,Krishna Dist.</t>
  </si>
  <si>
    <t>24-Aug-2006</t>
  </si>
  <si>
    <t>23-Aug-2009 Renewed on 25- 05-2010 w.e.f 24-08-2009 to 23- 08-2012</t>
  </si>
  <si>
    <t>Bollineni Heart Centre, 46-7-47, Danavaipet,Rajhmundry, E.G.Dist.</t>
  </si>
  <si>
    <t>City Super Speciality Dental Hospital, ShobhaPavani Complex, 1 st Floor, Vidya Nagar,Hyderabad.</t>
  </si>
  <si>
    <t>10-Sep-2009 Renewed on 22-1-2010 w.e.f. 11-9-2009 to 10-9-2012</t>
  </si>
  <si>
    <t>Dr. J.S.R. Dental Health Speciality, 1-128,Surya Towers, Bhavani Nagar, Malkajgiri,Hyderabad.</t>
  </si>
  <si>
    <t>10-Sep-2009 Renewed on 09-10-2009 w.e.f. 11-09-2009 to 10-9-2012</t>
  </si>
  <si>
    <t>Nightingale Hospital, 17-1-383/N.S/3 &amp; 4,Opp. Amber Biscult Factory, Nagarjuna SagarRoad, Hyderabad.</t>
  </si>
  <si>
    <t>10-Sep-2009 Renewed on 13- 05-2010 w.e.f. 11-09-2009 to 10-09-2012</t>
  </si>
  <si>
    <t>Apollo Hospitals, D.No. 13-1-13, Main Road,Kakinada, E.G.Dist.</t>
  </si>
  <si>
    <t>12-Sep-2006</t>
  </si>
  <si>
    <t>Anaesthesiology, Cardiology, C.T.Surgery, ENT, Emergency Medicine, General Medicine, General Surgery, Nephrology, Neuro Surgery, Orthopaedics, Paediatrics, Pathology, Plastic Surgery, Pulmonology, Radiology, Surgical Gastroenterology, Surgical Oncology, Urology, Physiotherapy and Dialysis</t>
  </si>
  <si>
    <t>11-Sep-2009 Renewed on 11-12-2009 w.e.f. 12-09-2009 to 11-09-2012</t>
  </si>
  <si>
    <t>Karumuri Super Speciality Hospitals, 3-4-73,Old Club Road, Guntur - 522001.</t>
  </si>
  <si>
    <t>23-Sep-2006</t>
  </si>
  <si>
    <t>22-Sept-2009 Renewed on 11-03-2010 w.e.f. 23-09-2009 to 22-09-2012</t>
  </si>
  <si>
    <t>KNM Smile Dental Hospital, 104, Sai Towers,Beside Kalaniketan, Main Road, DilshukNagar, Hyderabad.The hospital was shifted toG-5, Kochar Apartments, Opp. Pantaloons &amp;Sony Centre, Shamlal Buildings, Begumpet,Hyderabad</t>
  </si>
  <si>
    <t>22-Sept-2009 Renewed on 09-10-2009 w.e.f. 23-09-2009 to 22-09-2012</t>
  </si>
  <si>
    <t>Life Kare Dental Hospital, 9-7-83/1, Sri LaxmiComplex, Maruthi Nagar, Santhosh Nagar,Hyderabad - 500059.</t>
  </si>
  <si>
    <t>22-Sept-2009 Renewed on 26- 05-2010 w.e.f. 23-09-2009 to 22-09-2012</t>
  </si>
  <si>
    <t>Dr. Sridhar International Dental Hospital &amp;Research Center, Eluru Road, Vijayawada,Krishna Dist.</t>
  </si>
  <si>
    <t>23-Sep-2009 Renewed on 08- 12-2009 w.e.f. 24-09-2009 to 23-09-2012</t>
  </si>
  <si>
    <t>Sridhar Super Speciality Dental Hospital, Opp.Gold Spot, Ameerpet, Hyderabad.</t>
  </si>
  <si>
    <t>Bollineni Ramanaiah Memorial Hospital,Ambuja Centre, Durgamitta, Nellore.</t>
  </si>
  <si>
    <t>16-Oct-2006</t>
  </si>
  <si>
    <t>Cardiology, C.T.Surgery, ENT, General Medicine, General Surgery, Nephrology, Neuro Surgery, OBG, Orthopaedics, Paediatrics, Plastic Surgery, Pulmonology, Radiology, Surgical Gastroenterology, Surgical Oncology and Urology</t>
  </si>
  <si>
    <t>15-Oct-2009 Renewed on 08-12-2009 w.e.f. 16-10-2009 to 15-10-2012</t>
  </si>
  <si>
    <t>Kamineni Hospitals ( Previously calledWockhadt Hospitals which is taken over bythe Management of Kamineni Hospitas) 4-1-1227, King Koti Road, Abids, Hyderabad –500001.</t>
  </si>
  <si>
    <t>17-Oct-2006</t>
  </si>
  <si>
    <t>General Medicine, General Surgery, Emergency Medicine, Cardiology, C.T.Surgery, OBG, Paediatrics, Orthopaedics, ENT, Anaesthesiology, Nuero Surgery, Surgical Oncology, Surgical Gastroenterology, Urology, Nephrology and Dialysis.</t>
  </si>
  <si>
    <t>16-Oct-2009 Renewed on 02- 07-2010 w.e.f. 17-10-2009</t>
  </si>
  <si>
    <t>Charitasri Hospitals Ltd., 29-6-8/1,Ramachandra Rao Road, Suryaraopet,Vijayawada, Krishna Dist.</t>
  </si>
  <si>
    <t>10-Nov-2006</t>
  </si>
  <si>
    <t>Anaesthesiology, General Medicine, General Surgery, ENT, Emergency Medicine, Cardiology, OBG, Nephrology, Neuro Surgery, Orthopaedics, Paediatrics, Pathology, Plastic Surgery, Pulmonology, Radiology, Surgical Gastroenterology, Surgical Oncology, Urology, Physiotherapy and Dialysis</t>
  </si>
  <si>
    <t>09-Nov-2009 Renewed on 16- 04-2010 w.e.f. 10-11-2009 to 09-11-2012</t>
  </si>
  <si>
    <t>GVR Childrens Hospital, 43/48, 2nd Lane,N.R.Pet, Kurnool - 518004.</t>
  </si>
  <si>
    <t>Paediatrics, Urology, Plastic Surgery, OBG and General Surgery</t>
  </si>
  <si>
    <t>9-Nov-2009 Renewed on 16- 04-2010 w.e.f. 10-11-2009 to 09-11-2012</t>
  </si>
  <si>
    <t>Kurnool Heart &amp; Brain Centre, 43-1-1-K-B-4,Sapthagiri Nagar, A-Camp Extension, NearNew Ayyappa swamy Temple, Kurnool.</t>
  </si>
  <si>
    <t>General Medicine, General Surgery, Cardiology, C.T.Surgery, Neuro Surgery, Nephrology, Plastic Surgery, ENT, OBG, Paediatrics, Pulmonology and Urology</t>
  </si>
  <si>
    <t>9-Nov-2009 Renewed on 12-3-2010 w.e.f. 10-11-2009 to 9-11-2012</t>
  </si>
  <si>
    <t>Madhava Nursing Home, 43, Sarojini DeviRoad, Secunderabad.</t>
  </si>
  <si>
    <t>09-Nov-2009 Renewed on 03- 07-2010 w.e.f. 10-11-2009 to 09-11-2012</t>
  </si>
  <si>
    <t>Mediciti Hospital, 5-9-22, Secretariat Road,Sarovar Complex, Hyderabad - 500063.</t>
  </si>
  <si>
    <t>Anaesthesiology, General Medicine, General Surgery, ENT, Emergency Medicine, Cardiology, C.T.Surgery, OBG, Nephrology, Neuro Surgery, Orthopaedics, Pathology, Plastic Surgery, Pulmonology, Radiology, Urology, Physiotherapy and Dialysis Unit</t>
  </si>
  <si>
    <t>09-Nov-2009 Renewed on 16-4-2010 w.e.f. 10-11-2009 to 09- 11-2012</t>
  </si>
  <si>
    <t>Sanjana Palamoor Nursing Home, D.No. 8-6-257/7, Padmavathi Colony, Mahaboobnagar.</t>
  </si>
  <si>
    <t>Anaesthesiology, Cardiology, ENT, General Medicine, General Surgery, OBG, Orthopaedics, Paediatrics, Platic Surgery, Urology and Surgical Gastroenterology</t>
  </si>
  <si>
    <t>9-Nov-2009 Renewed on 18- 02-2010 w.e.f. 10-11-2009 to 09-11-2012</t>
  </si>
  <si>
    <t>GSL Medical College &amp; GSL General Hospital,NH-5, Lakshmi Puram, Rajhmundry, E.G.Dist.</t>
  </si>
  <si>
    <t>Anaesthesiology, Emergency Medicine, General Medicine, General Surgery, C.T.Surgery, Urology, Cardiology, Pulmonology, Radiology, Pathology, Surgical Gastroenterology, Physiotherapy, Dialysis and Nephrology</t>
  </si>
  <si>
    <t>19-Dec-2009 Renewed on 27- 01-2011 w.e.f. 20-12-2009 to 19-12-2012</t>
  </si>
  <si>
    <t>Medwin General Hospital, Mankamma Thota,Karimnagar.</t>
  </si>
  <si>
    <t>General Medicine, General Surgery, OBG, Orthopaedsics, Plastic Surgery, Surgical Oncology, Neuro Surgery and Urology</t>
  </si>
  <si>
    <t>28-Dec-2009 Renewed on 18- 02-2010 w.e.f. 29-12-2009 to 28-12-2012</t>
  </si>
  <si>
    <t>Padma Chandra Super Specialty Hospital,Opp. Government Medical College,Budhawarpet, Kurnool.</t>
  </si>
  <si>
    <t>General Medicine, General Surgery, Anaesthesiology, Cardiology, C.T.Surgery, ENT, Emergency Medicine, Nephrology, Neuro Surgery, OBG, Orthopaedics, Paediatrics, Pathology, Plastic Surgery, Pulmonology, Radiology, Surgical Gastroenterology, Surgical Oncology, Urology, Physiotherapy and Dialysis</t>
  </si>
  <si>
    <t>28-Dec-2009 Renewed on 26-3- 2010 w.e.f. 29-12-2009 to 28- 12-2012</t>
  </si>
  <si>
    <t>Challa Hospital, 7-1-71/A/1, Dharam KaranRoad, Ameerpet, Hyderabad.</t>
  </si>
  <si>
    <t>6-Jan-2007</t>
  </si>
  <si>
    <t>General Medicine, General Surgery, Cardiology, OBG, ENT, Orthopaedics, Paediatrics, Pulmonology, Neuro Surgery, Urology, Plastic Surgery, Nephrology, Surgical Gastroenterology, Surgical Oncologyand Dialysis Unit</t>
  </si>
  <si>
    <t>5-Jan-2010 Renewed on 24-05- 2011 w.e.f. 06-01-2010 to 05- 01-2013</t>
  </si>
  <si>
    <t>Harini Gastro &amp; Liver Centre, 29-14-51,Prakasam Road, Suryaraopet, Vijayawad,Krishna Dist..</t>
  </si>
  <si>
    <t>16-Feb-2010 Renewed on 27- 01-2011 w.e.f. 17-02-2010 to 16-02-2013</t>
  </si>
  <si>
    <t>Health Hospitals, 7-5-88/A, Prakasam Road,Ganganammapet, Tenali - 522201,GunturDistrict.</t>
  </si>
  <si>
    <t>General Medicine, General Surgery, OBG, Orthopaedics, Neuro Surgeryand Physiotherapy Unit</t>
  </si>
  <si>
    <t>16-Feb-2010 Renewed on 28- 09-2010 w.e.f. 17-02-2010 to 16-02-2013</t>
  </si>
  <si>
    <t>MNR Medical College &amp; Hospital, Fasalwadi,Sangareddy, Medak District.</t>
  </si>
  <si>
    <t>Anesthesiology, General Medicine, General Surgery, Emergency Medicine, Orthopaedics, ENT, Nephrology, OBG, Paediatrics, Pathology, Plastic Surgery, Pulmonology, Radiology, Urology, Physiotherapy and Dialysis Unit</t>
  </si>
  <si>
    <t>16-Feb-2010 Renewed on 21- 06-2011 w.e.f. 17-02-2010 to 16-02-2013</t>
  </si>
  <si>
    <t>Smt. Bhagwan Devi Hospital, 21-7-191, MamaJumla Pathak, Charkaman, Hyderabad -500002.</t>
  </si>
  <si>
    <t>Anesthesiology, Orthopaedics, General Surgery, OBG and Plastic Surgery</t>
  </si>
  <si>
    <t>16-Feb-2010 Renewed on 06- 08-2011 w.e.f. 17-02-2010 to 16-02-2013</t>
  </si>
  <si>
    <t>Sri Devi Eye Hospital, 29-6-13A, Nakkal Road,Suryaraopet, Vijayawada, Krishna Dist.</t>
  </si>
  <si>
    <t>16-Feb-2010 Renewed on 03- 07-2010 w.e.f. 17-02-2010 to 16-02-2013</t>
  </si>
  <si>
    <t>Sri Sai Hospitals, 6-5-77, 5/2, Arundalpet,Guntur</t>
  </si>
  <si>
    <t>General Medicine, General Surgery, ENT, OBG, Neuro Surgery, Urology, and Orthopaedics</t>
  </si>
  <si>
    <t>16-Feb-2010 Renewed on 08- 10-2010 w.e.f. 17-02-2010 to 16-02-2013</t>
  </si>
  <si>
    <t>Vasavi ENT &amp; Cancer Institute, 6-1-91, Opp.Meera Theatre, Lakdikapool, Hyderabad -500004.</t>
  </si>
  <si>
    <t>16-Feb-2010 Renewed on 18- 05-2011 w.e.f. 17-02-2010 to 16-02-2013</t>
  </si>
  <si>
    <t>20-Feb-2007</t>
  </si>
  <si>
    <t>Anesthesiology, General Medicine, General Surgery, Cardiology, C.T. Surgery, Emergency Medicine, ENT, Surgical Gastroenterology, Nephrology, Neuro Surgery, OBG,Orthopaedics, Paediatrics, Plastic Surgery, Pulmonology, Radiology, Urology, Physiotherapy and Dialysis</t>
  </si>
  <si>
    <t>19-Feb-2010 Renewed on 26-6- 2010 w.e.f. 20-02-2010 to 19- 02-2013</t>
  </si>
  <si>
    <t>Anaesthesiology, Cardiology, ENT, Emergency Medicine, General Medicine, General Surgery, Nephrology, Nuclear Medicine, Obst &amp; Gynaecology, Orthopaedics, Paediatrics, Pathology, Plastic Surgery, Pulmonology, Gastroentrology Radiology, Oncology and Physiotherapy</t>
  </si>
  <si>
    <t>19-Feb-2010</t>
  </si>
  <si>
    <t>Hope Childrens Hospital, 5-9-24/81, Lake HillsRoad, Basheerbagh, Hyderabad - 500463.</t>
  </si>
  <si>
    <t>Life Line Hospitals, 2-4-152, Ram Nagar,Hanmakonda, Warangal District.</t>
  </si>
  <si>
    <t>General Medicine, Anaesthesiology, ENT, OBG, Paediatrics, Pulmonology, Neuro Surgery, Urology, Surgical Oncology and Plastic Surgery</t>
  </si>
  <si>
    <t>2-Apr-2010 Renewed on 10-12- 2010 w.e.f. 03-04-2010 to 02- 04-2013</t>
  </si>
  <si>
    <t>Lions District 324-C1, Cancer Treatment &amp;Research Centre, Seethammadhara (NE),Visakhapatnam - 530013.</t>
  </si>
  <si>
    <t>Sai Bhavani Super SpecialtyHospital, MainRoad, Shapur Nagar, Jeedimetla, Hyderabad.</t>
  </si>
  <si>
    <t>Gen. Medicine, Gen. Surgery, ENT, OBG, Paediatrics, Cardiology, Cardiothorasic Surgery, Surgical Oncology, Nephrology, Gastroentrology, Anaesthesiology, Urology, Radiology, Neurology, Neuro Surgery,Orthopaedics, Pulmanology, Plastic Surgery.</t>
  </si>
  <si>
    <t>2-Apr-2010 Renewed on 14-10- 2010 w.e.f. 03-04-2010 to 02- 04-2013</t>
  </si>
  <si>
    <t>Sri Venkata Sai (SVS) Medical College&amp;Hospital, Yenugonda, Mahabubnagar - 2</t>
  </si>
  <si>
    <t>Anaesthesiology, Gen. Medicine, Gen. Surgery, Emergency Medicine, Cardiology, ENT, OBG, Paediatrics, Orthopaedics, Neuro Surgery, Pulmonology, Radiology, Urology and Physiotherapy</t>
  </si>
  <si>
    <t>2-Apr-2010 Renewed on 14-03- 2011 w.e.f. 03-04-2010 to 02- 04-2013</t>
  </si>
  <si>
    <t>Frontier Lifeline Pvt. Ltd., R-30-C, AmbatturIndustrial 17514Estate Road, Mogappair,Chennai</t>
  </si>
  <si>
    <t>Cardiology, Cardiothoracic Surgery</t>
  </si>
  <si>
    <t>12-Apr-2010 Renewed on 14- 03-2011 w.e.f. 13-04-2010 to 12-04-2013</t>
  </si>
  <si>
    <t>Naveen Dental Hospital, 151-A, Sri RamStreet, Tirupthi, Chittoor Dist.</t>
  </si>
  <si>
    <t>24-Apr-2007</t>
  </si>
  <si>
    <t>23-Apr-2009 Renewedon 13- 05-2010 w.e.f. 24-04-2010 to 23-04-2013</t>
  </si>
  <si>
    <t>Siri Multi Speciality Dental Hospital (formerely Siri Dental Clinic, Narayanaguda,Hyd.) Opp. New Bus Stand, Beside SagarMedical Store, Mallikarjunappa Complex,Sangareddy, Medak District</t>
  </si>
  <si>
    <t>23-Apr-2009 Renewedon 29- 07-2010 w.e.f. 24-04-2010 to 23-04-2013</t>
  </si>
  <si>
    <t>Aswini Dental Hospital, 143-A Block, AdityaEnclave, opp. Saradhi Studio, Ameerpet,Hyderabad.</t>
  </si>
  <si>
    <t>N. N. Speciality Dental Hospital, N.H. 7,Tirumala Theatre Road, Nirmal, Adilabad.</t>
  </si>
  <si>
    <t>25-Apr-2010 Renewedon 27- 01-2011 w.e.f. 26-04-2010 to 25-04-2013</t>
  </si>
  <si>
    <t>Ankith Multi Specialty Hospital, IbrahimPatnam, R.R. Dist.</t>
  </si>
  <si>
    <t>27-Apr-2010 Renewedon 29- 07-2010 w.e.f. 28-04-2010 to 27-04-2013</t>
  </si>
  <si>
    <t>Arun Kidney Center, 29-23-9, TadepallivariStreet, Suryaraopet, Vijayawada, Krishna Dist.</t>
  </si>
  <si>
    <t>Various Kidney Dieseases</t>
  </si>
  <si>
    <t>27-Apr-2010 Renewedon 06- 09-2010 w.e.f. 28-04-2010 to 27-04-2013</t>
  </si>
  <si>
    <t>Vasvi Eye Hospital, 5-7-17, Khaleelwadi,Nizamabad.</t>
  </si>
  <si>
    <t>Ophthalmology ( for Anterior Segment diseases only )</t>
  </si>
  <si>
    <t>27-Apr-2010 Renewedon 02- 07-2010 w.e.f. 28-04-2010 to 27-04-2013</t>
  </si>
  <si>
    <t>Dilsuknagar Super Speciality Dental Hospital,Sirigiri Complex, Dilsulknagar, Hyderabad.</t>
  </si>
  <si>
    <t>10-May-2010 Renewed on 02- 07-2010 w.e.f.11-05-2010 to 10-05-2013</t>
  </si>
  <si>
    <t>Vamsi Multispciality Dental Hospital, 102-104,Ist Floor, Agraj Plaza, Main Road, R.R. Pet,Eluru, W.G. Dist.</t>
  </si>
  <si>
    <t>10-May-2010 Renewed on 13- 05-2010 w.e.f.11-05-2010 to 10- 05-2013</t>
  </si>
  <si>
    <t>Narayana Medical College and Hospital,Chintareddy Palem, Nellore</t>
  </si>
  <si>
    <t>22-May-2007</t>
  </si>
  <si>
    <t>Anesthesiology, General Medicine, General Surgery, Obst &amp; Gynecology, Orthopedics, Pediatrics, Plastic Surgery, Pulmanology, Emergency Medicine, Cardiology, C.T. Surgery, Neuro Surgery, Nephrology, Surgical Gastroenterology, Surgical Oncology, Urology and Radiology</t>
  </si>
  <si>
    <t>21-May-2010 Renewed on 09- 09-2010 w.e.f.22-05-2010 to 21- 05-2013</t>
  </si>
  <si>
    <t>Aswini Hospital, Near RTC Bus StandMangalagiri Road, Guntur</t>
  </si>
  <si>
    <t>26-Jul-2010 Renewed on 27-12- 2010 w.e.f. 27-07-2010 to 10- 05-2013</t>
  </si>
  <si>
    <t>Partha Dental Hospital &amp; Research Centre,First Floor, Above Hyundai Showroom, RamaTalkies Circle , Viskhapatanam</t>
  </si>
  <si>
    <t>26-Jul-2010 Renewed on 14-03- 2011 w.e.f. 27-07-2010 to 10- 05-2013</t>
  </si>
  <si>
    <t>Purna Heart Institute Kovelamudivari Street,Suryaraopet,Vijayawada, Krishna Dist.</t>
  </si>
  <si>
    <t>Sai Care Hospital, Ambedkar Statue,Hanumakonda, Warangal</t>
  </si>
  <si>
    <t>Anaesthesiology, ENT, Emergency Medicine, General Medicine, Nephrology, Neuro Surgery, OBG, Orthopaedics, Pediatrcs, Plastic Surgery, Pulmanology, Urology &amp; Physiotheraphy</t>
  </si>
  <si>
    <t>26-Jul-2010 Renewed on 02-08- 2011 w.e.f. 27-07-2010 to 10- 05-2013</t>
  </si>
  <si>
    <t>Vijaya Eye Hospital, 5-8-104, Lakshimpuram,Main Road, Guntur</t>
  </si>
  <si>
    <t>26-Jul-2010 Renewed on 29-07- 2010 w.e.f. 27-07-2010 to 10- 05-2013</t>
  </si>
  <si>
    <t>9-Aug-2010 Renewed on 28-09- 2010 w.e.f. 10-08-2010 to 09- 08-2013</t>
  </si>
  <si>
    <t>E.N.T. Nursing Home, Bhagathsingh StatueCenter, Kothapet, Guntur</t>
  </si>
  <si>
    <t>9-Aug-2010 Renewed on 02-07- 2011 w.e.f. 10-08-2010 to 09- 08-2013</t>
  </si>
  <si>
    <t>Lotus Children's Hospital, 6-2-29,Lakdikapool, Hyderabad.</t>
  </si>
  <si>
    <t>9-Aug-2010 Renewed on 29-04- 2011 w.e.f. 10-08-2010 to 09- 08-2013</t>
  </si>
  <si>
    <t>Royal Hospitals, 33-25-45, Kasturi Bai Pet,Vijayawada, Krishna Dist.</t>
  </si>
  <si>
    <t>Orthopaedics and Trauma Care</t>
  </si>
  <si>
    <t>9-Aug-2010 Renewed on 12-11- 2010 w.e.f. 10-08-2010 to 09- 08-2013</t>
  </si>
  <si>
    <t>Udai Hospitals Pvt. Ltd., 5-9-94, ChappalRoad, Hyderabad.</t>
  </si>
  <si>
    <t>Orhopaedics and Physiotherapy</t>
  </si>
  <si>
    <t>9-Aug-2010 Renewed on 14-03- 2011 w.e.f. 10-08-2010 to 09- 08-2013</t>
  </si>
  <si>
    <t>Vijaya Super Speciality Dental Hospital, opp.Rama Talkies, C.B.M. Compound,Visakhapatnam.</t>
  </si>
  <si>
    <t>9-Aug-2010 Renewed on 27-01- 2011 w.e.f. 10-08-2010 to 09- 08-2013</t>
  </si>
  <si>
    <t>R.R. Hospitals, 40-304-10, Bhagya Nagar,Kurnool.</t>
  </si>
  <si>
    <t>General Medicine, General Surgery, OBG, Neurology, Neuro Surgery, Nephrology, Orthopaedics, Paediatrics, Pediatric Surgery, Plastic Surgery, Urology, Gastro Enterology and E.N.T.</t>
  </si>
  <si>
    <t>12-Sep-2010 Renewed on 19- 04-2011 w.e.f. 13-09-2010 to 12-09-2013</t>
  </si>
  <si>
    <t>12-Sep-2010 Renewed on 12- 11-2010 w.e.f. 13-09-2010 to 12-09-2013</t>
  </si>
  <si>
    <t>Amrutha Nursing Home, Besides CivilHospital, Karimnagar.</t>
  </si>
  <si>
    <t>General Medicine, General Surgery, OBG, Urology, Physio Therapy, Plastic Surgery, Paediatric Surgery, Emergency Medicine, Orthopaedics, and Surgical Oncology.</t>
  </si>
  <si>
    <t>12-Sep-2010 Renewed on 14- 03-2011 w.e.f. 13-09-2010 to 12-09-2013</t>
  </si>
  <si>
    <t>City Cancer Center, 33-25-33, Ch. VenkataKrishnaiah Street, Suryaraopet, Vijayawada,Krishna Dist.</t>
  </si>
  <si>
    <t>12-Sep-2010 Renewed on 10- 11-2010 w.e.f. 13-09-2010 to 12-09-2013</t>
  </si>
  <si>
    <t>5-Nov-2010 Renewed on 14-03- 2011 w.e.f. 6-11-2010 to 5-11- 2013</t>
  </si>
  <si>
    <t>Kamineni Institute of Medical Sciences andHospital, Sripuram, Narketpally, Nalgonda.</t>
  </si>
  <si>
    <t>Anaesthesiology, General Medicine, General Surgery, Emergency Medicine, ENT, OBG, Orthopaedics, Paediatrics, Pulmonology, Neuro Surgery, Urology, Plastic Surgery, Nephrology, Pathology, Radiology, Physiotherapy and Dialysis</t>
  </si>
  <si>
    <t>Sri Rama Devi Multi Specialty Hospital, T.S.82, Sairam Street, Tirupathi, Chittoor Dist.</t>
  </si>
  <si>
    <t>General Medicine, General Surgery, Orthopedics, Neuro Surgery, Plastic Surgery and Physiotherapy</t>
  </si>
  <si>
    <t>Medivision Eye and Health Care Center, 10-3-304/F/1 to 4, Indira Sadan, Humayun NagarMain Road, Hyderabad.</t>
  </si>
  <si>
    <t>5-Nov-2010 Renewed on 27-01- 2011 w.e.f. 6-11-2010 to 5-11- 2013</t>
  </si>
  <si>
    <t>Shiva Shree Super Specialty Dental CareHospital, Padmavathi Complex, Khaleel Wadi,Nizamabad.</t>
  </si>
  <si>
    <t>5-Nov-2010 Renewed on 10-12- 2010 w.e.f. 6-11-2010 to 5-11- 2013</t>
  </si>
  <si>
    <t>Vivekananda Hospital, Greenlands Road,Begumpet, Hyderabad.</t>
  </si>
  <si>
    <t>Anaethesiology, General Medicine, General Surgery, E.N.T., Emergency Medicine, Nephrology, Neuro Surgery, OBG., Orthopaedics, Paediatrics, Plastic Surgery, Pulmanology, Radiology, Surgical Gastroenterology, Surgical Oncology and Physiotherapy Unit.</t>
  </si>
  <si>
    <t>General Medicine, General Surgery, OBG, ENT, Orthopaedics, Paediatrics, Neuro Surgery, Pulmanary Medicine, Urology and Plastic Surgery</t>
  </si>
  <si>
    <t>5-Nov-2010 Renewed on 18-05- 2011 w.e.f. 06-11-2010 to 05- 11-2013</t>
  </si>
  <si>
    <t>Vijaya Hospital, Raghava Cine ComplexRoad, Pogathota, Nellore.</t>
  </si>
  <si>
    <t>Srujan Ortho and Accident Care Hospital,H.No. 11-2-56, Balaji Nagar, Khammam.</t>
  </si>
  <si>
    <t>General Medicine, General Surgery, Orthopaedics, Plastic Surgery and Neuro Surgery</t>
  </si>
  <si>
    <t>5-Nov-2010 Renewed on 29-04- 2011 w.e.f. 06-11-2010 to 05- 11-2013</t>
  </si>
  <si>
    <t>Surya Sree Hospitals Pvt. Ltd., 15-14-9/1,Krishna Nagar, Maharanipeta, Visakhapatnam</t>
  </si>
  <si>
    <t>15-Nov-2007</t>
  </si>
  <si>
    <t>General Medicine, General Surgery, Anaesthesiology, Orthopaedics, ENT, OBG, Nephrology, Neuro Surgery, and Surgical Oncology</t>
  </si>
  <si>
    <t>14-Nov-2010 Renewed on 10- 12-2010 w.e.f. 15-11-2010 to 14-11-2013</t>
  </si>
  <si>
    <t>Paruchuri Super Specialty Dental Hospital,Wyra Road, Khammam</t>
  </si>
  <si>
    <t>03-Jan-2011 Renewed on 27- 07-2011 w.e.f. 04-01-2011 to 03-01-2014</t>
  </si>
  <si>
    <t>Queen's N.R.I. Hospital ( A Unit of ChalasaniHospitals Pvt. Ltd.), Gurudwara Lane,Seethammadhara, Visakhapatnam.</t>
  </si>
  <si>
    <t>8-Jan-2008</t>
  </si>
  <si>
    <t>General Medicine, General Surgery, Anaesthesiology, Emergency Medicine, O.B.G., Paediatrics, Orthopaedics, Cardiology, ENT, Nephrology, Neuro Surgery, Pathology, Plastic Surgery, Pulmonology, Radiology, Surgical Gastroenterology and Dialysis Unit</t>
  </si>
  <si>
    <t>07-Jan-2011 Renewed on 18- 05-2011 w.e.f. 08-05-2011 to 07-05-2014</t>
  </si>
  <si>
    <t>Narayana Dental College and Hospital,Nellore</t>
  </si>
  <si>
    <t>Sanjivi Orthopedic and Physiotherapy Center,Laxmipuram Main Road, Guntur</t>
  </si>
  <si>
    <t>21-Jan-2011 Renewed on 14- 03-2011 w.e.f. 22-01-2011 to 21-01-2014</t>
  </si>
  <si>
    <t>Harsha Sai Eye Hospital, H.No. 5-4-9,Dwarakanagar, Nizamabad.</t>
  </si>
  <si>
    <t>18-Feb-2011 Renewed on 14- 03-2011 w.e.f. 19-02-2011 to 18-02-2014</t>
  </si>
  <si>
    <t>Vasavi Medical and Research Center, 6-1-91, Opp. Meera Theatre, Khairatabad,Hyderabad</t>
  </si>
  <si>
    <t>7-Mar-2008</t>
  </si>
  <si>
    <t>Anaesthesiology, Emergency Medicine, General Medicine, General Surgery, Cardiology, Orthopaedics, ENT, Nephrology, OBG, Paediatrics, Plastic Surgery, Pulmonology, Radiology, Urology, Surgical Gastroenterology, Surgical Oncology, Physiotherapy and Dialysis Unit</t>
  </si>
  <si>
    <t>6-Mar-2011 Renewed on 21-06- 2011 w.e.f. 07-03-2011 to 06- 03-2014</t>
  </si>
  <si>
    <t>Pushpagiri Eye Institute ( A unit of PushpagiriVitreo Ratia Institute), Plot No. 241- UmaPlaza, 10-2-342, Road No. 9, WestMaredpally, Secunderabad.</t>
  </si>
  <si>
    <t>4-Apr-2008</t>
  </si>
  <si>
    <t>3-Apr-2011</t>
  </si>
  <si>
    <t>Dr. Prasad's Multi SpecialtyDental Hospital,Banjara Hills, Hyderabad.</t>
  </si>
  <si>
    <t>Hyderabad Nursing Home Pvt. Ltd.,Basheerbagh, Hyderabad.</t>
  </si>
  <si>
    <t>General Medicine, Genl. Surgery, Anaesthesiology, Emergency Medicine, E.N.T., OBG., Orthopaedics, Paediatrics, Pathology, Plastic Surgery, Radiology, Surgical Gastroenterology, Medical Oncology, Surgical Oncology, Urology and Physiotherapy.</t>
  </si>
  <si>
    <t>Clear Vision Eye Hospital, 3-6-272/B, NVKTowers, Opp. Telugu Academy,Himayatnagar, Hyd.</t>
  </si>
  <si>
    <t>16-Apr-2011 Renewedon 21- 06-2011 w.e.f. 17-04-2011 to 16-04-2014</t>
  </si>
  <si>
    <t>C.N. Hospitals, Birla Compound, B-Camp,Kurnool.</t>
  </si>
  <si>
    <t>Genesral Medicine, General Surgery, Anaesthesiology, E.N.T., Emergency Medicine, Cardiology, Laproscopic Surgery, OBG., Pediatrics, Orthopaedics, Plastic Surgery, Pulmanology, Radiology, Surgical Gastroenterology, Urology, Neuro Surgery, and Physiotherapy,.</t>
  </si>
  <si>
    <t>General Surgery, Urology, E.N.T., Orthopaedics and Neuro Surgery.</t>
  </si>
  <si>
    <t>Hope Super Specialty Hospital, Balaji Nagar,Khammam</t>
  </si>
  <si>
    <t>Neurology, Neuro Surgery, Genesral Medicine, General Surgery, Orthopaedics, OBG., Paediatrics, Cardiology, and Emergency Medicine</t>
  </si>
  <si>
    <t>Vivekanandha Reddy’s Dental Hospital MultiSpeciality and Implant Centre, 5-28/3,Adj. Dislukhnagar Bus Depot, Dilsukhnagar,Hyderabad</t>
  </si>
  <si>
    <t>17-Apr-2011 Renewedon 29- 04-2011 w.e.f. 18-04-2011 to 17-04-2014</t>
  </si>
  <si>
    <t>Partha Dental Hospital and Research Center,Next to T.T.D. Kalyanamandapam, LibertyCenter, Himayathnagar, Hyd.</t>
  </si>
  <si>
    <t>17-Apr-2011 Renewedon 27- 07-2011 w.e.f. 18-04-2011 to 17-04-2014</t>
  </si>
  <si>
    <t>Tirumala Nursing Home, Near R.T.C.Complex, Vizianagaram.</t>
  </si>
  <si>
    <t>General Medicine, General Surgery, Anaesthesiology, Cardiology, C.T. Surgery, OBG, Pulmonology, Radiology, Pathology, Orthopaedics, Urology, Nephrology, Surgical Gastroenterology and Surgical Oncology</t>
  </si>
  <si>
    <t>Nihar Orthopedics and Multi SpecialityHospital, 8-3-214/2, Murthy Mansion,Srinivasa Nagar, Ameerpet, Hyderabad.</t>
  </si>
  <si>
    <t>Nizamabad Super SpecialtyDental Hospital, 5-6-798, 799 - Khaleelwadi, Nizamabad.</t>
  </si>
  <si>
    <t>Sivarama Hospitals, Opp. RajarajeswariKalyanamandapam, Karimnagar.</t>
  </si>
  <si>
    <t>19-Apr-2008</t>
  </si>
  <si>
    <t>Anaesthesiology, E.N.T., Emergency Medicine, General Medicine, Cardiology, Neuro Surgery, OBG., Orthopaedics, Paediatrics, Pulmanology, Plastic Surgery, urology, and Radiology.</t>
  </si>
  <si>
    <t>18-Apr-2011</t>
  </si>
  <si>
    <t>Sri Venkata Dental Hospital, Behind CivilHospital, Karimnagar.</t>
  </si>
  <si>
    <t>20-Apr-2011 Renewedon 21- 06-2011 w.e.f. 21-04-2011 to 20-04-2014</t>
  </si>
  <si>
    <t>Aruna Hospital, 3-8-187, Road No. 4,Chandrapuri Colony, L.B. Nagar, Hyderabad.</t>
  </si>
  <si>
    <t>22-Apr-2011 Renewedon 21- 06-2011 w.e.f. 23-04-2011 to 22-04-2014</t>
  </si>
  <si>
    <t>Srilatha Modern Eye Hospital, 2-63/1, Officer'sLane, Opp. Municipal Office, Chittoor.</t>
  </si>
  <si>
    <t>22-Apr-2011 Renewedon 27- 07-2011 w.e.f. 23-04-2011 to 22-04-2014</t>
  </si>
  <si>
    <t>General Medicine, General Surgery, Cardiology, C.T.Surgery, OBG, ENT, Orthopaedics and Urology</t>
  </si>
  <si>
    <t>22-Apr-2011 Renewedon 18- 05-2011 w.e.f. 23-04-2011 to 22-04-2014</t>
  </si>
  <si>
    <t>Amulya Nursing Home, Narasaropet, GunturDist.</t>
  </si>
  <si>
    <t>22-Apr-2011 Renewedon 27- 12-2010 w.e.f. 23-04-2011 to 22-04-2014</t>
  </si>
  <si>
    <t>D.B.R. Dental Hospital, H. No. 6-2-122/1,Behind Z.P. Khammam.</t>
  </si>
  <si>
    <t>RENEE Hospital, Near Old EmployementOffice, Karimnagar.</t>
  </si>
  <si>
    <t>Anaesthesiology, General Medicine, General Surgery, OBG., ENT, Neuro Surgery, and Physitherapy.</t>
  </si>
  <si>
    <t>22-Apr-2011 Renewedon 28- 07-2011 w.e.f. 23-04-2011 to 22-04-2014</t>
  </si>
  <si>
    <t>Kandukuri Hospitals, Vishnava Street, Kavali,Nellore, Dist.</t>
  </si>
  <si>
    <t>General Medicine, General Surgery, Orthopaedics and OBG.</t>
  </si>
  <si>
    <t>25-Apr-2008</t>
  </si>
  <si>
    <t>General Medicine, General Surgery, Emergency Medicine, Orthopaedics, Paediatrics, OBG., Pulmanology, Cardiology, Urology, Neurology, Neuro Surgery, E.N.T., Gastroenterology, Surgical Gastroenterology, Plastic Surgery, Physiotherapy and Surgical Oncology</t>
  </si>
  <si>
    <t>24-Apr-2011</t>
  </si>
  <si>
    <t>Sri Rama Dental Super Specialities, Opp.Danavaipet Park Main Gate, Rajahmundry,E.G. Dist.</t>
  </si>
  <si>
    <t>Srinivasa Padmavathi Medicare Pvt. Ltd.,Opp. Thousand Pillars Temple, Hanamkonda,Warangal</t>
  </si>
  <si>
    <t>Anaesthesiology, General Medicine, General Surgery, OBG,Paediatrics, Orthopaedics, Radiology and Urology</t>
  </si>
  <si>
    <t>28-Apr-2011 Renewedon 06- 08-2011 w.e.f. 29-04-2011 to 28-04-2014</t>
  </si>
  <si>
    <t>New Life Emergesncy &amp; Multi SpecialityHospital, NST Road, Khammam</t>
  </si>
  <si>
    <t>General Medicine, General Surgery, Cardiology, Neuro Surgery, Orthopaedics, Pulmonology, Paediatrics, OBG, ENT, Urology, Radiology, Physiotherapy, Pathology, Anaesthesiology, and Plastic Surgery</t>
  </si>
  <si>
    <t>Warangal Hospitals, 11-23-890, NarasampetRoad, Pochamma Maidan, Warangal.</t>
  </si>
  <si>
    <t>General Medicine, General Surgery,Pulmonology, Gastroenterology, Paediatrics, Laproscopic Surgery, Neuro Surgery, Plastic Surgery, Urology, Surgical Oncology, E.N.T., Orthopaedics, OBG., Radiology, Pathology and Anesthesiaology.</t>
  </si>
  <si>
    <t>29-Apr-2011 Renewedon 21- 06-2011 w.e.f. 30-04-2011 to 29-04-2014</t>
  </si>
  <si>
    <t>Nagabandi Multi Specialty Dental Hospital, 11-3-91/7, Balaji Nagar, Wyra Road, Khammam.</t>
  </si>
  <si>
    <t>Jnanananda Ophthalmic Institute,Bhimavaram, W.G. Dist.</t>
  </si>
  <si>
    <t>21-May-2011 Renewed on 27- 07-2011 w.e.f. 22-05-2011 to 21-05-2014</t>
  </si>
  <si>
    <t>General Medicine, General Surgery, Anaesthesiology, E.N.T. Emergency Medicine, Nephrology, Neuro Surgery, O.B.G., Orthopaedics, Paediatrics, Pathology, Plastic Surgery, Radiology, Surgical Gastroenterology, Surgical Oncology, Urology, Physiotherapy and Dialysis</t>
  </si>
  <si>
    <t>Suseela Netralaya &amp; Maternity Hospital,Budhwarpet, Kurnool</t>
  </si>
  <si>
    <t>21-May-2011 Renewed on 21- 06-2011 w.e.f. 22-05-2011 to 17-04-2014</t>
  </si>
  <si>
    <t>Ashwini Specialty Dental Hospital, HumayunNagar, Hyderabad</t>
  </si>
  <si>
    <t>19-Jun-2008</t>
  </si>
  <si>
    <t>General Medicine, General Surgery, Anaesthesiology, E.N.T., EmergencyMedicine, OBG., Neuro Surgery, Paediatrics, Pathology, Plastic Surgery, Radiology, Orthopaedics, Urology, Oncology, Physiotherapy and Dialysis.</t>
  </si>
  <si>
    <t>18-Jun-2011</t>
  </si>
  <si>
    <t>Goodwill Kidney and Surgical Center, Opp.Khaja Mansion, Masabtank Road, Hyd.</t>
  </si>
  <si>
    <t>Satya Hospital, Near Laxmi Talkies, JPNRaod, Warangal</t>
  </si>
  <si>
    <t>General Medicine, General Surgery, Anaesthesiology, Cardiology, C.T. Surgery, ENT., Emergency Medicine, Nephrology, Neuro Surgery, Nuclear Medicine, OBG., Orthopaedics, Paediatrics, Pathology, Plastic Surgery, Pulmonology, Radiology, Oncology, Urology and Physiotherapy</t>
  </si>
  <si>
    <t>Surya Nursing Home, Opp. Mission Hospital,Karimnagar.</t>
  </si>
  <si>
    <t>General Medicine, General Surgery, OBG., Orthopaedics, Anaesthesiology, Neuro Surgery, Plastic Surgery, Surgical Oncology, Paediatrics and Urology.</t>
  </si>
  <si>
    <t>Aayushman Hospital, Srirangam Street, NearVenkateswara Cology, Kurnool</t>
  </si>
  <si>
    <t>General Medicine, General Surgery, OBG., Orthopaedics, Paediatrics, Neuro Surgery, ENT., Physiotherapy, Radiology, Anaesthesiology, Emergency Medicine, Plastic Surgery, Pulmonology, Surgical Gastro Enterology, Urology, and Cardiology.</t>
  </si>
  <si>
    <t>Sri Ram Kidney, Infertility and LaproscopicCenter, Balaji Nagar, Wyra Road, Khammam.</t>
  </si>
  <si>
    <t>Himabindu Multi Specialty Hospital, VinayNagar, Sagar Road, Santhoshnagar, Hyd.</t>
  </si>
  <si>
    <t>General Medicine, General Surgery, OBG., Orthopaedics, Urology, Neuro Surgery, Plastic Surgery, ENT., Paediatrics, Cardiology, Surgical Gastroentrology, Anaesthesiology, Pulmonology, Radiology, Pathology, Surgical Oncology, and Physiotherapy.</t>
  </si>
  <si>
    <t>2-Jul-2011 Renewed on 12-08- 2011 w.e.f .03-07-2011 to 02- 07-2014</t>
  </si>
  <si>
    <t>Laxmi Narasimha Hospital, Nayeem Nagar,Hanamkonda, Warangal.</t>
  </si>
  <si>
    <t>Venkateswara Kidney Center, AmbedkarRoad, Karimnagar.</t>
  </si>
  <si>
    <t>8-Aug-2008</t>
  </si>
  <si>
    <t>Genl. Medicine, Genl. Surgery, Urology, Nephrology, Anaesthesiology, Orthopedics, OBG., ENT, Neuro Surgery and Pediatrics</t>
  </si>
  <si>
    <t>7-Aug-2011</t>
  </si>
  <si>
    <t>Innova Children's Heart Hospital Pvt., Ltd., 12-5-30, White House, Tarnaka, Moulali Road,Secunderabad</t>
  </si>
  <si>
    <t>Amma Hospital, Madhava Nagar, Beside SivaRamalayam, Nandyal Road, Kurnool</t>
  </si>
  <si>
    <t>General Medicine, General Surgery, Neuro Surgery, Orthopaedics, Urology, OBG., Pulmanology, Neurology, Paediatrics, and E.N.T.</t>
  </si>
  <si>
    <t>Nalluri Nursing Home, Kothapatnam Road,Ongole, Prakasham Dist.</t>
  </si>
  <si>
    <t>General Medicine, General Surgey, OBG., ENT., Orthopaedics, Paediatrics, Anaesthesiology, Surgical Oncology, Plastic Surgery and Neuro Surgery.</t>
  </si>
  <si>
    <t>Chelmada Ananda Rao Institute of MedicalSciences, Karimnagar</t>
  </si>
  <si>
    <t>14-Aug-2008</t>
  </si>
  <si>
    <t>General Medicine, General Surgery, Anaesthesiology, Neuro Surgery, Orthopaedics, Pulmanology, Physio Therapy, Paediatrics,.ENT., and OBG.</t>
  </si>
  <si>
    <t>13-Aug-2011</t>
  </si>
  <si>
    <t>Kamala Hospital, Kamala Complex, ChandnaBrother's Center, Dilsuknagar, Hyderabad.</t>
  </si>
  <si>
    <t>29-Aug-2008</t>
  </si>
  <si>
    <t>14767/LC.B./2008</t>
  </si>
  <si>
    <t>Anaesthesiology, Cardiology, E.N.T., Emergency Medicine, Genesral Medicine, General Surgery, Neuro Surgery, OBG., Orthopaedics, Nephrology, Paediatrics, Pathology, Radiology, Urology, Oncology, and Dialysis Unit.</t>
  </si>
  <si>
    <t>28-Aug-2011</t>
  </si>
  <si>
    <t>Care Super SpecialtyHospital, 16-11/72,Pogathota, Nellore.</t>
  </si>
  <si>
    <t>Dr. Konda Reddy Dental Hospital, 16/749,Shankara Agraharam, Nellore.</t>
  </si>
  <si>
    <t>Chaitanya Eye Hospital, Tikkili Road, NearSiddhartha Arts College, Mogalrajpuram,Vijayawada, Krishna Dist.</t>
  </si>
  <si>
    <t>Syamala Hospital, 11-5-15/1, Opp. ZillaParishad, Wyra Road, Khammam.</t>
  </si>
  <si>
    <t>Genesral Surgery, and O.B.G.</t>
  </si>
  <si>
    <t>Krishna Denta Cure Advanced SuperSpecialty Dental Hospital, 29-33-9/10, AlluriSitharamaraju Junction, Rajahmundry,E.G.Dist.</t>
  </si>
  <si>
    <t>Swaroop Eye Hospital and Laser Center,3/1176, T.B. Road, Proddutur, Kadapa</t>
  </si>
  <si>
    <t>Venkata Sai Multi Specialty Dental Hospital,Gandhi Nagar, Kurnool.</t>
  </si>
  <si>
    <t>Aditya Hospital, Opp. Police Parade GroundsBus Stop, Near Petrol Pump, Hanumakonda,Warangal.</t>
  </si>
  <si>
    <t>Susheela Hospitals, 8-3-667/1, EngineersColony, Yousufguda Road, Near K.K. Towers,Hyderabad</t>
  </si>
  <si>
    <t>6-Oct-2008</t>
  </si>
  <si>
    <t>Anaesthesiology, Pathology, Radiology, Orthopaedics, General Medicine, OBG., Paediatrics, Urology, Pulmanology, E.N.T., Neuro Surgery, Plasic Surgery, Cardiology, Nephrology, Physio Therapy and also General Surgery</t>
  </si>
  <si>
    <t>5-Oct-2011</t>
  </si>
  <si>
    <t>Star Hospitals, Road No. 10, Banjara Hills,Hyderabad.</t>
  </si>
  <si>
    <t>C.T. Surgery, Cardiology, Anaesthesiology, Neuro Surgery, Radiology, Emergency Medicine, General Medicine, Pathology and Physio Therapy.</t>
  </si>
  <si>
    <t>Snehalatha Nursing Home, 13-3510, KhajaNagar, Opp. Ganga Gowri Cine Complex,Ananthapur.</t>
  </si>
  <si>
    <t>14-Oct-2008</t>
  </si>
  <si>
    <t>Anaesthesiology, E.N.T., Emergency Medicine, General Surgery, OBG., Orthopaedics, Paediatrics, Pathology, and Urology.</t>
  </si>
  <si>
    <t>Indian Red Cross Society, Red Cross Road,Near Vegitable Market, Nellore.</t>
  </si>
  <si>
    <t>Kamineni Hospitals, Basheer Bagh,Hyderabad.</t>
  </si>
  <si>
    <t>Anaesthesiology, General Medicine, General Surgery, Emergency Medicine, E.N.T, Orthopaedics, Paediatrics, Pulmonology, Neuro Surgery, Urology, Plastic Surgery, Nephrology, Pathology, Radiology, Physiotherapy and Dialysis Unit</t>
  </si>
  <si>
    <t>5-Nov-2010 Renewed on 27-07- 2011 w.e.f. 6-11-2010 to 5-11- 2013</t>
  </si>
  <si>
    <t>Medi Center Super Specialty Hospital, 6-2-106/C, Ramagiri Road, Nalgonda.</t>
  </si>
  <si>
    <t>Anaesthesiology, Cardiology, C.T. Surgery, E.N.T., Emergency Medicine, General Medicine, General Surgery, Nephrology, Neuro Surgery, OBG., Orthopaedics, Paediatrics, Pathology, Pulmanology, Radiology, Oncology, Urology, Physio Therapy and Dialysis Unit.</t>
  </si>
  <si>
    <t>Sri Sharanya Nursing Home and Critical CareCenter, Hanumakonda, Warangal</t>
  </si>
  <si>
    <t>Trident Multi Specialty Dental Hospital,16/569, Gandhi Nagar, Pogathota, Nellore</t>
  </si>
  <si>
    <t>Guntur Dental Specialty Hospital, BesidePallavi Complex, Station Road, Guntur</t>
  </si>
  <si>
    <t>Sri Durga Hospital and Brain Center, 15/266Brundavanam, Nellore</t>
  </si>
  <si>
    <t>Genl. Medicine, Genl. Surgery, Neuro Surgery, OBG., and Orthopedics</t>
  </si>
  <si>
    <t>Spandana Hospitals Heart and MultiSpecialities, 8-1-172 and 173, Wyra Road,Khammam.</t>
  </si>
  <si>
    <t>Anaesthesiology, Cardiology, Emergency Medicine, Genl. Medicine, General Surgery, Neuro Surgery, OBG., Orthopedics, Pathology, Radiology, Urology, Pediatrics, and Gastro Enterology.</t>
  </si>
  <si>
    <t>Trust Hospitals, Gunttikonda Gopal RaoStreet, Kalanagar, Near Benz circle,Vijayawada, Krishna Dist.</t>
  </si>
  <si>
    <t>Sudarsini Eye Hospital, Kothapet, Main Raod,Guntur.</t>
  </si>
  <si>
    <t>St. Joseph's General Hospital, Opp. A.C.College, Main Road, Guntur.</t>
  </si>
  <si>
    <t>General Medicine, General Surgery, OBG., Paediatrics, Anaesthesiology, E.N.T., Plastic Surgery, Cardiology, Neuro Surgery, Psychiatry, and Orthopaedics.</t>
  </si>
  <si>
    <t>Global Dental Hospital, Vajra Residency,Ground Floor, Musheerabad, Hyderabad.</t>
  </si>
  <si>
    <t>Indus Hospitals, 18-1-6, K.G.H. Down Road,Maharanipet, Visakhapatnam</t>
  </si>
  <si>
    <t>Anaesthesiology, Cardiology, C.T. Surgery, E.N.T., Emergency Medicine, Genesral Medicine, General Surgery, Nephrology, Neuro Surgery, Pulmanology, Radiology, Surgical Gastro Enterology, Oncology, and Dialysis Unit.</t>
  </si>
  <si>
    <t>Manipal Super Speciality Hospital, Tadepally,Guntur Dist.</t>
  </si>
  <si>
    <t>Cardiology, C.T. Surgery, Nephrology, Neuro Surgery, Orthopaedics, Plastic Surgery, Medical Oncology and Surgical Gastroentorology.</t>
  </si>
  <si>
    <t>Kakatiya Super Specialty Dental Hospital,Hanumakonda, Warangal.</t>
  </si>
  <si>
    <t>Dr. Anji Reddy Multi Specialty Hospital Pvt.Ltd., 16-687, Main Road, Piduguralla, Guntur.</t>
  </si>
  <si>
    <t>14-Nov-2008</t>
  </si>
  <si>
    <t>General Medicine, General Surgery, OBG., Orthopaedics, Gastro Enterology, Surgical Gastroentorology.</t>
  </si>
  <si>
    <t>13-Nov-2011</t>
  </si>
  <si>
    <t>Aparna Hospitals Pvt. Ltd., 2-5-680, Subedari,Hanumakonda, Warangal</t>
  </si>
  <si>
    <t>Jayabharath Hospital, 16/2884,Somasekharapuram, Nellore</t>
  </si>
  <si>
    <t>Anaesthesiology, Emergency Medicine, General Surgery, General Medicine, OBG., Orthopaedics, Plastic Surgery, Urology, E.N.T., Paediatrics, Pathology, Radiology and Physio-therapy</t>
  </si>
  <si>
    <t>Dr. Akbar Eye Hospital and Laser Center, 12-3-234, 6th Lane, Srinagar, Ananthapur</t>
  </si>
  <si>
    <t>Jyothi Hospitals, 19/1350, Beside AnjaneyaSwamy Temple, Church Road, Miryalaguda,Nalgonda.</t>
  </si>
  <si>
    <t>General Medicine,General Surgery, Anaesthesiology, E.N.T., OBG., Orthopaedics, Paediatrics, Pathology, urology, Cardiology, Radiology and Physiotherapy.</t>
  </si>
  <si>
    <t>Sneha Hospitals, 5-5-348, Sarojini DeviLayout, Old Maternity Ruia Road, Tirupathi,Chittoor Dist.</t>
  </si>
  <si>
    <t>Haripriya Dantha Vaidyasala, 18-1-503, V.V.Mahal Road, Opp. Incometax Office, Tirupathi,Chittoor Dist.</t>
  </si>
  <si>
    <t>Pavani Eye Hospital and YAG Laser Center,Ashoknagar, Jagityal, Karimnagar</t>
  </si>
  <si>
    <t>Dr.Bhoom Reddy's Hospital, Civil HospitalRaod, Karimnagar.</t>
  </si>
  <si>
    <t>General Medicine,General. Surgery, OBG., Anaesthesiology, Orthopaedics, Neuro Surgery, Plastic Surgery, Surgical Oncology, Paediatrics and Urology.</t>
  </si>
  <si>
    <t>Sri Satya Sai Dental Hospital, 6/880, NearNamesthe Road, Shankarapuram, Kadapa</t>
  </si>
  <si>
    <t>General Medicine, General Surgery, Orthopaedics, ENT, Paediatrics and Neuro Surgery</t>
  </si>
  <si>
    <t>Sri Surya Dental Hospital, 14-37-4, KrishnaNagar, Maharanipet, Visakhapatnam</t>
  </si>
  <si>
    <t>A.V.R. Dento - Facial Hospital, Street No. 8Habshiguda, Hyderabad.</t>
  </si>
  <si>
    <t>Kalyani Hospital, 6-1-69, Stadium Road,Hanumakonda, Warangal.</t>
  </si>
  <si>
    <t>Genl. Medicine,Genl. Surgery, Orthopedics, OBG., Urology, E.N.T., and Pulmanology.</t>
  </si>
  <si>
    <t>Singari E.N.T. Hospital and Research CenterPvt., Ltd., 29-9-54, Govindarajulu NaiduStreet, Suryaraopet, Vijayawada, Krishna Dist.</t>
  </si>
  <si>
    <t>Vijaya Hospital, Revenue Colony, NandyalRoad, Kurnool.</t>
  </si>
  <si>
    <t>Genesral Medicine, General Surgery, Surgical Gastro-enterology, Cardiology, Nephrology, Neuro Surgery, Orthopaedics, Paediatrics, E.N.T., OBG., Plastic Surgery and Physiotherapy.</t>
  </si>
  <si>
    <t>Swamy Super Specialty Netralayam, Naldyal,Kurnool.</t>
  </si>
  <si>
    <t>Identity Multi Specialty Dental Hospital andResearch Center, 21/139, R.S. Road, Kadapa.</t>
  </si>
  <si>
    <t>Prithvi Hospital, 1-7-696, Subedari,Hanumakonda, Warangal.</t>
  </si>
  <si>
    <t>Raghavendra Hospital, Opp. Round BuildingE.C.I.L. Cross Roads, Hyderabad.</t>
  </si>
  <si>
    <t>Genesral Medicine, General Surgery, Anaesthesiology, Cardiology, OBG., E.N.T., Paediatrics, Pathology, Orthopaedics, Radiology and Physiotherapy.</t>
  </si>
  <si>
    <t>Alluri Sitarama Raju Academy of MedicalSciences and Hospital, N.H. 5, Malkapuram,Eluru, W.G. Dist.</t>
  </si>
  <si>
    <t>32484/LC.B/2007</t>
  </si>
  <si>
    <t>General Medicine, General Surgery, E.N.T., Paediatrics, OBG., Pulmanology, Urology, Cardiology, Neuro Surgery and Nephrology.</t>
  </si>
  <si>
    <t>S.V. Happy Smiles Multi Specialty DentalHospital and Implant Center, 1 and 2 GroundFloor, B-5-5-181/2, Near Panama Godown,Vanasthalipuram, Hyderabad</t>
  </si>
  <si>
    <t>Sri Krishna Sahithi Eye Hospital, D.No. 1/500,Smith Road, Near Z.P. Hospital, Opp. Y.S.Guest House, Kadapa</t>
  </si>
  <si>
    <t>S.S. Dental Hospital, 17-1-23, Opp. K.G.H.Clock Tower, Maharanipet, Visakhapatnam</t>
  </si>
  <si>
    <t>Sibar Institute of Dental Sciences,Takkellapadu, Guntur</t>
  </si>
  <si>
    <t>Prathima Institute of Medical Sciences,Naganoor Road, Karimnagar</t>
  </si>
  <si>
    <t>General Medicine, General Surgery, Paediatrics, Orthopaedics, E.N.T., Pulmanology, OBG., Anaesthesiology, Cardiology, Neuro Surgery, Gastro Enterology and Urology</t>
  </si>
  <si>
    <t>Jayam Super Specialty Dental Hospital, ShopNo. 15 and 16, Municipal Shopping Complex,Ananthapur</t>
  </si>
  <si>
    <t>Vision Care Clinic and Eye Hospital, 6-2-88Old Maty. Hosptial Raod, Bhavani NagarCircle, Tirupathi</t>
  </si>
  <si>
    <t>Care Super SpecialtyDental Hospital Pvt. Ltd,Juvvalapalem Road, Bhimavaram, W.G.Dist.</t>
  </si>
  <si>
    <t>Vinod Dental Super Specialty Hospital, 46-679, 1st Floor, Beside Hotel Laxmi Nivas,Budhvarpet, Kurnool</t>
  </si>
  <si>
    <t>Nirmala Maternity, Orthopedic and GeneralHospital, 2/3 R.T. Opp. Post Office,Vijayanagar Colony, Hyderabad.</t>
  </si>
  <si>
    <t>K.M. Dental Hosptials, Global Nagar, MumbaiRoad, Buchireddy Palem, Nellore</t>
  </si>
  <si>
    <t>Rohit Text Tube Baby (IVF) Center, WyraRoad, Khammam.</t>
  </si>
  <si>
    <t>OBG., General Surgery, Paediatrics and Anaesthesiology.</t>
  </si>
  <si>
    <t>Dr. Lakshman's Institute of Orthopedics,C.V.R.N. Road, Karimnagar.</t>
  </si>
  <si>
    <t>21-Mar-2009</t>
  </si>
  <si>
    <t>Orthopaedics, Surgical Gastro Enterology, Plastic Surgery, OBG., Urology, Neuro Surgery, Genl. Surgery and Anaesthesiology.</t>
  </si>
  <si>
    <t>20-Mar-2012</t>
  </si>
  <si>
    <t>S.A.I. Hospitals, Aryapuram, Middle Street,Opp. Hotel Lalitha Mahal, Rajahmundry,E.G.Dist.</t>
  </si>
  <si>
    <t>General Medicine, General Surgery, Orthopaedics, OBG., E.N.T., Neuro Surgery, Cardiology, Nephrology, Paediatrics, and Urology.</t>
  </si>
  <si>
    <t>Manipal Women and Child Hospital, 18-1-3,K.G.Down, Maharanipet, Jagadamba Center,Visakhapatnam.</t>
  </si>
  <si>
    <t>General Medicine, General Surgery, Orthopaedics, E.N.T., Neuro Surgery, OBG., Cardiology, Nephrology and Paediatrics</t>
  </si>
  <si>
    <t>Saradha Dental Hospital, 17-477, SundaraiahStreet, Chittoor</t>
  </si>
  <si>
    <t>Madhurai Netralaya, 16-02-280, BesideMarket, Gandhi Nagar, Pogathota, Nellore</t>
  </si>
  <si>
    <t>Subham Prema Hospital, Rama TalkiesJunction, Visakhapatanm.</t>
  </si>
  <si>
    <t>20-Apr-2009</t>
  </si>
  <si>
    <t>Anaesthesiology, Cardiology, C.T. Surgery, ENT., Emergency Medicine, General Medicine, Neuro Surgery, Neuclear Medicine, OBG., Orthopaedics, Paediatrics, Pathology, Plastic Surgery, Pulmanology, Radiology, Surgical Gastro Enterology, Surgical Oncology, Urology</t>
  </si>
  <si>
    <t>19-Apr-2012</t>
  </si>
  <si>
    <t>Preethi Nursing Home, S.L.V. Talkies Road,Guntakal, Ananthapur Dist.</t>
  </si>
  <si>
    <t>General Medicine, General Surgery, OBG., Paediatricts, Orthopaedics, Anaesthesiology, Radiology, Pathology, and Physiotherapy.</t>
  </si>
  <si>
    <t>Pragati Hospital, Hyderabad Road,Nizamabad.</t>
  </si>
  <si>
    <t>Anaesthesiology, Cardiology, E.N.T., General Medicine, General Surgery, Nephrology, Neuro Surgery, OBG., Orthopaedics, Paediatrics, Pathology, Radiology, Urology, Physiotherapy, and Dialysis Unit.</t>
  </si>
  <si>
    <t>Sri Laxmi Nursing Home, Jagitial, KarimnagarDist.</t>
  </si>
  <si>
    <t>General Surgery, Urology, ENT., Surgical Oncology, Plastic Surgery, OBG. and Orthopaedics.</t>
  </si>
  <si>
    <t>Dentinova Denal Hospital, 1st floor, TajComplex, Nampally, Hyderabad.</t>
  </si>
  <si>
    <t>Jayalakshmi Hospitals, 9-5-15, J.P.N. Road,Warangal</t>
  </si>
  <si>
    <t>Anesthesiology, Gen. Med. Gen. Surgery, ENT, Urology, Radiology, OBG and Pediatrics</t>
  </si>
  <si>
    <t>Vizag Hospital and Cancer Research CentrePrivate Limtied, 1/7, M.V.P. Colony,Visakhapatnam</t>
  </si>
  <si>
    <t>Drishti Eye Care, Flat No.114-A, Lane Opp:SBI, Srinagar Colony Main Road, Hyderabad.</t>
  </si>
  <si>
    <t>Nayana Eye Care, 3-1-50, Srinagar,Bhanugudi Junction, Kakinada</t>
  </si>
  <si>
    <t>D.B.R. &amp; S.K. Super Specilaity Hospital, 18-1-505, Mask Road, Opp: V.V.Mahal, Tirupathi</t>
  </si>
  <si>
    <t>General Medicine, General Surgery, Surgical Gastroenterology, Nephrology and OBG</t>
  </si>
  <si>
    <t>Dentocare Super Speciailty Dental Hospital,12-2-962, Opp: Baby Hospital, 2nd cross, SaiNagar, Ananthapur.</t>
  </si>
  <si>
    <t>The A.J. Multi SpecialtyDental Hospital, ShopNo.2&amp;3, Gayathri Enclave, Gayathri EstateMain Road, Kurnool</t>
  </si>
  <si>
    <t>Apollo Nursing Home, 3-3-96, Civil HospitalRoad, Karimnagar.</t>
  </si>
  <si>
    <t>Anaesthesiology, General Meddicine, General Surgery, OBG, Paediatrics, ENT, Orthopaedics, Surgical Oncology, Urology, Radiology, Pulmonology, Plastic Surgery and Physiotherapy</t>
  </si>
  <si>
    <t>Sri Laxmi Super Speciality Dental Hospital, 3-1-343, Beside Old Employemnt Office, Dr.Ambedkar Road, Karimnagar.</t>
  </si>
  <si>
    <t>Sri Rama Multi Speciality HospitalJummikunta, Karimnagar District.</t>
  </si>
  <si>
    <t>Anaesthesiology, General Medicine, General Surgery, OBG, Orthopaedics, Urology, ENT, Pulmonology, Radiology, Paediatrics and Pathology</t>
  </si>
  <si>
    <t>Sri Rama Multi Speciality Dental Hospital,Gupta Complex, Beside Municipal Office,Kamareddy, Nizambad District</t>
  </si>
  <si>
    <t>Sri Yamini Dental Clinic, Sundaraiah BhavanRoad, Ongole, Prakasam District.</t>
  </si>
  <si>
    <t>Prime Hospitals, Road. No. 1 K.P.H.B ColonyKukatpally, Hyderabad.</t>
  </si>
  <si>
    <t>Anaesthesiology, Cardiology, C.T.Surgery, ENT, Emergency Medicine, General Medicine, General surgery, Nephrology, Neuro Surgery, OBG, Orthopaedics, Paediatrics, Pathology, Plastic Surgery,Pulmonology, Radiology, Oncology, Urology, Physiotherapy and Dialysis</t>
  </si>
  <si>
    <t>Susrutha Peoples, Hospital, 1-4-80 C, NewTown, Opp. S.B.H. Bank, Mahaboobnagar.</t>
  </si>
  <si>
    <t>Anaesthesiology, General Medicine, General Surgery, ENT, OBG, Orthopaedics, Paediatrics, Pathology, Plastic Surgery, Radiology, Urology and Gastroenterology</t>
  </si>
  <si>
    <t>C.S. Reddy Super, Speciality Dental Hospital,3/271 Dr. Prabhakar Rao, Hospital Complex,Christial Lane , Kadapa.</t>
  </si>
  <si>
    <t>Sri. Kamakshi Sai Dental Clinic, 6-2-93,Opp.Bala Mandir, Old Maternity Hospital, Tirupathi.</t>
  </si>
  <si>
    <t>Indira Multi Speciality Dental Hospital, 16-2-307, Near Sunday Market, SubrahmanyaSwamy Temple Street, Pogathota, Nellore</t>
  </si>
  <si>
    <t>Suhas Multi Speciality Dental Hospital,142&amp;143, 1st floor, Navketen Complex, Opp.Cloct Tower, S.D. Road, Secunderabad.</t>
  </si>
  <si>
    <t>Sai Srinidhi Maternaty Nursing Home, 11-3-1037/1, Opp. Abnus Function Hall, L.B. Nagar,Warangal.</t>
  </si>
  <si>
    <t>Narayana Hrudayalaya. Pvt. Ltd. 258/A,Bommasandra Industrial Area, Bangalore</t>
  </si>
  <si>
    <t>Multi Specialisation</t>
  </si>
  <si>
    <t>Aware Global Hospitals, 8-16-01, SowbhagyaNagar, Sagar Road, Lingoliguda,Saroornagar, Hyderabad.</t>
  </si>
  <si>
    <t>Srikiran Institution of Ophthalmology,Penumarthy Road, Near Atchampeta Institute,Kakinada, E.G. District</t>
  </si>
  <si>
    <t>Dr. Ramayya's Urology, Nephrology Institute &amp;Hospital Pvt. Ltd. Adg. New MLA Quarters,Basheerbagh, Hyderabad.</t>
  </si>
  <si>
    <t>AVPR Super Specialtiy Dental Hl., 1-1-191,Tahasil Chowrastha, Jagityal, KarimnagarDist.</t>
  </si>
  <si>
    <t>DNR Advanced Dental Hospital, 16-2-149,Pogathota, Nellore</t>
  </si>
  <si>
    <t>Balaji Eye Care &amp; Laser Centre, 1st Floor, 6-3-788/32, Durga Nagar Colony, Opp. ChandanaBros. Ameerpet, Hyderabad</t>
  </si>
  <si>
    <t>Jabilli Mother &amp; Child Hospital, BesideChurch, Wyra Road, Khammam.</t>
  </si>
  <si>
    <t>General Medicine, General Surgery, OBG Paediatrics, Orthopaedics and Plastic Surgery</t>
  </si>
  <si>
    <t>Madhumani Nursing Home, Balaji Complex,Nandyal, Kurnool District.</t>
  </si>
  <si>
    <t>Sagarlal Memorial Hospital &amp; Matadin GoelResearch Centre, 1-5-551, Musheerabad,Hyderabad</t>
  </si>
  <si>
    <t>Anaesthesiology, General Medicine, General Surgery, Cardiology, Orthopaedics, Radiology, Urology, OBG, Paediatrics, Nephrology, ENT, Pulmonology and Physiotherapy</t>
  </si>
  <si>
    <t>Latha Super Specialities, 29-14-58, PrakasamRoad, Suryaraopet, Vijayawada</t>
  </si>
  <si>
    <t>General Medicine, General Surgery, OBG, Orthopaedics, Neuro Surgesry, Urology, Cardiology, Nephrology, Paediatrics and Surgical Gastroentesrology</t>
  </si>
  <si>
    <t>Viswa Bharathi Cancer Hospital, R.T.Nagar,Near Nagalapuram, Kurnool</t>
  </si>
  <si>
    <t>Gurunanak Care Hospital, 1-4-908/7/1,Musheerabad Main Road, Musheerabad,Hyderabad</t>
  </si>
  <si>
    <t>15-Sep-2009</t>
  </si>
  <si>
    <t>Cardiology, OBG, Neuro Surgery, Orthopaedics, ENT, Nephrology, Urology, Paediatrics, Surgical Gastroenterology, General Surgery, Anaesthesiology, Plastic Surgery, Emergency Medicine, Surgical Oncology, Radiology and Pulmonology</t>
  </si>
  <si>
    <t>14-Sept-2012</t>
  </si>
  <si>
    <t>Rama Super Speciality Dental Hospital, ShopNo.14, Kamshetty Mall, Vishal Super MarketComplex, T.V.Studio, Ramanthapur,Hyderabad</t>
  </si>
  <si>
    <t>Rainbow Children Hospital, Plot No. C-17,Vikrampuri Colony, Vikrampuri, Hyderabad</t>
  </si>
  <si>
    <t>22-Sep-2009</t>
  </si>
  <si>
    <t>Kommineni Super Speciality Dental Hospital,490A, 1st Floor, Reddy &amp; Reddy Colony,Tirupathi, Chittoor Dist.</t>
  </si>
  <si>
    <t>Triveni Super Speciality Dental Hl. &amp; ImplantCentre, 2-16-1, Venkat Nagar , Kakinada,E.G.Dist.</t>
  </si>
  <si>
    <t>Smile Care Dental Hospital, 11-9-7, RoadNo. 1, SBI Colony, Nagole Road, Kothapet,Hyderabad</t>
  </si>
  <si>
    <t>Sankara Eye Hospital, Pedakakani,GunturDist.</t>
  </si>
  <si>
    <t>Sri Sai Neuro &amp; Trauma Super SpecialityHospital, South Bypass Road, Opp.PragathiBhavan, Ongole, Prakasam Dist.</t>
  </si>
  <si>
    <t>Neruo Surgery, Orthopaedics, General Surgery, General Medicine, OBG, PlasticOrthopadics Surgery, Paediatrics and Surgical Gastroenterology</t>
  </si>
  <si>
    <t>Axon Hospitals, 8-3-215. SrinivasanagarColony West, Opp. ICICI Bank, S.R.Nagar,Hyderabad</t>
  </si>
  <si>
    <t>Anaesthesiology, Cardiology, C.T.Surgery, General Medicine, General Surgery, Neuro Surgery, OBG, Orthopaedics, Urology, Physiotherapy and Dialysis Unit</t>
  </si>
  <si>
    <t>Apollo Reach Hospitals, Railway StationRoad, Karimnagar</t>
  </si>
  <si>
    <t>Anaesthesiology, Cardiology, C.T.Surgery, Emergency Medicine, General Medicine, General Surgery, Nephrology, Neuro Surgery, Orthopaedics, Urology and Physiotherapy</t>
  </si>
  <si>
    <t>Jeevana Jyothi Hospitals, D.No. 15/381,Kamalanagar, Anantapur</t>
  </si>
  <si>
    <t>General Medicine, General Surgery, OBG, Orthopaedics, Cardiology and Urology. Additionally accorded recognition for Nephrology Speciality w.e.f. 21-03-2011</t>
  </si>
  <si>
    <t>Vijaya Super Spesciality Dental Hospital &amp;Maxillofacial Trauma Care Centre, 75-8-2,Gandhipuram-II, Beside Rajahmundry GasCompany, Rajahmundry, E.G.Dist.</t>
  </si>
  <si>
    <t>Devishetty Super Speciality Hospital, CivilHospital Road, Karimnagar</t>
  </si>
  <si>
    <t>General Medicine, General Surgery, Orthopaedics, Paediatrics, ENT, Neuro Surgery and Pulmonology</t>
  </si>
  <si>
    <t>Durgabai Deshmukh Hospital &amp; ResearchCentre, University Road, Vidyanagar,Hyderabad</t>
  </si>
  <si>
    <t>Anaesthesiology, General Medicine, General Surgery, ENT, OBG, Orthopaedics, Paediatrics, Radiology, Pathology, Physiotherapy, Cardiology, C.T.Surgery, Surgical Gastroenterology, Neuro Surgery, Surgical Oncology, Plastic Surgery, Urology and Nephrology</t>
  </si>
  <si>
    <t>Praveen Cardiac Centre, H.No. 33-25-35/C,Pushpa Hotel Road, Kasturibaipet, Bellapusobhanadri Street, Vijayawada</t>
  </si>
  <si>
    <t>Gowtami Eye Institute, 1, R.V.Nagar,Korukonda Road, Opp. Market Yard,Rajahmundry, E.G.Dt.</t>
  </si>
  <si>
    <t>Mythri Hospital, 13-6-434/C/148, Near PVNRAirport Flyover Pillar No.80, Mehidipatnam,Hyderabad</t>
  </si>
  <si>
    <t>9-Nov-2009</t>
  </si>
  <si>
    <t>Anaesthesiology, Cardiology, C.T.Surgery, ENT, Emergency Medicine, General Medicine, General Surgery, Nephrology, Neuro Surgery, Nuclear Medicine, OBG, Paediatrics, Pathology, Plastic Surgery, Pulmonology, Radiology, Surgical Gastroenterology, Surgical Oncology, Urology, Physiotherapy and Dialysis Unit</t>
  </si>
  <si>
    <t>9-Nov-2012</t>
  </si>
  <si>
    <t>Sai Srinivasa Speciality Pvt., Ltd.,Narayanaguda, Hyderabad</t>
  </si>
  <si>
    <t>10-Nov-2009</t>
  </si>
  <si>
    <t>General Medicine, General Surgery, Anaesthesiology, Cardiology, ENT, Nephrology, Neuro Surgery, OBG, Orthopaedics, Paediatrics, Pathology, Plastic Surgery, Radiology, Surgical Gastroesnterology, Surgical Oncology, Pulmonology, Urology, Physiothesrapy and Dialysis</t>
  </si>
  <si>
    <t>Sri New Balaji Super Speciality Hospital,43/19, N.R.Pet, Kurnool</t>
  </si>
  <si>
    <t>General Medicine, General Surgery, OBG, Orthopaedics, Neuro Surgery, Urology, Plastic Surgery, Pulmonology, ENT and Physiotherapy</t>
  </si>
  <si>
    <t>Smile Care Super Speciality Dental Hospital,RCM Complex, Butchirajupalem, Near AndhraBank, NAD Kotha Road, Visakhapatnam</t>
  </si>
  <si>
    <t>G.R.Hospital, 4-8-114, Opp. HanamkondaPolice Station, Kumarpalli, Hanamkonda,Warangal</t>
  </si>
  <si>
    <t>The Smile Super Speciality Dental Clinic,Visakha Medical Centre Building, 1st Floor,SLN Towers, Collectorate Junction,Maharanipeta, Visakhapatnam</t>
  </si>
  <si>
    <t>Sindhu Multi Super Speciality Dental Hospital&amp; Maxillo-Facial Trauma Care-Implant Centre,D.No. 18-399/3, Behind SatyanarayanaSwamy Temple, Pargi Road, ShadnagarTown, Mahaboobnagar Dist.</t>
  </si>
  <si>
    <t>Sri Venkata Ramana Dental Hospital, BesideSBH, Ashoknagar, Gollapally Road, Jagitial,Karimnagar Dist.</t>
  </si>
  <si>
    <t>Mahatma Gandhi Super Speciality Hospitals,12-4-2, Prakashnagar, Narsaraopet, GunturDist.</t>
  </si>
  <si>
    <t>Prashanth Hospital, APSEB City Central, Off.M.G.Road, Labbipet, Vijayawada</t>
  </si>
  <si>
    <t>Urology, OBG, General Medicine, General Surgery and Surgical Gastroenterology</t>
  </si>
  <si>
    <t>Image Hospitals, 1-90/2/G/2, Arunodaya Co-operative Housing Society, Madhapur,Hyderabad</t>
  </si>
  <si>
    <t>Cardiology, C.T.Surgery, Neuro Surgery, Orthopaedics, General Medicine, Pulmonology, Radiology, Medical Oncology, OBG, Paediatrics, Urology, ENT and Emergency Medicine</t>
  </si>
  <si>
    <t>Geetha Mullapudi International Hi-technologyDental Hospital, 1st floor, Sri Challa ApparaoMunicipal Complex, Near Kotipalli Bus Stand,Rajahmundry, E..G.Dist.</t>
  </si>
  <si>
    <t>J.J.Dental Clinic, Temple Street, Kakinada,E.G.Dist.</t>
  </si>
  <si>
    <t>Universal Super Speciality Dental Hospital,Motinagar X Roads, Plot No. 13-E, 2nd floor,Kalyananagar, Housing Co-operative Society,Venture No.3, Hyderabad</t>
  </si>
  <si>
    <t>Sudha Urology and Andrology Hospital, 10-5-8, Nageswara Rao Street, Ramanaraopet, 2ndJunction, Kakinada</t>
  </si>
  <si>
    <t>Yashoda Cancer Hospital, Raj Bhavan Road,Somajiguda, Hyderabad</t>
  </si>
  <si>
    <t>Padmachandra Super Speciality Hospital,Opp. Government Medical College,Budhawarapet, Kurnool</t>
  </si>
  <si>
    <t>Citi Orthopaedic Centre, H.No. 32-6-18A,Sikha Mani Centre, Prajasaktinagar,Vijayawada</t>
  </si>
  <si>
    <t>Indur Cancer Hospital, Krishnapuri Colony,Madhavanagar, Nizamabad</t>
  </si>
  <si>
    <t>Radhakrishnan Hospitals, Netaji Compound,Prakashnagar, Raja Lane, Kurnool</t>
  </si>
  <si>
    <t>OBG, General Surgery, Plastic Surgeryand Orthopaedics and also Anaesthesiology, Cardiology, ENT, Emergency Medicine, General Medicine, Nephrology, Neuro Surgery, Paediatrics, Pathology, Pulmonology, Radiology, Surgical Gastroenterology, Urology and Surgical Oncology</t>
  </si>
  <si>
    <t>Smile Super Spesciality Dental Hospital, C-Camp Centre, Opp. TTD Kalyana Mandapam,Kurnool</t>
  </si>
  <si>
    <t>Saiie Dental Speciality Hospital, 40-351,Gandhi Nagar, Kurool</t>
  </si>
  <si>
    <t>Lakkireddy 'Dental' Super Speciality Hospital,43/39-A, 2nd Line, N.R.Peta, Kurnool</t>
  </si>
  <si>
    <t>Dr. Kotareddy Hospital, Main Road, Kandukur,Prakasam Dist.</t>
  </si>
  <si>
    <t>General Medicine, General Surgery, OBG and Orthopaedics</t>
  </si>
  <si>
    <t>Ravichandra Super Speciality Dental Clinic,Vasavi Kanyakaparameshwari TempleComplex, Mahaboobabad, Warangal Dist.</t>
  </si>
  <si>
    <t>Ravi Dental Hospital &amp; Implant Centre, PlotNo.C-31, Sharadha Theatre Lane,Rukminipuri Colony, Hyderabad</t>
  </si>
  <si>
    <t>Times Hospital, 6-2-413/B, Road No. 4,Banjara Hills, Hyderabad</t>
  </si>
  <si>
    <t>General Medicine, General Surgery, OBG and Urology</t>
  </si>
  <si>
    <t>Sindhura Hospital, New Bridge Road,Srikakulam</t>
  </si>
  <si>
    <t>General Medicine, General Surgery, OBG, ENT, Paediatrics, Orthopaedics and also Urology speciality</t>
  </si>
  <si>
    <t>The Deccan Hospitals (formerly Park HealthCare) 6-3-903/A and B, Somajiguda,Hyderabad</t>
  </si>
  <si>
    <t>General Medicine, General Surgery, OBG, ENT, Orthopaedics &amp; Trauma, Neuro Surgery, Pulmonology, Surgical Gastroentesrology, Plastic Surgery and Urology</t>
  </si>
  <si>
    <t>04-Jan--2013 (Recognition was accorded in the name of The Deccan Hospitals on 11-11- 2010)</t>
  </si>
  <si>
    <t>Aswini Super SpecialtyDental Hospital, 29-13-84, Opp. Badri Heritage Apartments,Kaleswararao Road, suryaraopet, Vijayawada</t>
  </si>
  <si>
    <t>Dr. Malik Speciality Dental Cosmotic &amp;Surgery Centre, R.P.Road, Secunderabad</t>
  </si>
  <si>
    <t>Gadam Multi Speciality Dental Hospital &amp;Implant Centre, 1st floor, Redman Plaza, 2ndLine Dwarakanagar, Visakhapatnam</t>
  </si>
  <si>
    <t>Kamal Vilekar's Multi Speciality DentalHospital, D.No. 6-2-15, Chinna Bazar,Srikakulam</t>
  </si>
  <si>
    <t>Curie City Cancer Hospital, Padavalarevu,Gunadala, Vijayawada</t>
  </si>
  <si>
    <t>Mythri Hospital, D.No. 15-721, Kamalanagar,Anantapur</t>
  </si>
  <si>
    <t>General Medicine, General Surgery, OBG, Orthopaedics and Urology</t>
  </si>
  <si>
    <t>Sri Sai Super Speciality Hospital, Near RTCComplex, L.T.Road, Vizianagaram</t>
  </si>
  <si>
    <t>General Surgery, OBG, ENT, Neuro Surgery, Orthopaedics, Urology and Plastic Surgery</t>
  </si>
  <si>
    <t>Shashank Hospital, Doctors Street No.1, Opp.Sheetal Scanning Centre, Khaleelwadi,Nizamabad</t>
  </si>
  <si>
    <t>General Medicine, General Surgery, OBG, Orthopaedics, Neuro Surgery, Urology, Paediatrics, ENT, Pathology and Urology</t>
  </si>
  <si>
    <t>Ashok Super Speciality Dental &amp; Orthodonticand Implantology Centre, Opp. K.K.NursingHome, Civil Hospital Road, Karimnagar</t>
  </si>
  <si>
    <t>03-Feb-2010</t>
  </si>
  <si>
    <t>02-Feb-2013</t>
  </si>
  <si>
    <t>Anupama Hospital, 16-31/494 &amp; 495, 6thPhase, KPHB Colony, JNTU Road,Kukatpally, Hyderabad</t>
  </si>
  <si>
    <t>Anaesthesiology, General Medicine, General Surgery, Cardiology, ENT, Emergency Medicine, OBG, Orthopaedics, Paediatrics, Pathology, Plastic Surgery, Pulmonology, Radiology, Surgical Gastroentesrology, Urology and Physiotherapy Unit</t>
  </si>
  <si>
    <t>Sunshine Hospitals, 1-7-201 to 205,Prenderghast Road, Secunderabad</t>
  </si>
  <si>
    <t>Cardiology, C.T.Surgery, Emergency Medicine, General Medicine, General Surgery, OBG, Orthopaedics, Neuro Surgery, Paediatrics, Plastic Surgery, Pulmonology, Radiology, Surgical Oncology and Surgical Gastroentesrology</t>
  </si>
  <si>
    <t>Abhilash Netra Vydyasala, 3/1350, GandhiRoad, Opp. Ishwarya Complex, Proddutur,Kadapa Dist.</t>
  </si>
  <si>
    <t>Venkatapadma Hospitals, 15-1-45, ThreeLamps Junction, Beside Masjid, Vizianagaram</t>
  </si>
  <si>
    <t>General Medicine, General Surgery,Anaesthesiology, OBG, Orthopaedics, Neuro Surgery, ENT, Urology, Paediatrics, Radiology, Pathology, Plastic Surgery, Pulmonoogy and Physiotherapy</t>
  </si>
  <si>
    <t>Sri Bala Nursing Home, 12-2-24, DanturivariStreet, Kakinada, E.G.Dist.</t>
  </si>
  <si>
    <t>23-Feb-2013</t>
  </si>
  <si>
    <t>32471/LC-B/2009</t>
  </si>
  <si>
    <t>General Medicine, General Surgery, Cardiology, OBG, Orthopaedics, ENT, Paediatrics, Nephrology and Plastic Surgery</t>
  </si>
  <si>
    <t>Kadapa Super Speciality Dental Hospital4/468, Behind Ramalayam, Kadapa</t>
  </si>
  <si>
    <t>Sricare Dental Hospital, 10-14-545/B,V.V.Mahal, Tirupathi</t>
  </si>
  <si>
    <t>Viaya Eye Hospital, 4/624, Gandhi Road,Proddutur, Kadapa Dist.</t>
  </si>
  <si>
    <t>Sudha Hospital, 21-1-4, Opp. Co-operativeStores, Tanuku, W.G.Dist.</t>
  </si>
  <si>
    <t>Anaesthesiology, General Medicine, General Surgery, Cardiology, Orthopaedics &amp; Trauma Care, ENT, OBG, Surgical Gastroentesrology, Paediatrics, Urology and Plastic Surgery</t>
  </si>
  <si>
    <t>Swarooparani Nursing Home, 23B-5/90,Ramachandraraopest, Eluru, W.G.Dist.</t>
  </si>
  <si>
    <t>Anaesthesiology, General Medicine, General Surgery, Orthopaedics &amp; Trauma Care, ENT, OBG, Surgical Gastroenterology, Paediatrics, Urology and Plastic Surgery</t>
  </si>
  <si>
    <t>Smile Dental Care, 2-1-50, Narayana CareComplex, Backside of Hotel Ishwarya Grand,Kakinada</t>
  </si>
  <si>
    <t>Sreenivasa Dental Hospital, 15-441-B-14,Near Neelam Sanjeeva Reddy Statue,Sreekantam Circle, R.F.Road, Anantapur</t>
  </si>
  <si>
    <t>SLMS Hospital Laproscopic &amp; ResearchCentre, Plot No.21, Nagole 'X' Roads,Hyderabad</t>
  </si>
  <si>
    <t>Bollineni Heart Centre Pvt. Ltd. 77-9-37/1,Seelam Nookaraju Complex Street,Rajhmundry, E.G.Dist.</t>
  </si>
  <si>
    <t>Cardiology, C.T.Surgery, Orthopaedics, Urology and Nephrology</t>
  </si>
  <si>
    <t>Srinidhi Multi Speciality Dental Hospital 23-11-48, Sivaji Café Centre, Satyanarayanapuram,Vijayawada, Krishna Dist.</t>
  </si>
  <si>
    <t>24-Mar-2013</t>
  </si>
  <si>
    <t>Naveen Chandra Dental Clinic RailwayStation Road, Rajampeta, Kadapa Dist.</t>
  </si>
  <si>
    <t>Sri Laxmi Multi Speciality Dental Hospital 10-79, Beside RMO Office, Near AmbedkarStatue, Gajwel, Pragnapur, Medak Dist.</t>
  </si>
  <si>
    <t>S.V.Pooja Hospital, Plot No.33, DharmaReddy Colony, Phase II, Hydernagar,Kukatpally, Hyderabad</t>
  </si>
  <si>
    <t>Giridhar ENT Hospital &amp; Laser Centre Ch.Durgaiah Street, Suryaraopet, Vijayawada</t>
  </si>
  <si>
    <t>Modern Retina Centre, 29-27-5, KaleswaraRao Road, Lane to SBI Zonal Office,Surayaraopet, Vijayawada</t>
  </si>
  <si>
    <t>Bharat Dental Care Multi Speciality DentalHospital, Theatre Road, Tuni, E.G.Dist.</t>
  </si>
  <si>
    <t>Sarojini Hospital, Near Government Hospital,Sawaran Street, Karimnagar</t>
  </si>
  <si>
    <t>General Medicine, General Surgery, Orthopaedics, Paediatrics and Pathology</t>
  </si>
  <si>
    <t>Chandamama Children's Hospital, SundaraiahBhavan Road, Ongole, Prakasam Dist.</t>
  </si>
  <si>
    <t>Sri Murali Super Speciality Dental Hospital,Opp.Ganga Hotel, Srinivasa Centre, Nandyal,Kurnool Dist.</t>
  </si>
  <si>
    <t>Aravind Eye Care Centre, 20/1100, RadhaKrishna Nagar, Lane Opp. Ramesh Theatre,Kadapa</t>
  </si>
  <si>
    <t>Sri Sai Praja Hospital Pvt.,Ltd., 1-9-228, Opp.Civil Hospital Main Gate, Metpally,Karimnagar Dist.</t>
  </si>
  <si>
    <t>General Medicine, General Surgery, Orthopaedics, OBG and ENT</t>
  </si>
  <si>
    <t>J.J.Hospital, Plot No. 57, Kalyan Nagar, 1stPhase, Behind T.B.Hospital, Hyderabad</t>
  </si>
  <si>
    <t>Dr.Sreeedhar's Kidney &amp; Multi SpecialityHospital, 13-6-437/I/L/I, Near Al-QuabaMasjid, Khadesrbagh, Nanal Nagar 'X' Road,Mehidipatnam, Hyderabad</t>
  </si>
  <si>
    <t>Sri Sai Nursing Home, 20-692-1, Co-operativeColony, Beside Nehru Park, Kadapa</t>
  </si>
  <si>
    <t>Veena Medicares, 6-2-103, Kakati Colony,Hanamkonda, Warangal Dist.</t>
  </si>
  <si>
    <t>Konark Hospitals, Plot No.13 and 14, BesideSharwood Public School, PatbasheerbadVillage, Qutubullapur Mandal, Kompally,R.R.Dist.</t>
  </si>
  <si>
    <t>General Medicine, General Surgery, ENT, Neuro Surgery, OBG, Orthopaedics, Pathology, Plastic Surgery, Radiology, Urology and Physiotherapy</t>
  </si>
  <si>
    <t>Medicare Hospitals, 74-11-7, New PrakashNagar Round Park, Prakashnagar,Rajahmundry</t>
  </si>
  <si>
    <t>General Medicine, General Surgery, Emergency Medicine, Cardiology, ENT, Nephrology, OBG, Orthopaedics, Paediatrics, Plastic Surgery, Pulmonology, Surgical Gastroentesrology, Urology and Physiotherapy</t>
  </si>
  <si>
    <t>Sri Venkata Sai Medical College Hospital,Yenugonda, Mahaboobnagar</t>
  </si>
  <si>
    <t>Positive Dental Sciences Pvt.Ltd., HIG 203,Dharamareddy Colony, MRO Office, KPHB,Hyderabad</t>
  </si>
  <si>
    <t>F3655</t>
  </si>
  <si>
    <t>Sai Ram Multi Speciality Hospital, 3-1-398,Dr.B.R.Ambedkar Road, Beside TDP Office,Karimnagar</t>
  </si>
  <si>
    <t>25-May-2010</t>
  </si>
  <si>
    <t>General Medicine, General Surgery, OBG, Paediatrics, Cardiology, Surgical Gastroenterology, Neuro Surgery, Plastic Surgery, Surgical Oncology, ENT and Pulmonology</t>
  </si>
  <si>
    <t>24-May-2013</t>
  </si>
  <si>
    <t>Sri Raksha Hospital, 11-5-79, NST Road,Sanjeeva Reddy Bhavan Backside,Khammam</t>
  </si>
  <si>
    <t>Anaesthesiology, General Medicine, General Surgery, Emergency Medicine, Cardiology, OBG, Paediatrics, Orthopaedics, Neuro Surgery, Pathology and Pulmonology</t>
  </si>
  <si>
    <t>Sri Sai P.V.R. Hospitals, 8-10-139a, RailwayStation Road, Behind Leela Mahal Theatre,Vizianagaram</t>
  </si>
  <si>
    <t>General Surgery, Orthopaedics, OBG and Paediatrics</t>
  </si>
  <si>
    <t>Sanjeevanee Nursing Home, 3-3-163, BehindCivil Hospital, Karimnagar</t>
  </si>
  <si>
    <t>General Surgery, OBG, Urology, Plastic Surgery, Surgical Oncology</t>
  </si>
  <si>
    <t>Lalitha Eye Hospital, 15/246, ThikkanaTelephone Bhavan Exchange Street,Brindavanam, Nellore</t>
  </si>
  <si>
    <t>Mythri Multi Speciality Hospital, 15-8-18,Ramakumari Vari Veedhi, Santhampesta,Ongole, Prakasam Dist.</t>
  </si>
  <si>
    <t>General Medicine, General Surgery, Urology, Orthopaedics, OBG, Paediatrics and Physiotherapy</t>
  </si>
  <si>
    <t>Surya Global Hospital, Nageswara Rao Street,Ramaraopet, Kakinada, East Godavary Dist.</t>
  </si>
  <si>
    <t>General Medicine, General Surgery, Surgical Oncology, OBG, Paediatrics, ENT, Orthopaedics, Anaesthesiology, Neuro Surgery, Radiology and Plastic Surgery</t>
  </si>
  <si>
    <t>T.J.R.Dental Hospital, H.No. 1-4-57/6/A,Rajendra Nagar, Mahaboobnagar</t>
  </si>
  <si>
    <t>Madanapalli Hospitals Pvt. Ltd., Madanapalli,C.M.T. Road, Chittor Dist.</t>
  </si>
  <si>
    <t>General Medicine, General Surgery, OBG, Orthopaedics and Paediatrics</t>
  </si>
  <si>
    <t>Madhu Chalapati Urological Hospital,J.P.Road, Bhimavaram, West Godavary Dist.</t>
  </si>
  <si>
    <t>Anaesthesiology, General Surgery, Urology, Surgical Gastroenterology, Neuro Surgery, Plastic Surgery, OBG, Paediatrics, ENT, Orthopaedics and Radiology</t>
  </si>
  <si>
    <t>Smile Crafters Dental Hospital, D.No. 10/432,Devi Nursing Home Road, AdimurthyNagar,Anantapur</t>
  </si>
  <si>
    <t>Subhash Super Speciality Dental Hospital,Beside Navabharat Theatre, Guntur Road,Ongole, Prakasam Dist.</t>
  </si>
  <si>
    <t>D.V.Raju Eye Hospital, P.R.College Road,Kakinada, East Godavary Dist.</t>
  </si>
  <si>
    <t>Aswini Netralayam, Guntur Road,Narsaraopeta, Guntur Dist.</t>
  </si>
  <si>
    <t>LV Prasad Eye Institute, Kallam Anji ReddyCampus, LV Prasad Marg, Banjara Hills,Hyderabad</t>
  </si>
  <si>
    <t>Challa Eye Care Centre, Plot No. 8-2-268/R/9-P, Sagar Society Main Road, Road No.2,Banjara Hills, Hyderabad</t>
  </si>
  <si>
    <t>Royal Hospital, 20-23-4/A, Behind NagadeviTheatre, Near Gokavaram Bus Stand,Rajahmundry, E.G.Dist.</t>
  </si>
  <si>
    <t>General Medicine, General Surgery, Anaesthesiology, Emergency Medicine, OBG, Paediatrics, ENT, Neuro Surgery, Radiology, Plastic Surgery, Surgical Oncology, Surgical Gastroenterology, Urology and Physiotherapy</t>
  </si>
  <si>
    <t>Simhapuri Super Speciality Dental Hospital,16/201, Kasturidevi Nagar, Pogathota, Nellore</t>
  </si>
  <si>
    <t>Mahavir Hospital &amp; Research Centre, 10-1-1,Bhagwan Mahavir Marg, A.C.Guards, MasabTank, Hyderabad</t>
  </si>
  <si>
    <t>General Medicine, General Surgery, Cardiology, C.T.Surgery, OBG, Paediatrics, Orthopaedics, ENT, Anaesthesiology, Neuro Surgery, Radiology, Plastic Surgery, Urology, Nephrology, Pulmonology and Pathology</t>
  </si>
  <si>
    <t>M.S.Hospital, Road No.1, Abbanna Colony,Near Tirumala By-pass Road, Tirupati, ChittorDist.</t>
  </si>
  <si>
    <t>RUSSH Multi Super Speciality Hospital, D.No.10-14-576/6, Reddy &amp; Reddy Colony, Opp.Municipal Office, Tirupati, Chittoor Dist.</t>
  </si>
  <si>
    <t>General Medicine, General Susrgery, Urology, OBG, Orthopaedics, Cardiology, Paediatrics, ENT and Plastic Surgery</t>
  </si>
  <si>
    <t>Sreelatha Hospitals, 12-21-4, Aryapuram,Rajahmundry, E.G.Dist.</t>
  </si>
  <si>
    <t>General Medicine, General surgery, Cardiology, OBG, Orthopaedics, ENT, Ansaesthesiology, Radiology, Urology, Nephrologyand Pulmonology</t>
  </si>
  <si>
    <t>Bhavya Multi Speciality Hospital, Plot NO.65,Road No.5, New Samathapuri Colony, NagoleX Roads, Hyderabad</t>
  </si>
  <si>
    <t>Ophthalmology ( for Anterior Segment diseases only)</t>
  </si>
  <si>
    <t>Venkata Ramana Nursing Home (P) Ltd.,Opp. RTC Bus Stand, Kurnool Road, Ongole,Prakasam Dist.</t>
  </si>
  <si>
    <t>General Medicine, General Surgery, OBG, Paediatrics, Orthopadics and Neuro Surgery</t>
  </si>
  <si>
    <t>Princess Durru Shahvar Children's &amp; GeneralHospital, Purana Haveli, Hyderabad</t>
  </si>
  <si>
    <t>General Medicine, General Susrgery, Emergency Medicine, Anaesthesiology, OBG, ENT, Paediatrics, Orthopaedics, Radiology, Plastic Surgery, Pathology and Physiothesrapy</t>
  </si>
  <si>
    <t>Sri Sai Apollo Super Speciality DentalHospital, 11-158, 159, 162, Subhash Road,Near Saptagiri Circle, Anantapur</t>
  </si>
  <si>
    <t>Madhukar Reddy Super Speciality DentalHospital, 5-7-87, Main Road, Lashkar Bazar,Opp. Petrol Pump, Hanamkonda, Warangal</t>
  </si>
  <si>
    <t>12-Jul-2010</t>
  </si>
  <si>
    <t>11-Jul-2013</t>
  </si>
  <si>
    <t>Safe Emergency Hospital, 2-2-7, Usha PriyaComplex, Bhanugudi, Kakinada, E.G.Dist.</t>
  </si>
  <si>
    <t>General Medicine, General Surgery, Anaesthesiology, ENT, OBG, Surgical Gastroenterology, Paediatrics, Urology, Plastic Surgery, Cardiology, Pulmonology, Radiology, Neuro Surgery and Orthopaedics &amp; Trauma Care</t>
  </si>
  <si>
    <t>Rakesh Super Speciality Dental Hospital, 16-2-835/11/2-A, APHB Main Road, SaidabadColony, Hyderabad</t>
  </si>
  <si>
    <t>Dr. PJR Super Speciality Dental Hospital, 8-3-318/6B/7, Engineers Colony, YousufgudaMain Road, Hyderabad</t>
  </si>
  <si>
    <t>Eshwar Super Speciality Dental Hospital, 50-726-6 B, Kurnool</t>
  </si>
  <si>
    <t>Smile Super Speciality Dental Hospital,Ramesh Reddy Nagar, Near RTC Bus Stand,Nellore</t>
  </si>
  <si>
    <t>Denty's (A unit of Today's Health Care IndiaPvt. Ltd.) 60-1-7/1, Siddhartha Nagar,Vijayawada, Krishna Dist.</t>
  </si>
  <si>
    <t>Prasad Multi Speciality Hospital, Near NelloreBus Stand, Santhapet, Ongoole, PrakasamDistrict</t>
  </si>
  <si>
    <t>General Medicine, General Surgery, Anaesthesiology, OBG,Paediatrics and Orthopaedics</t>
  </si>
  <si>
    <t>Medicare Multi Speciality Hospital, 25/466,Near RTC Bus Stand, Nandyal, Kurnool Dist.</t>
  </si>
  <si>
    <t>General Medicine, General Surgery, ENT, Urology, Orthopaedics and Trauma Care</t>
  </si>
  <si>
    <t>Vamsi Krishna Dental Hospital, 3/27,R.S.Road, Near Saibaba Theatre, Opp. PetrolPump, Kadapa</t>
  </si>
  <si>
    <t>Care Dental Specialities Hospital, 40/353-C,Gandhi Nagar, Kurnool</t>
  </si>
  <si>
    <t>Sri Krishna Multi Speciality Dental Hospital, 3-5-8, Govt. Girls Junior College Road,Karimnagar</t>
  </si>
  <si>
    <t>Prakash Speciality Dental Clinic, D.No. 18/18,60 feet Road, Near RTC Bus Stand, Guntakal,Anantapur</t>
  </si>
  <si>
    <t>Srinivasa Hospitals, D.No. 20-7-55,Sundaraiah Bhavan Road, Beside RTC Depot,Kurnool Road, Ongole, Prakasam Dist.</t>
  </si>
  <si>
    <t>General Medicine, General Surgery, Anaesthesiology, OBG, Orthopaedics and Surgical Gastroenterology</t>
  </si>
  <si>
    <t>Durga Nursing Home, 20-6-138(2), AnjaiahRoad, Ongole, Prakasam Dist.</t>
  </si>
  <si>
    <t>General Medicine, General Surgery, OBG and Paediatrics</t>
  </si>
  <si>
    <t>Chaitanya Hospital, Near By-Pass, AnjaiahRoad, Ongole, Prakasam Dist.</t>
  </si>
  <si>
    <t>General Medicine, General Surgery, Anaesthesiology, OBG, Orthopaedics and Paediatrics</t>
  </si>
  <si>
    <t>Narayana Hrudayalaya, 1-1-216, Suraram 'X'Roads, Jeedimetla, Hyderabad</t>
  </si>
  <si>
    <t>General Medicine, General Surgery, Cardiology, C.T.Surgery, Neuro Surgery, Nephrology, Urology, Surgical Gastroentesrology, Plastic Surgery, Paediatrics, Pulmonology, OBG, ENT and Orthopaedics &amp; Trauma Care</t>
  </si>
  <si>
    <t>Prasad Hospital, MIG-204, Road No.1, Opp.Sitara Hotel, KPHB Colony, Hyderabad</t>
  </si>
  <si>
    <t>General Medicine, General Surgery, Anaesthesiology, Cardiology, ENT, Emergency Medicine, OBG, Paediatrics, Orthopaedics, Pathology, Plastic Surgery, Nephrology, Neuro Surgery, Pulmonology, Radiology, Urology, Physiotherapy and Dialysis Unit</t>
  </si>
  <si>
    <t>Neoretina Eye Care Institute, 5-9-83/B, ChapelRoad, Lane Opp. L.B.Stadium, Nampally,Abids, Hyderabad</t>
  </si>
  <si>
    <t>Ophthalmology ( for Anterior and Posterior Segment diseases of Eye)</t>
  </si>
  <si>
    <t>Omni Hospitals, Opp. P.V.T. MarketKothapest 'X' Road, Dilsukhnagar Hyderabad</t>
  </si>
  <si>
    <t>General Medicine, General Surgery, Anaesthesiology, Cardiology, C.T.Surgery, ENT, Nephrology, Neuro Surgery, OBG, Orthopaedics, Nephrology, Paediatrics, Pathology, Plastic Surgesry, Pulmonology, Radiology, Surgical Oncology, Urology, Physiotherapy and Dialysis Unit</t>
  </si>
  <si>
    <t>Balaji Multi Speciality Hospital, Near RTC BusStand Circle, Madanapalli, Chittoor District.</t>
  </si>
  <si>
    <t>General Medicine, General Surgery, ENT, OBG, Paediatrics and Orthopaedics</t>
  </si>
  <si>
    <t>Sri Prasanna Kamakshi Super SpecialityDental Clinic, 2-13-14, Kavali, NelloreDistrict</t>
  </si>
  <si>
    <t>Sri Sai Dental Hospital &amp; Implant Centre,Jagitial, Karimnagar Dist.</t>
  </si>
  <si>
    <t>G.K.Multi Speciality Hospital, 6-1-1,Chintkuntwada, Nirmal, Adilabad District.</t>
  </si>
  <si>
    <t>Pramoda Hospital, 1-8-283, Beside CanaraBank, Near Ekasila Park, Balasamudram,Hanamkonda, Warangal</t>
  </si>
  <si>
    <t>General Medicine, General Surgery, ENT, Paediatrics, Orthopaedics, Urology, Neuro Surgery, Plastic Surgeryand Surgical Oncology</t>
  </si>
  <si>
    <t>Guardian Multi Speciality Hospital, 15-1-237,Opp. L.B.College, Mulugu 'X' Road, Warangal</t>
  </si>
  <si>
    <t>General Medicine, General Surgery, Orthopaedics, OBG, Pulmonology, Neuro Surgery, Urology, Paediatrics, Pathology, Surgical Oncology, ENT, Plastic Surgery, Anaesthesiology and Physiotherapy</t>
  </si>
  <si>
    <t>VRLS Memorial Neuro Hospital, D.No. 39-17/1A, Sivananda Vari Street, M.G.Road,Labbipet, Vijayawada, Krishna District</t>
  </si>
  <si>
    <t>Ramya Hospitals, 9-11-130, Back Side ofGandhi Statue, Gandhinagar, Kakinada, E.G.Dist</t>
  </si>
  <si>
    <t>General Medicine, General Surgery, Anaesthesiology, ENT, OBG, Paediatrics, Pathology, Radiology and Surgical Oncology</t>
  </si>
  <si>
    <t>SVR Multi Speciality Hospital, H.No. 6-1-128/2, Opp. Kuda Office, Kancherakunta,Hanamkonda, Warangal</t>
  </si>
  <si>
    <t>16-Sep-2010</t>
  </si>
  <si>
    <t>22638/LC-B/2010</t>
  </si>
  <si>
    <t>General Medicine, General Surgery, Nephrology, OBG, Cardiology, Paediatrics, Urology, Pulmonology, ENT and Anaesthesiology</t>
  </si>
  <si>
    <t>15-Sep-2013</t>
  </si>
  <si>
    <t>Krishna Institute of Medical Sciences, 60-9-10, Pinnamaneni Poli Clinic Road, SiddharthaNagar, Vijayawada, Krishna Dist.</t>
  </si>
  <si>
    <t>18-Sep-2010</t>
  </si>
  <si>
    <t>General Medicine, General Surgery, Anaesthesiology, Emergency Medicine,, Cardiology, C.T.Surgery, Orthopaedics, Nephrology, OBG and Neuro Surgery</t>
  </si>
  <si>
    <t>17-Sep-2013</t>
  </si>
  <si>
    <t>Mitra Speciality Dental Clinic, 3/124, Opp.Police Line Gate, Christian Lane, Kadapa</t>
  </si>
  <si>
    <t>Bishopl John Memorial City Health Centre,D.No. 25-13-1, Opp. R &amp; B Office, G.T.Road,Eluru, W.G.Dist.</t>
  </si>
  <si>
    <t>Sushil's Access Dental Hospital, Shop No. 5and 6, Sai Satya Complex, Golnaka MainRoad, Alwal, Secunderabad</t>
  </si>
  <si>
    <t>Sandhya Hi-Tech Vision Care Centre, D.No.29-13-90, Kaleswararao Road, Suryaraopet,Vijayawada</t>
  </si>
  <si>
    <t>Ophthalmology ( for Cataract Surgery, Glaucoma Surgery and Occuloplasty Surgery)</t>
  </si>
  <si>
    <t>Sri Lakshmi Nursing Home, 5-9-76/77,Kishanpura Hanamkonda, Warangal</t>
  </si>
  <si>
    <t>Times Hospitals, 9/127/1, Ashoknagar BusStop, M.G.Road, Vijayawada, Krishna Dist.</t>
  </si>
  <si>
    <t>General Medicine, Anaesthesiology, ENT, Neuro Surgery, Urology and Plastic Surgery</t>
  </si>
  <si>
    <t>Sarojini Devi Hospital, 2-2-131, IllisipuramWest, Srikakulam</t>
  </si>
  <si>
    <t>General Medicine, General Surgery, OBG, Orthopaedics, Neuro Susrgery, ENT and Urology</t>
  </si>
  <si>
    <t>B.M.R. Hospitals, 6th lane, 2nd Cross,Arundalpet, Guntur</t>
  </si>
  <si>
    <t>Raghavendra Hospital, Balayya Sastry Layout,Near Port Stadium, Visakhapatnam</t>
  </si>
  <si>
    <t>Krishna Sai Hospital, 9-1-59, Near GandhiChowk, Siddipet, Medak District</t>
  </si>
  <si>
    <t>Prasanthi Multi Speciality Hospital, Opp.Annadana Samajam, Bhratpet, 1st Line,Amaravathi Road, Guntur</t>
  </si>
  <si>
    <t>General Medicine, General Susrgery, ENT, OBG, Paediatrics, Orthopaedics, Neuro Surgery and Urology</t>
  </si>
  <si>
    <t>Apollo Hospitals, 9-1-87, 9-1-87/1, St.John'sRoad, Beside Keyes High School,Secunderabad</t>
  </si>
  <si>
    <t>18-Oct-2010</t>
  </si>
  <si>
    <t>General Medicine, General Surgery, Anaesthesiology, Cardiology, C.T.Surgery, ENT, Emergency Medicine, Nephrology, Neuro Surgery, Orthopaedics, Pathology, Plastic Surgery, Pulmonology, Radiology, Surgical Gastroenterology, Surgical Oncology, Urology, Physiotherapy and Dialysis Unit</t>
  </si>
  <si>
    <t>17-Oct-2013</t>
  </si>
  <si>
    <t>Muvva Gopala Hospitals Pvt. Ltd., 18-1-10,Jidduvari Street, Kota Junction, Vizianagaram</t>
  </si>
  <si>
    <t>2-Nov-2010</t>
  </si>
  <si>
    <t>5509/LC-B/2010</t>
  </si>
  <si>
    <t>General Medicine, General Surgery, Urology, Plastic Surgery, Neuro Surgery, Anaesthesiology, Orthopaedics, OBG and Paediatrics</t>
  </si>
  <si>
    <t>1-Nov-2013</t>
  </si>
  <si>
    <t>M.J. Hospitas, D.No. 1-21/6, M.J.Nagar,Perket, Armoor, Nizamabad Dist.</t>
  </si>
  <si>
    <t>General Medicine, General Surgery, Anaesthesiology, Orthopaedics, Neuro Surgery, Cardiology, Urology, OBG and Paediatrics</t>
  </si>
  <si>
    <t>Sri Krishna Institute of Medical Sciences, 15-1-18/1, Beside Manipuram Flyover, Near RTCBus Stand, Mangalgiri Road, Guntur</t>
  </si>
  <si>
    <t>General Surgery, Emergency Medicine, ENT, OBG, Paediatrics, Pulmonology, Urology, cArdiology, cArdiology, Orthopaedics and Nephrology</t>
  </si>
  <si>
    <t>Rambabu Dental Speciality Hospital,Sundaraiah Bhavan Road, Ongole, PrakasamDist.</t>
  </si>
  <si>
    <t>Lakshmi Super Speciality Dental Hospital,Kennady Road, Buttaipeta, Machilipatnam,Krihna District</t>
  </si>
  <si>
    <t>Sakhamuri Narayana Memorial NursingHome, Narsampet Road, Kashibugga Centre,Warangal</t>
  </si>
  <si>
    <t>Sri Gowthami Multi Speciality Hospital,Nageswara Rao Street, Ramaraopet,Kakinada, East Godavary Dist.</t>
  </si>
  <si>
    <t>General Medicine, General Surgery, Anaethesiology, Emergency Medicine, ENT, OBG, Plastic Surgery, Surgical Gastroenterology and Surgical Oncology</t>
  </si>
  <si>
    <t>General Medicine, General Surgery, Anaesthesiology, OBG and Paediatrics</t>
  </si>
  <si>
    <t>Sri Sai Tirumala Orthopaedics and SurgicalHospital, Khaleelwadi, Nizamabad</t>
  </si>
  <si>
    <t>General Surgery, Orethopaedics, Neuro Surgery and Urology</t>
  </si>
  <si>
    <t>Sri Bikkina Nursing Home, Opp. Vijaya Mahal,Main Road, Mandapeta, East Godavary Dist.</t>
  </si>
  <si>
    <t>General Medicine, General Surgery, Anaesthesiology, Emergency Medicine, OBG, ENT, Orthopaedics Surgical Gastroenterology, Surgical Oncology and Plastic Surgery</t>
  </si>
  <si>
    <t>Sri Krishna Multi Speciality Dental Hospital,Ground Floor, Hema Durga Plaza, KondapurRoad, Miyapur, Hyderabad</t>
  </si>
  <si>
    <t>Meghana Multi Speciality Dental Hospital,V.V.Mahal Complex, Mosque Road, Tirupati</t>
  </si>
  <si>
    <t>Sri Surya Nursing Home, Near Yerravantena,Opp. SBI, H.P.Gas Building, Palakol, WestGodavary Dist.</t>
  </si>
  <si>
    <t>General Medicine, General Surgery, Anaesthesiology, Emergency Medicine, OBG, Orthopaedics, Paediatrics, Pulmonology and Urology</t>
  </si>
  <si>
    <t>Vasan Eye Care Hospital, Gayatri Towers, 13-5-531, D/11, Tuda Office Road, Tirupati,Chittoor Dist.</t>
  </si>
  <si>
    <t>Sri Venkata Sai Hrudayalaya, 15-2-79, 80,G.S.Mada Street, Tirupati, Chittoor Dist.</t>
  </si>
  <si>
    <t>Panineeya Dental College &amp; Hopital,Road.No.5, Kamala Nagar, Chaitanyapuri,Dilsukhnagar, Hyderabad</t>
  </si>
  <si>
    <t>Shivananda Children's and Maternity Hospital,3-3-181, Beside Civil Hopital, Sawaran Street,Karimnagar</t>
  </si>
  <si>
    <t>Omega Hospitals, 8-2-293/82/L/276 A,S.S.Plaza, Road No. 12, Banjara Hills,Hyderabad</t>
  </si>
  <si>
    <t>Pathology, Radiology, Nuclear Medicine, Anaesthesiology and Cancer</t>
  </si>
  <si>
    <t>Coastal Cardiac Maternity Centre, NearDanavaipeta, Beside HDFC Bank,Rajahmundry, E.G.Dist.</t>
  </si>
  <si>
    <t>1-Dec-2010</t>
  </si>
  <si>
    <t>16981/LC-B/2010</t>
  </si>
  <si>
    <t>30-Nov-2013</t>
  </si>
  <si>
    <t>Dr.Yugundhar's Super Speciality DentalHiospital, Bazzar Street, Naidupet, SPSRNellore Dist.</t>
  </si>
  <si>
    <t>10-Dec-2010</t>
  </si>
  <si>
    <t>41938/LC-B/2010</t>
  </si>
  <si>
    <t>9-Dec-2013</t>
  </si>
  <si>
    <t>Dr.Sudhakar's Dental World. D.No. 25/25/A,Sanjeevanagar Gate, Nandyal, Kurnool Dist.</t>
  </si>
  <si>
    <t>41923/LC-B/2010</t>
  </si>
  <si>
    <t>25787/LC-B/2010</t>
  </si>
  <si>
    <t>Citi Orthopaedic Hospital, 6-44, Kakaji Colony,Hanamkonda, Warangal</t>
  </si>
  <si>
    <t>41614/LC-B/2010</t>
  </si>
  <si>
    <t>Sri Satya Sai Dental Hospital, 3/115, ColoComplex, Opp. Upendra Lodge, ChristianLane, Kadapa</t>
  </si>
  <si>
    <t>27-Dec-2010</t>
  </si>
  <si>
    <t>47241/LC-B/2010</t>
  </si>
  <si>
    <t>26-Dec-2013</t>
  </si>
  <si>
    <t>Roopa Dental Care, 1st Floor, Vittal Buildings,Near Tower Clock, Subhash Road, Anantapur</t>
  </si>
  <si>
    <t>Visakha Eye Hospital, 8-1-64, Pedda Waltair,Visakhapatnam</t>
  </si>
  <si>
    <t>Priya Multi Speciality Hospital, 12-2-991 and992, Sai Nagar, Main Road, Anantapur</t>
  </si>
  <si>
    <t>19059/LC-B/2010</t>
  </si>
  <si>
    <t>Anaesthesiology, General Medicine, General Surgery, OBG and Orthopaedics</t>
  </si>
  <si>
    <t>Ravi Mother &amp; Children Hospital, 20-6-13,Anjaiah Road, Ongole, Prakasam District</t>
  </si>
  <si>
    <t>18107/LC-B/2010</t>
  </si>
  <si>
    <t>General Meedicine, General Surgery, OBG and Paediatrics</t>
  </si>
  <si>
    <t>GMS Dental Hospital, Opp. HarideepComplex, Prakasham Bazar, Nalgonda</t>
  </si>
  <si>
    <t>30-Dec-2010</t>
  </si>
  <si>
    <t>47242/LC-B/2010</t>
  </si>
  <si>
    <t>29-Dec-2013</t>
  </si>
  <si>
    <t>Mahendra Dental Hospital, 102, Adj. to RTAOffice, Chandragiri Colony, Trimulgherry,Secunderabad</t>
  </si>
  <si>
    <t>27-Jan-2011</t>
  </si>
  <si>
    <t>31628/LC-B/2011</t>
  </si>
  <si>
    <t>26-Jan-2014</t>
  </si>
  <si>
    <t>Kranthi Nursing Home, 3/217, 1st Floor,Christian Lane, Kadapa</t>
  </si>
  <si>
    <t>5-Feb-2011</t>
  </si>
  <si>
    <t>59896/LC-B/2010</t>
  </si>
  <si>
    <t>ENT and OBG</t>
  </si>
  <si>
    <t>4-Feb-2014</t>
  </si>
  <si>
    <t>Hyma Hospitals Pvt. Ltd., D.No. 3-14-12/8/B,Pattabhipuram, Guntur</t>
  </si>
  <si>
    <t>14-Feb-2011</t>
  </si>
  <si>
    <t>59910/LC-B/2010</t>
  </si>
  <si>
    <t>Anaesthesiology, General Medicine, General Surgery, ENT, Paediatrics, Orthopaedics, OBG, Plastic Surgery, Urology, Srugical Gastroenterology and Physiotherapy</t>
  </si>
  <si>
    <t>13-Feb-2014</t>
  </si>
  <si>
    <t>Dhulipalla Hospitals Pvt. Ltd., D.No. 12-25-179, Kothapet, Guntur</t>
  </si>
  <si>
    <t>20050/LC-B/2010</t>
  </si>
  <si>
    <t>General Medicine, General Surgery, Paediatrics, Orthopaedics, OBG, Urology and Surgical Gastroenterology</t>
  </si>
  <si>
    <t>Care Super Speciality Dental Hospital,21/603, Palem Papaiah Street, Near 7 Roads,Kadapa</t>
  </si>
  <si>
    <t>19-Apr-2011</t>
  </si>
  <si>
    <t>4703/LC-B/2011</t>
  </si>
  <si>
    <t>18-Apr-2014</t>
  </si>
  <si>
    <t>Trust Hospital, 3-29, Sarpavaram Junction,Kakinada, E.G.Dist.</t>
  </si>
  <si>
    <t>14888/LC.B/2011</t>
  </si>
  <si>
    <t>Anaesthesiology, Emergency Medicine, General Medicine, General Surgery, ENT, Cardiology, C.T.Surgery, OBG, Orthopaedics, Plastic Surgery, Neuro Surgery, Paediatrics, Urology, Nephrology and Surgical Gastroenterology</t>
  </si>
  <si>
    <t>28-Apr-2014</t>
  </si>
  <si>
    <t>Surya Hospital, Near Ayyappa SwamyTemple, Joharapuram Road, Kurnool</t>
  </si>
  <si>
    <t>55843/LC.B/2010</t>
  </si>
  <si>
    <t>Anaesthesiology, General Medicine, Neuro Surgery, Orthopaedics and Plastic Surgery</t>
  </si>
  <si>
    <t>Amar Hospital, 1-3-107 &amp; 108, Railway StationRoad, Rajendranagar, Mahaboobnagar</t>
  </si>
  <si>
    <t>18-May-2011</t>
  </si>
  <si>
    <t>20708/LC-B/2010</t>
  </si>
  <si>
    <t>General Medicine, General Surgery, OBG, ENT, Paediatrics and Orthopaedics</t>
  </si>
  <si>
    <t>17-May-2014</t>
  </si>
  <si>
    <t>Sri Krishna Hospital, Church Street, Opp.Court, Arundelpet, Narasaraopeta, GunturDist.</t>
  </si>
  <si>
    <t>2048/LC-B/2010</t>
  </si>
  <si>
    <t>General Medicine, General Surgery, OBG, Orthopaedics, Urology and Surgical Gastroenterology</t>
  </si>
  <si>
    <t>Ramani Multi Speciality Dental Hospital, D.No.29-175-A3, State Bank Colony Road, Tekka,Nandyal, Kurnool Dist.</t>
  </si>
  <si>
    <t>21-Jun-2011</t>
  </si>
  <si>
    <t>6987/LC-B/2011</t>
  </si>
  <si>
    <t>20-Jun-2014</t>
  </si>
  <si>
    <t>Sri Sai Hospital Maternity Laparoscopic &amp;Child Care Centre, Thirumala Chitra Mandir‘X’ Roads, Phulong, Nizamabad</t>
  </si>
  <si>
    <t>5542/LC-B/2009</t>
  </si>
  <si>
    <t>General Surgery, OBG, Paediatrics and ENT</t>
  </si>
  <si>
    <t>Sree Netralaya Eye Hospital &amp; Laser Centre,11-9-1, Vimal Complex, Kothapet Bus Stop,Dilsukhnagar, Hyderabad</t>
  </si>
  <si>
    <t>44749/LC-B/2011</t>
  </si>
  <si>
    <t>Aruna’s Smile Care Centre, Opp. Sai TejaDiagnostics, Bottuguda, Nalgonda</t>
  </si>
  <si>
    <t>708/LC-B/2011</t>
  </si>
  <si>
    <t>Annapurna Hospital, 47-9-32, 3rd Lane,Dwarakanagar, Visakhapatnam</t>
  </si>
  <si>
    <t>22490/LC-B/2010</t>
  </si>
  <si>
    <t>General Medicine, General Surgery, OBG, Paediatrics, Orthopaedics, Neuro Surgery, Urology, Nephrology, Plastic Surgery, Surgical Gastroenterology and Surgical Oncology</t>
  </si>
  <si>
    <t>Kotilingam's Dental Hospital, Opp. PoliceStation, Kothapet, Guntur</t>
  </si>
  <si>
    <t>27-Jul-2011</t>
  </si>
  <si>
    <t>9523/LC-B/2011</t>
  </si>
  <si>
    <t>26-Jul-2014</t>
  </si>
  <si>
    <t>Smile Dental Care and Research Centre, Opp.Municipal Complex, Sagar Road, Miryalaguda,Nalgonda</t>
  </si>
  <si>
    <t>53766/LC-B/2010</t>
  </si>
  <si>
    <t>28-Jul-2011</t>
  </si>
  <si>
    <t>44749/LC-B/2010</t>
  </si>
  <si>
    <t>27-Jul-2014</t>
  </si>
  <si>
    <t>Olive Hospitals Pvt. Ltd., 12-2-718/3-5, NanalNagar ‘X’ Road, Mehidipatnam, Hyderabad</t>
  </si>
  <si>
    <t>2-Aug-2011</t>
  </si>
  <si>
    <t>53758/LC-B/2010</t>
  </si>
  <si>
    <t>Anaesthesiology, General Medicine, General Surgery, Cardiology, ENT, Paediatrics, Orthoplaedics, OBG, Pulmonology, Nephrology, Neuro Surgery, Urology, Radiology, Surgical Gastroenterology, Surgical Oncology, Physiotherapy and Dialysis Unit</t>
  </si>
  <si>
    <t>1-Aug-2014</t>
  </si>
  <si>
    <t>Andal's Lakshmi Fertility Research &amp;Laproscopic Surgical Centre, 16-2-94,Pogathota, Nellore</t>
  </si>
  <si>
    <t>4-Aug-2011</t>
  </si>
  <si>
    <t>48054/LC-B/2010</t>
  </si>
  <si>
    <t>3-Aug-2014</t>
  </si>
  <si>
    <t>Total = 540 Hospitals</t>
  </si>
  <si>
    <t>APTC FORM - 58</t>
  </si>
  <si>
    <t xml:space="preserve">FULLY VOUCHRED CONTINGENT BILL </t>
  </si>
  <si>
    <t>Payble at</t>
  </si>
  <si>
    <t>For the Month &amp; Year</t>
  </si>
  <si>
    <t>(PLANED)</t>
  </si>
  <si>
    <t>District:</t>
  </si>
  <si>
    <t>For Treasury use  Only</t>
  </si>
  <si>
    <t>Date:-</t>
  </si>
  <si>
    <t xml:space="preserve">D.D,O`s T.B.R.No        </t>
  </si>
  <si>
    <t>Trans ID:-</t>
  </si>
  <si>
    <t>TREASURY / PAOCODE</t>
  </si>
  <si>
    <t xml:space="preserve">Major Head </t>
  </si>
  <si>
    <t>General
Education</t>
  </si>
  <si>
    <t>DDO Code:</t>
  </si>
  <si>
    <t>Sub - Major Head</t>
  </si>
  <si>
    <t xml:space="preserve">DDO Designation:  </t>
  </si>
  <si>
    <t>Minor Head</t>
  </si>
  <si>
    <t xml:space="preserve">DDO, Office Name. </t>
  </si>
  <si>
    <t>Group Sub - Head</t>
  </si>
  <si>
    <t>Bank Branch Code</t>
  </si>
  <si>
    <t>Sub - Head</t>
  </si>
  <si>
    <t>Bank Branch Name:</t>
  </si>
  <si>
    <t>Detailed Head</t>
  </si>
  <si>
    <t xml:space="preserve">Salaries </t>
  </si>
  <si>
    <t>Sub - Detailled Head</t>
  </si>
  <si>
    <t>Medical reimbursment</t>
  </si>
  <si>
    <t xml:space="preserve">Non-Plan = N/ Plan =P           </t>
  </si>
  <si>
    <t>N</t>
  </si>
  <si>
    <t>Charged = C/ Voted = V:</t>
  </si>
  <si>
    <t>V</t>
  </si>
  <si>
    <t xml:space="preserve">Contingency Fund MH/
Service Major Head </t>
  </si>
  <si>
    <t>Gross Rs  :-</t>
  </si>
  <si>
    <t>Deduction Rs : -</t>
  </si>
  <si>
    <t>FOR USE IN TREASURY / PAY &amp; ACCOUNTS OFFICE ONLY</t>
  </si>
  <si>
    <t>Pay Rs ………………………...………………………………………………………………………………………..</t>
  </si>
  <si>
    <t>(Rupees……………………………………………………………………………………..</t>
  </si>
  <si>
    <t>………………………………………………………………………………………………………………………………………</t>
  </si>
  <si>
    <t>…………………………………………. Only) by Cash / Cheque / Draft / Account Credit as under and Rs …………….</t>
  </si>
  <si>
    <t>(Rupees ……………………………………………………………. Only) by adjustment.</t>
  </si>
  <si>
    <t>1. Rs……………………… by transfer credit to the S.B.  
    Accounts of the employee (As per Annexure - 1)</t>
  </si>
  <si>
    <t>2. Rs……………………… by trancefer credit to the D.D.O.  
    Account towards non - government deducations.</t>
  </si>
  <si>
    <t>Treasury Officer / Pay &amp; Accounts Officer</t>
  </si>
  <si>
    <t>PARTICULARS OF AMOUNT CLAIMED IN THIS BILL</t>
  </si>
  <si>
    <t>No.&amp; Description of
Sub - Voucher</t>
  </si>
  <si>
    <t>Details of expenditure and authority for sanction, drawal of amount</t>
  </si>
  <si>
    <t>Total Amount Rs :</t>
  </si>
  <si>
    <t>2.Expenditure including this bill</t>
  </si>
  <si>
    <t>3.Balance</t>
  </si>
  <si>
    <t>DIST TREASURY OFFICE</t>
  </si>
  <si>
    <t>DTO</t>
  </si>
  <si>
    <t>Net Rs:</t>
  </si>
  <si>
    <t>Passed Amount:</t>
  </si>
  <si>
    <t>Drawing Officer</t>
  </si>
  <si>
    <t xml:space="preserve">                         DRAWING OFFICER</t>
  </si>
  <si>
    <t>BUDGET PARTICULARS</t>
  </si>
  <si>
    <t>Non - Drawal Certificate</t>
  </si>
  <si>
    <t xml:space="preserve">                                   DRAWING OFFICER</t>
  </si>
  <si>
    <t>ACCOUNT GENERAL OFFICE USE</t>
  </si>
  <si>
    <t>DDO code</t>
  </si>
  <si>
    <t>Bank Name</t>
  </si>
  <si>
    <t>Bank Code</t>
  </si>
  <si>
    <t>0969</t>
  </si>
  <si>
    <t>SBI,Venkatagiri</t>
  </si>
  <si>
    <t>ZPPHigh School-Balayapalli</t>
  </si>
  <si>
    <t xml:space="preserve">This is to certify  that the amount climed in this bill was not drawn and paid previously </t>
  </si>
  <si>
    <t>APTC FORM 101</t>
  </si>
  <si>
    <t>G.S.Reddy
9666570250</t>
  </si>
  <si>
    <t>(See subsidiary Rule 2(W) under Treasury Rule 15:
Govt Memo No:38907/Accounts/65-5,Dt:21-2-1963)</t>
  </si>
  <si>
    <t>DDO code:</t>
  </si>
  <si>
    <t>Treasury/PAO code:</t>
  </si>
  <si>
    <t>STO code</t>
  </si>
  <si>
    <t>DDO Designation:</t>
  </si>
  <si>
    <t>STO name</t>
  </si>
  <si>
    <t>The Treasury office/Manager</t>
  </si>
  <si>
    <t>DDO Desigation</t>
  </si>
  <si>
    <t>Bank branch code</t>
  </si>
  <si>
    <t>Head of account</t>
  </si>
  <si>
    <t>-</t>
  </si>
  <si>
    <t>(Major Head)</t>
  </si>
  <si>
    <t>(Sub-MH&gt;</t>
  </si>
  <si>
    <t>(MinorHead)</t>
  </si>
  <si>
    <t>(Grp-SH)</t>
  </si>
  <si>
    <t>(Sub Head)</t>
  </si>
  <si>
    <t>(Det.Head)</t>
  </si>
  <si>
    <t>(Sub Det.Head)</t>
  </si>
  <si>
    <t>Non-Plan=N
Plan=P</t>
  </si>
  <si>
    <t>Charged=C
Voted=V</t>
  </si>
  <si>
    <t>Contingency fund MH/Service Major Head</t>
  </si>
  <si>
    <t>Signature of the Govt. servent</t>
  </si>
  <si>
    <t>Received the payment</t>
  </si>
  <si>
    <t>Messenger Name:</t>
  </si>
  <si>
    <t>Designation:</t>
  </si>
  <si>
    <t>Attested</t>
  </si>
  <si>
    <t>(As in APTC Form-101)</t>
  </si>
  <si>
    <t>Signature of the D.D.O</t>
  </si>
  <si>
    <t>Signature of the Govt</t>
  </si>
  <si>
    <t>Specimen Signature of Messenger: 1)                                 
                                                                  2)</t>
  </si>
  <si>
    <t>Inner Sheet</t>
  </si>
  <si>
    <t xml:space="preserve">   2)</t>
  </si>
  <si>
    <t>Servant receiving the payment</t>
  </si>
  <si>
    <t>DDO Signature</t>
  </si>
  <si>
    <t>STO Signature</t>
  </si>
  <si>
    <t>Bill No</t>
  </si>
  <si>
    <t>TBR</t>
  </si>
  <si>
    <t>Messenger</t>
  </si>
  <si>
    <t>January</t>
  </si>
  <si>
    <t>February</t>
  </si>
  <si>
    <t>March</t>
  </si>
  <si>
    <t>April</t>
  </si>
  <si>
    <t>June</t>
  </si>
  <si>
    <t>July</t>
  </si>
  <si>
    <t>August</t>
  </si>
  <si>
    <t>September</t>
  </si>
  <si>
    <t>October</t>
  </si>
  <si>
    <t>November</t>
  </si>
  <si>
    <t>December</t>
  </si>
  <si>
    <t>pass photo</t>
  </si>
  <si>
    <t>Pass photo of Employee</t>
  </si>
  <si>
    <t>DEO RC No:</t>
  </si>
  <si>
    <t>10162/B3/2011</t>
  </si>
  <si>
    <t>Other designation type here</t>
  </si>
  <si>
    <t xml:space="preserve">  Desig</t>
  </si>
  <si>
    <t>Others type here</t>
  </si>
  <si>
    <t>Any other Hospital,Type Here</t>
  </si>
  <si>
    <t>Password</t>
  </si>
  <si>
    <t>gsreddy</t>
  </si>
  <si>
    <t>password</t>
  </si>
  <si>
    <r>
      <rPr>
        <b/>
        <sz val="15"/>
        <color theme="5"/>
        <rFont val="Verdana"/>
        <family val="2"/>
      </rPr>
      <t>Remember:</t>
    </r>
    <r>
      <rPr>
        <b/>
        <sz val="10"/>
        <color rgb="FFFF0000"/>
        <rFont val="Verdana"/>
        <family val="2"/>
      </rPr>
      <t xml:space="preserve">
1.Total Sets= 3(DEO/Director)+1(office copy)+1(Personal Copy).
2.Every Medical bill must attested by DDO.
3.Dependent Certificate is only dependent.Not to self.
4.Retaired Person mubt submit PPO copy with each set.</t>
    </r>
  </si>
  <si>
    <t>Signature of the
Government Servant</t>
  </si>
  <si>
    <t>ysr</t>
  </si>
  <si>
    <t>08100308001</t>
  </si>
  <si>
    <t>Rs13669</t>
  </si>
  <si>
    <t>Rs41758</t>
  </si>
  <si>
    <t>Rs36048</t>
  </si>
  <si>
    <t>Essentiality,Dependent,Availment Certificates</t>
  </si>
  <si>
    <t>visit:www.ysrtf.in</t>
  </si>
  <si>
    <t>Upto  02-02-14</t>
  </si>
  <si>
    <t>http://www.ysrtf.in</t>
  </si>
  <si>
    <t>Appendix II,</t>
  </si>
  <si>
    <t>Requisition letter to The Executive Engineer.</t>
  </si>
  <si>
    <t>K.V.KRISHNAIAH</t>
  </si>
  <si>
    <t>K.V.Krishnaiah</t>
  </si>
  <si>
    <t>VENKATARAMANA HEART &amp; MATERNITY HOSPITAL,10-3-206/A3/A,Reddy &amp; Reddy Colony,Tirupathi-517501</t>
  </si>
  <si>
    <t>CAD-UA BRONCHIAL ASTHMA</t>
  </si>
  <si>
    <t>____</t>
  </si>
  <si>
    <t>MRC,Balayapalli</t>
  </si>
</sst>
</file>

<file path=xl/styles.xml><?xml version="1.0" encoding="utf-8"?>
<styleSheet xmlns="http://schemas.openxmlformats.org/spreadsheetml/2006/main">
  <numFmts count="8">
    <numFmt numFmtId="164" formatCode="dd\-mm\-yyyy"/>
    <numFmt numFmtId="165" formatCode="#,##0;[Red]#,##0"/>
    <numFmt numFmtId="166" formatCode="0.0"/>
    <numFmt numFmtId="167" formatCode="0_ "/>
    <numFmt numFmtId="168" formatCode="dd\-mmm\-yyyy"/>
    <numFmt numFmtId="169" formatCode="0.000%"/>
    <numFmt numFmtId="170" formatCode="0.0%"/>
    <numFmt numFmtId="171" formatCode="mmmm"/>
  </numFmts>
  <fonts count="134">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Verdana"/>
      <family val="2"/>
    </font>
    <font>
      <sz val="8"/>
      <name val="Verdana"/>
      <family val="2"/>
    </font>
    <font>
      <sz val="8"/>
      <color indexed="8"/>
      <name val="Verdana"/>
      <family val="2"/>
    </font>
    <font>
      <sz val="10"/>
      <color indexed="8"/>
      <name val="Verdana"/>
      <family val="2"/>
    </font>
    <font>
      <b/>
      <sz val="11"/>
      <name val="Verdana"/>
      <family val="2"/>
    </font>
    <font>
      <b/>
      <sz val="11"/>
      <color indexed="9"/>
      <name val="Verdana"/>
      <family val="2"/>
    </font>
    <font>
      <sz val="10"/>
      <name val="Arial"/>
      <family val="2"/>
    </font>
    <font>
      <sz val="10"/>
      <name val="Arial"/>
      <family val="2"/>
    </font>
    <font>
      <sz val="9"/>
      <color indexed="8"/>
      <name val="Arial"/>
      <family val="2"/>
    </font>
    <font>
      <sz val="9"/>
      <name val="Arial"/>
      <family val="2"/>
    </font>
    <font>
      <b/>
      <sz val="10"/>
      <name val="Verdana"/>
      <family val="2"/>
    </font>
    <font>
      <b/>
      <sz val="9"/>
      <name val="Verdana"/>
      <family val="2"/>
    </font>
    <font>
      <sz val="9"/>
      <name val="Verdana"/>
      <family val="2"/>
    </font>
    <font>
      <strike/>
      <sz val="10"/>
      <name val="Verdana"/>
      <family val="2"/>
    </font>
    <font>
      <sz val="11"/>
      <name val="Verdana"/>
      <family val="2"/>
    </font>
    <font>
      <strike/>
      <sz val="10"/>
      <name val="Arial"/>
      <family val="2"/>
    </font>
    <font>
      <sz val="12"/>
      <name val="Verdana"/>
      <family val="2"/>
    </font>
    <font>
      <b/>
      <u/>
      <sz val="12"/>
      <name val="Verdana"/>
      <family val="2"/>
    </font>
    <font>
      <b/>
      <sz val="12"/>
      <name val="Verdana"/>
      <family val="2"/>
    </font>
    <font>
      <b/>
      <sz val="8"/>
      <color indexed="81"/>
      <name val="Tahoma"/>
      <family val="2"/>
    </font>
    <font>
      <sz val="8"/>
      <color indexed="81"/>
      <name val="Tahoma"/>
      <family val="2"/>
    </font>
    <font>
      <b/>
      <sz val="11"/>
      <color indexed="8"/>
      <name val="Calibri"/>
      <family val="2"/>
    </font>
    <font>
      <b/>
      <sz val="14"/>
      <color indexed="10"/>
      <name val="Arial Black"/>
      <family val="2"/>
    </font>
    <font>
      <b/>
      <sz val="14"/>
      <color indexed="10"/>
      <name val="Calibri"/>
      <family val="2"/>
    </font>
    <font>
      <b/>
      <sz val="11"/>
      <color indexed="8"/>
      <name val="Arial Black"/>
      <family val="2"/>
    </font>
    <font>
      <b/>
      <u/>
      <sz val="12"/>
      <color indexed="12"/>
      <name val="Arial"/>
      <family val="2"/>
    </font>
    <font>
      <b/>
      <sz val="10"/>
      <color indexed="10"/>
      <name val="Palatino Linotype"/>
      <family val="1"/>
    </font>
    <font>
      <b/>
      <sz val="10"/>
      <color indexed="53"/>
      <name val="Palatino Linotype"/>
      <family val="1"/>
    </font>
    <font>
      <b/>
      <sz val="10"/>
      <name val="Palatino Linotype"/>
      <family val="1"/>
    </font>
    <font>
      <sz val="8"/>
      <name val="Arial"/>
      <family val="2"/>
    </font>
    <font>
      <sz val="13"/>
      <name val="Arial"/>
      <family val="2"/>
    </font>
    <font>
      <b/>
      <sz val="12"/>
      <name val="Arial"/>
      <family val="2"/>
    </font>
    <font>
      <sz val="12"/>
      <name val="Arial"/>
      <family val="2"/>
    </font>
    <font>
      <sz val="12"/>
      <name val="Arial"/>
      <family val="2"/>
    </font>
    <font>
      <b/>
      <sz val="12"/>
      <name val="Arial"/>
      <family val="2"/>
    </font>
    <font>
      <sz val="10"/>
      <color indexed="23"/>
      <name val="Arial"/>
      <family val="2"/>
    </font>
    <font>
      <b/>
      <sz val="7"/>
      <name val="Arial"/>
      <family val="2"/>
    </font>
    <font>
      <sz val="14"/>
      <color indexed="9"/>
      <name val="Arial"/>
      <family val="2"/>
    </font>
    <font>
      <b/>
      <sz val="10"/>
      <name val="Arial"/>
      <family val="2"/>
    </font>
    <font>
      <b/>
      <sz val="14"/>
      <color indexed="9"/>
      <name val="Arial"/>
      <family val="2"/>
    </font>
    <font>
      <sz val="11"/>
      <name val="Calibri"/>
      <family val="2"/>
    </font>
    <font>
      <b/>
      <sz val="16"/>
      <name val="Calibri"/>
      <family val="2"/>
    </font>
    <font>
      <b/>
      <sz val="12"/>
      <name val="Calibri"/>
      <family val="2"/>
    </font>
    <font>
      <b/>
      <u/>
      <sz val="14"/>
      <name val="Calibri"/>
      <family val="2"/>
    </font>
    <font>
      <sz val="7"/>
      <name val="Times New Roman"/>
      <family val="1"/>
    </font>
    <font>
      <b/>
      <sz val="15"/>
      <name val="Arial"/>
      <family val="2"/>
    </font>
    <font>
      <b/>
      <sz val="11"/>
      <name val="Wide Latin"/>
      <family val="1"/>
    </font>
    <font>
      <b/>
      <sz val="9"/>
      <name val="Rockwell"/>
      <family val="1"/>
    </font>
    <font>
      <sz val="10"/>
      <color indexed="8"/>
      <name val="Trebuchet MS"/>
      <family val="2"/>
    </font>
    <font>
      <b/>
      <sz val="10"/>
      <color indexed="8"/>
      <name val="Trebuchet MS"/>
      <family val="2"/>
    </font>
    <font>
      <b/>
      <sz val="7"/>
      <name val="Verdana"/>
      <family val="2"/>
    </font>
    <font>
      <b/>
      <sz val="10"/>
      <name val="Courier New"/>
      <family val="3"/>
    </font>
    <font>
      <b/>
      <u/>
      <sz val="10"/>
      <name val="Courier New"/>
      <family val="3"/>
    </font>
    <font>
      <sz val="12"/>
      <name val="Cambria"/>
      <family val="1"/>
    </font>
    <font>
      <sz val="11"/>
      <color theme="1"/>
      <name val="Calibri"/>
      <family val="2"/>
      <scheme val="minor"/>
    </font>
    <font>
      <u/>
      <sz val="10"/>
      <color theme="10"/>
      <name val="Arial"/>
      <family val="2"/>
    </font>
    <font>
      <b/>
      <shadow/>
      <sz val="19"/>
      <color rgb="FFFFFFFF"/>
      <name val="Calibri"/>
      <family val="2"/>
    </font>
    <font>
      <sz val="11"/>
      <color theme="1"/>
      <name val="Trebuchet MS"/>
      <family val="2"/>
    </font>
    <font>
      <sz val="20"/>
      <color theme="0"/>
      <name val="Verdana"/>
      <family val="2"/>
    </font>
    <font>
      <b/>
      <sz val="10"/>
      <color theme="0"/>
      <name val="Verdana"/>
      <family val="2"/>
    </font>
    <font>
      <sz val="13"/>
      <color theme="1"/>
      <name val="Cambria"/>
      <family val="1"/>
      <scheme val="major"/>
    </font>
    <font>
      <b/>
      <sz val="12"/>
      <color rgb="FF008000"/>
      <name val="Arial"/>
      <family val="2"/>
    </font>
    <font>
      <sz val="11"/>
      <color theme="1"/>
      <name val="Cambria"/>
      <family val="1"/>
      <scheme val="major"/>
    </font>
    <font>
      <b/>
      <sz val="10"/>
      <color theme="0"/>
      <name val="Arial"/>
      <family val="2"/>
    </font>
    <font>
      <sz val="10"/>
      <color theme="1"/>
      <name val="Trebuchet MS"/>
      <family val="2"/>
    </font>
    <font>
      <u/>
      <sz val="14"/>
      <color theme="1"/>
      <name val="Trebuchet MS"/>
      <family val="2"/>
    </font>
    <font>
      <sz val="10"/>
      <color theme="0"/>
      <name val="Verdana"/>
      <family val="2"/>
    </font>
    <font>
      <b/>
      <sz val="7"/>
      <color theme="0"/>
      <name val="Verdana"/>
      <family val="2"/>
    </font>
    <font>
      <b/>
      <sz val="11"/>
      <color theme="0"/>
      <name val="Verdana"/>
      <family val="2"/>
    </font>
    <font>
      <b/>
      <sz val="14"/>
      <color theme="1"/>
      <name val="Cambria"/>
      <family val="1"/>
      <scheme val="major"/>
    </font>
    <font>
      <sz val="10"/>
      <color indexed="8"/>
      <name val="Calibri"/>
      <family val="2"/>
    </font>
    <font>
      <b/>
      <sz val="10"/>
      <name val="Times New Roman"/>
      <family val="1"/>
    </font>
    <font>
      <b/>
      <sz val="10"/>
      <color indexed="8"/>
      <name val="Helvetica"/>
      <family val="2"/>
    </font>
    <font>
      <sz val="8"/>
      <color indexed="8"/>
      <name val="Helvetica"/>
      <family val="2"/>
    </font>
    <font>
      <b/>
      <sz val="10"/>
      <color theme="5" tint="-0.499984740745262"/>
      <name val="Verdana"/>
      <family val="2"/>
    </font>
    <font>
      <b/>
      <sz val="8"/>
      <color theme="5" tint="-0.499984740745262"/>
      <name val="Verdana"/>
      <family val="2"/>
    </font>
    <font>
      <b/>
      <sz val="10"/>
      <color rgb="FFFF0000"/>
      <name val="Verdana"/>
      <family val="2"/>
    </font>
    <font>
      <b/>
      <sz val="15"/>
      <name val="Verdana"/>
      <family val="2"/>
    </font>
    <font>
      <b/>
      <sz val="15"/>
      <name val="Segoe UI"/>
      <family val="2"/>
    </font>
    <font>
      <sz val="10"/>
      <color theme="0"/>
      <name val="Arial"/>
      <family val="2"/>
    </font>
    <font>
      <sz val="11"/>
      <color theme="0"/>
      <name val="Calibri"/>
      <family val="2"/>
      <scheme val="minor"/>
    </font>
    <font>
      <sz val="15"/>
      <color theme="0"/>
      <name val="Calibri"/>
      <family val="2"/>
    </font>
    <font>
      <b/>
      <sz val="15"/>
      <color theme="0"/>
      <name val="Helvetica"/>
      <family val="2"/>
    </font>
    <font>
      <sz val="15"/>
      <color theme="0"/>
      <name val="Times New Roman"/>
      <family val="1"/>
    </font>
    <font>
      <b/>
      <sz val="10"/>
      <color theme="0"/>
      <name val="Times New Roman"/>
      <family val="1"/>
    </font>
    <font>
      <b/>
      <sz val="10"/>
      <color theme="0"/>
      <name val="Helvetica"/>
      <family val="2"/>
    </font>
    <font>
      <sz val="8"/>
      <color theme="0"/>
      <name val="Helvetica"/>
      <family val="2"/>
    </font>
    <font>
      <sz val="10"/>
      <color theme="0"/>
      <name val="Calibri"/>
      <family val="2"/>
    </font>
    <font>
      <b/>
      <u/>
      <sz val="14"/>
      <name val="Verdana"/>
      <family val="2"/>
    </font>
    <font>
      <b/>
      <sz val="21"/>
      <color rgb="FFFF0000"/>
      <name val="Calibri"/>
      <family val="2"/>
      <scheme val="minor"/>
    </font>
    <font>
      <b/>
      <sz val="11"/>
      <color rgb="FFFF0000"/>
      <name val="Verdana"/>
      <family val="2"/>
    </font>
    <font>
      <sz val="10"/>
      <name val="Arial"/>
      <family val="2"/>
    </font>
    <font>
      <b/>
      <sz val="14"/>
      <name val="Arial"/>
      <family val="2"/>
    </font>
    <font>
      <b/>
      <sz val="13"/>
      <name val="Arial"/>
      <family val="2"/>
    </font>
    <font>
      <b/>
      <sz val="11"/>
      <name val="Arial"/>
      <family val="2"/>
    </font>
    <font>
      <sz val="8"/>
      <name val="Arial"/>
      <family val="2"/>
    </font>
    <font>
      <b/>
      <sz val="8"/>
      <name val="Arial"/>
      <family val="2"/>
    </font>
    <font>
      <b/>
      <sz val="12"/>
      <name val="BRH Telugu"/>
      <family val="4"/>
    </font>
    <font>
      <b/>
      <sz val="12"/>
      <name val="Arial"/>
      <family val="2"/>
    </font>
    <font>
      <b/>
      <sz val="12"/>
      <name val="BRH Telugu RN"/>
      <family val="4"/>
    </font>
    <font>
      <sz val="12"/>
      <name val="BRH Telugu"/>
      <family val="4"/>
    </font>
    <font>
      <sz val="12"/>
      <name val="Arial"/>
      <family val="2"/>
    </font>
    <font>
      <sz val="10"/>
      <name val="BRH Telugu"/>
      <family val="4"/>
    </font>
    <font>
      <b/>
      <sz val="10"/>
      <color indexed="8"/>
      <name val="Arial"/>
      <family val="2"/>
    </font>
    <font>
      <b/>
      <sz val="18"/>
      <color indexed="8"/>
      <name val="Cambria"/>
      <family val="1"/>
    </font>
    <font>
      <u/>
      <sz val="10"/>
      <name val="Arial"/>
      <family val="2"/>
    </font>
    <font>
      <b/>
      <sz val="10"/>
      <name val="BRH Telugu"/>
      <family val="4"/>
    </font>
    <font>
      <b/>
      <sz val="12"/>
      <name val="Arial Narrow"/>
      <family val="2"/>
    </font>
    <font>
      <b/>
      <sz val="14"/>
      <name val="Arial Narrow"/>
      <family val="2"/>
    </font>
    <font>
      <b/>
      <u/>
      <sz val="14"/>
      <name val="Arial Narrow"/>
      <family val="2"/>
    </font>
    <font>
      <b/>
      <u/>
      <sz val="14"/>
      <name val="BRH Telugu"/>
      <family val="4"/>
    </font>
    <font>
      <b/>
      <shadow/>
      <sz val="8"/>
      <color rgb="FFFF0000"/>
      <name val="Calibri"/>
      <family val="2"/>
    </font>
    <font>
      <sz val="11"/>
      <name val="Arial"/>
      <family val="2"/>
    </font>
    <font>
      <b/>
      <sz val="15"/>
      <name val="Roman 12cpi"/>
      <family val="3"/>
    </font>
    <font>
      <b/>
      <u/>
      <sz val="15"/>
      <name val="Roman 12cpi"/>
      <family val="3"/>
    </font>
    <font>
      <b/>
      <sz val="10"/>
      <color indexed="9"/>
      <name val="Arial"/>
      <family val="2"/>
    </font>
    <font>
      <b/>
      <vertAlign val="superscript"/>
      <sz val="11"/>
      <name val="Arial"/>
      <family val="2"/>
    </font>
    <font>
      <sz val="11"/>
      <name val="Terminal"/>
      <family val="3"/>
      <charset val="255"/>
    </font>
    <font>
      <u/>
      <sz val="11"/>
      <name val="Arial"/>
      <family val="2"/>
    </font>
    <font>
      <sz val="10"/>
      <color rgb="FF000000"/>
      <name val="Arial"/>
      <family val="2"/>
    </font>
    <font>
      <sz val="6"/>
      <name val="Arial"/>
      <family val="2"/>
    </font>
    <font>
      <sz val="6"/>
      <name val="Terminal"/>
      <family val="3"/>
      <charset val="255"/>
    </font>
    <font>
      <shadow/>
      <sz val="15"/>
      <color rgb="FFFFFFFF"/>
      <name val="Calibri"/>
      <family val="2"/>
    </font>
    <font>
      <b/>
      <sz val="15"/>
      <color theme="5"/>
      <name val="Verdana"/>
      <family val="2"/>
    </font>
    <font>
      <b/>
      <sz val="14"/>
      <color theme="0"/>
      <name val="Verdana"/>
      <family val="2"/>
    </font>
    <font>
      <b/>
      <sz val="22"/>
      <color rgb="FFFF0000"/>
      <name val="Arial"/>
      <family val="2"/>
    </font>
    <font>
      <sz val="20"/>
      <color rgb="FFFF0000"/>
      <name val="Arial"/>
      <family val="2"/>
    </font>
    <font>
      <b/>
      <sz val="20"/>
      <color theme="0"/>
      <name val="Arial"/>
      <family val="2"/>
    </font>
    <font>
      <u/>
      <sz val="15"/>
      <color theme="10"/>
      <name val="Arial"/>
      <family val="2"/>
    </font>
  </fonts>
  <fills count="48">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11"/>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53"/>
        <bgColor indexed="64"/>
      </patternFill>
    </fill>
    <fill>
      <patternFill patternType="solid">
        <fgColor indexed="16"/>
        <bgColor indexed="64"/>
      </patternFill>
    </fill>
    <fill>
      <patternFill patternType="solid">
        <fgColor indexed="12"/>
        <bgColor indexed="64"/>
      </patternFill>
    </fill>
    <fill>
      <patternFill patternType="solid">
        <fgColor indexed="29"/>
        <bgColor indexed="64"/>
      </patternFill>
    </fill>
    <fill>
      <patternFill patternType="solid">
        <fgColor theme="9" tint="-0.249977111117893"/>
        <bgColor indexed="64"/>
      </patternFill>
    </fill>
    <fill>
      <patternFill patternType="solid">
        <fgColor theme="1"/>
        <bgColor indexed="64"/>
      </patternFill>
    </fill>
    <fill>
      <patternFill patternType="solid">
        <fgColor theme="0"/>
        <bgColor indexed="64"/>
      </patternFill>
    </fill>
    <fill>
      <patternFill patternType="solid">
        <fgColor theme="4" tint="-0.499984740745262"/>
        <bgColor indexed="64"/>
      </patternFill>
    </fill>
    <fill>
      <patternFill patternType="solid">
        <fgColor rgb="FF00B050"/>
        <bgColor indexed="64"/>
      </patternFill>
    </fill>
    <fill>
      <patternFill patternType="solid">
        <fgColor rgb="FFFFC000"/>
        <bgColor indexed="64"/>
      </patternFill>
    </fill>
    <fill>
      <patternFill patternType="solid">
        <fgColor theme="9" tint="-0.499984740745262"/>
        <bgColor indexed="64"/>
      </patternFill>
    </fill>
    <fill>
      <patternFill patternType="solid">
        <fgColor theme="7" tint="-0.249977111117893"/>
        <bgColor indexed="64"/>
      </patternFill>
    </fill>
    <fill>
      <patternFill patternType="solid">
        <fgColor rgb="FFFFFF00"/>
        <bgColor indexed="64"/>
      </patternFill>
    </fill>
    <fill>
      <patternFill patternType="solid">
        <fgColor rgb="FF00FF00"/>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theme="3" tint="-0.499984740745262"/>
        <bgColor indexed="64"/>
      </patternFill>
    </fill>
    <fill>
      <patternFill patternType="solid">
        <fgColor theme="5" tint="-0.249977111117893"/>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lightUp">
        <fgColor indexed="9"/>
        <bgColor indexed="27"/>
      </patternFill>
    </fill>
    <fill>
      <patternFill patternType="lightUp">
        <fgColor indexed="9"/>
        <bgColor indexed="26"/>
      </patternFill>
    </fill>
    <fill>
      <patternFill patternType="solid">
        <fgColor theme="2" tint="-0.249977111117893"/>
        <bgColor indexed="64"/>
      </patternFill>
    </fill>
    <fill>
      <patternFill patternType="solid">
        <fgColor indexed="10"/>
        <bgColor indexed="64"/>
      </patternFill>
    </fill>
    <fill>
      <patternFill patternType="solid">
        <fgColor rgb="FFFF0000"/>
        <bgColor indexed="64"/>
      </patternFill>
    </fill>
    <fill>
      <patternFill patternType="solid">
        <fgColor theme="3"/>
        <bgColor indexed="64"/>
      </patternFill>
    </fill>
    <fill>
      <patternFill patternType="solid">
        <fgColor rgb="FF00B0F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C0000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10"/>
      </left>
      <right style="double">
        <color indexed="10"/>
      </right>
      <top style="double">
        <color indexed="10"/>
      </top>
      <bottom style="double">
        <color indexed="10"/>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ck">
        <color rgb="FFFF0000"/>
      </bottom>
      <diagonal/>
    </border>
    <border>
      <left/>
      <right style="thick">
        <color rgb="FFFF0000"/>
      </right>
      <top/>
      <bottom style="thick">
        <color rgb="FFFF0000"/>
      </bottom>
      <diagonal/>
    </border>
    <border>
      <left/>
      <right style="thick">
        <color rgb="FFFF0000"/>
      </right>
      <top/>
      <bottom/>
      <diagonal/>
    </border>
    <border>
      <left style="thin">
        <color indexed="64"/>
      </left>
      <right/>
      <top style="thin">
        <color indexed="64"/>
      </top>
      <bottom style="thick">
        <color rgb="FFFF0000"/>
      </bottom>
      <diagonal/>
    </border>
    <border>
      <left/>
      <right style="thick">
        <color rgb="FFFF0000"/>
      </right>
      <top style="thin">
        <color indexed="64"/>
      </top>
      <bottom style="thin">
        <color indexed="64"/>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bottom/>
      <diagonal/>
    </border>
    <border>
      <left/>
      <right style="thick">
        <color theme="3"/>
      </right>
      <top/>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theme="0"/>
      </top>
      <bottom/>
      <diagonal/>
    </border>
    <border>
      <left/>
      <right style="thin">
        <color indexed="64"/>
      </right>
      <top style="thin">
        <color theme="0"/>
      </top>
      <bottom/>
      <diagonal/>
    </border>
    <border>
      <left/>
      <right/>
      <top/>
      <bottom style="thin">
        <color theme="0"/>
      </bottom>
      <diagonal/>
    </border>
    <border>
      <left/>
      <right style="thin">
        <color indexed="64"/>
      </right>
      <top/>
      <bottom style="thin">
        <color theme="0"/>
      </bottom>
      <diagonal/>
    </border>
    <border>
      <left style="thick">
        <color rgb="FFFF0000"/>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medium">
        <color auto="1"/>
      </left>
      <right style="medium">
        <color auto="1"/>
      </right>
      <top style="medium">
        <color auto="1"/>
      </top>
      <bottom style="medium">
        <color auto="1"/>
      </bottom>
      <diagonal/>
    </border>
    <border>
      <left style="thick">
        <color rgb="FFFF0000"/>
      </left>
      <right/>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ck">
        <color rgb="FFFF0000"/>
      </left>
      <right style="hair">
        <color theme="0"/>
      </right>
      <top style="thin">
        <color indexed="64"/>
      </top>
      <bottom style="hair">
        <color theme="0"/>
      </bottom>
      <diagonal/>
    </border>
    <border>
      <left style="hair">
        <color theme="0"/>
      </left>
      <right style="hair">
        <color theme="0"/>
      </right>
      <top style="thin">
        <color indexed="64"/>
      </top>
      <bottom style="hair">
        <color theme="0"/>
      </bottom>
      <diagonal/>
    </border>
    <border>
      <left style="hair">
        <color theme="0"/>
      </left>
      <right style="thick">
        <color rgb="FFFF0000"/>
      </right>
      <top style="thin">
        <color indexed="64"/>
      </top>
      <bottom style="hair">
        <color theme="0"/>
      </bottom>
      <diagonal/>
    </border>
    <border>
      <left style="thick">
        <color rgb="FFFF0000"/>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thick">
        <color rgb="FFFF0000"/>
      </right>
      <top style="hair">
        <color theme="0"/>
      </top>
      <bottom style="hair">
        <color theme="0"/>
      </bottom>
      <diagonal/>
    </border>
    <border>
      <left style="thick">
        <color rgb="FFFF0000"/>
      </left>
      <right style="hair">
        <color theme="0"/>
      </right>
      <top style="hair">
        <color theme="0"/>
      </top>
      <bottom style="thick">
        <color rgb="FFFF0000"/>
      </bottom>
      <diagonal/>
    </border>
    <border>
      <left style="hair">
        <color theme="0"/>
      </left>
      <right style="hair">
        <color theme="0"/>
      </right>
      <top style="hair">
        <color theme="0"/>
      </top>
      <bottom style="thick">
        <color rgb="FFFF0000"/>
      </bottom>
      <diagonal/>
    </border>
    <border>
      <left style="hair">
        <color theme="0"/>
      </left>
      <right style="thick">
        <color rgb="FFFF0000"/>
      </right>
      <top style="hair">
        <color theme="0"/>
      </top>
      <bottom style="thick">
        <color rgb="FFFF0000"/>
      </bottom>
      <diagonal/>
    </border>
    <border>
      <left style="hair">
        <color theme="0"/>
      </left>
      <right style="thin">
        <color indexed="64"/>
      </right>
      <top style="thin">
        <color indexed="64"/>
      </top>
      <bottom style="hair">
        <color theme="0"/>
      </bottom>
      <diagonal/>
    </border>
    <border>
      <left style="hair">
        <color theme="0"/>
      </left>
      <right/>
      <top style="hair">
        <color theme="0"/>
      </top>
      <bottom style="hair">
        <color theme="0"/>
      </bottom>
      <diagonal/>
    </border>
    <border>
      <left style="hair">
        <color theme="0"/>
      </left>
      <right style="thin">
        <color indexed="64"/>
      </right>
      <top style="hair">
        <color theme="0"/>
      </top>
      <bottom style="hair">
        <color theme="0"/>
      </bottom>
      <diagonal/>
    </border>
    <border>
      <left style="hair">
        <color theme="0"/>
      </left>
      <right/>
      <top style="hair">
        <color theme="0"/>
      </top>
      <bottom style="thick">
        <color rgb="FFFF0000"/>
      </bottom>
      <diagonal/>
    </border>
    <border>
      <left/>
      <right style="hair">
        <color theme="0"/>
      </right>
      <top style="hair">
        <color theme="0"/>
      </top>
      <bottom style="hair">
        <color theme="0"/>
      </bottom>
      <diagonal/>
    </border>
    <border>
      <left style="thick">
        <color theme="5"/>
      </left>
      <right/>
      <top style="thick">
        <color theme="5"/>
      </top>
      <bottom/>
      <diagonal/>
    </border>
    <border>
      <left/>
      <right/>
      <top style="thick">
        <color theme="5"/>
      </top>
      <bottom/>
      <diagonal/>
    </border>
    <border>
      <left/>
      <right style="thick">
        <color theme="5"/>
      </right>
      <top style="thick">
        <color theme="5"/>
      </top>
      <bottom/>
      <diagonal/>
    </border>
    <border>
      <left style="thick">
        <color theme="5"/>
      </left>
      <right/>
      <top/>
      <bottom/>
      <diagonal/>
    </border>
    <border>
      <left/>
      <right style="thick">
        <color theme="5"/>
      </right>
      <top/>
      <bottom/>
      <diagonal/>
    </border>
    <border>
      <left style="thick">
        <color theme="5"/>
      </left>
      <right/>
      <top/>
      <bottom style="thick">
        <color theme="5"/>
      </bottom>
      <diagonal/>
    </border>
    <border>
      <left/>
      <right/>
      <top/>
      <bottom style="thick">
        <color theme="5"/>
      </bottom>
      <diagonal/>
    </border>
    <border>
      <left/>
      <right style="thick">
        <color theme="5"/>
      </right>
      <top/>
      <bottom style="thick">
        <color theme="5"/>
      </bottom>
      <diagonal/>
    </border>
    <border>
      <left style="thick">
        <color rgb="FFFF0000"/>
      </left>
      <right/>
      <top style="hair">
        <color theme="0"/>
      </top>
      <bottom style="hair">
        <color theme="0"/>
      </bottom>
      <diagonal/>
    </border>
    <border>
      <left/>
      <right/>
      <top style="hair">
        <color theme="0"/>
      </top>
      <bottom style="hair">
        <color theme="0"/>
      </bottom>
      <diagonal/>
    </border>
    <border>
      <left/>
      <right style="thick">
        <color rgb="FFFF0000"/>
      </right>
      <top style="hair">
        <color theme="0"/>
      </top>
      <bottom style="hair">
        <color theme="0"/>
      </bottom>
      <diagonal/>
    </border>
    <border>
      <left style="thin">
        <color indexed="64"/>
      </left>
      <right/>
      <top style="thin">
        <color theme="0"/>
      </top>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theme="0"/>
      </left>
      <right/>
      <top/>
      <bottom style="hair">
        <color theme="0"/>
      </bottom>
      <diagonal/>
    </border>
    <border>
      <left/>
      <right style="hair">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60" fillId="0" borderId="0" applyNumberFormat="0" applyFill="0" applyBorder="0" applyAlignment="0" applyProtection="0">
      <alignment vertical="top"/>
      <protection locked="0"/>
    </xf>
    <xf numFmtId="0" fontId="59" fillId="0" borderId="0"/>
    <xf numFmtId="0" fontId="74" fillId="0" borderId="0" applyFont="0" applyAlignment="0">
      <alignment horizontal="center" vertical="center"/>
    </xf>
    <xf numFmtId="0" fontId="75" fillId="0" borderId="0" applyNumberFormat="0" applyFill="0" applyBorder="0" applyProtection="0">
      <alignment horizontal="left" vertical="top" wrapText="1"/>
    </xf>
    <xf numFmtId="0" fontId="2" fillId="0" borderId="0"/>
    <xf numFmtId="0" fontId="3" fillId="0" borderId="0"/>
    <xf numFmtId="0" fontId="108" fillId="38" borderId="0" applyNumberFormat="0" applyBorder="0" applyAlignment="0" applyProtection="0"/>
    <xf numFmtId="0" fontId="108" fillId="39" borderId="0" applyNumberFormat="0" applyBorder="0" applyAlignment="0" applyProtection="0"/>
    <xf numFmtId="0" fontId="108" fillId="39" borderId="0" applyNumberFormat="0" applyBorder="0" applyAlignment="0" applyProtection="0"/>
    <xf numFmtId="0" fontId="109" fillId="0" borderId="0" applyNumberFormat="0" applyFill="0" applyBorder="0" applyAlignment="0" applyProtection="0"/>
    <xf numFmtId="0" fontId="1" fillId="0" borderId="0"/>
  </cellStyleXfs>
  <cellXfs count="996">
    <xf numFmtId="0" fontId="0" fillId="0" borderId="0" xfId="0"/>
    <xf numFmtId="0" fontId="7" fillId="2" borderId="0" xfId="0" applyNumberFormat="1" applyFont="1" applyFill="1" applyBorder="1" applyAlignment="1" applyProtection="1">
      <alignment vertical="center" wrapText="1"/>
      <protection hidden="1"/>
    </xf>
    <xf numFmtId="0" fontId="8" fillId="3" borderId="0" xfId="0" applyNumberFormat="1" applyFont="1" applyFill="1" applyBorder="1" applyAlignment="1" applyProtection="1">
      <alignment vertical="center" wrapText="1"/>
      <protection hidden="1"/>
    </xf>
    <xf numFmtId="0" fontId="8" fillId="4" borderId="0" xfId="0" applyNumberFormat="1" applyFont="1" applyFill="1" applyBorder="1" applyAlignment="1" applyProtection="1">
      <alignment horizontal="center" vertical="center" wrapText="1"/>
      <protection hidden="1"/>
    </xf>
    <xf numFmtId="0" fontId="7" fillId="2" borderId="0" xfId="0" applyNumberFormat="1" applyFont="1" applyFill="1" applyBorder="1" applyAlignment="1" applyProtection="1">
      <alignment horizontal="left" vertical="center" wrapText="1"/>
      <protection hidden="1"/>
    </xf>
    <xf numFmtId="0" fontId="8" fillId="5"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15"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vertical="top" wrapText="1"/>
    </xf>
    <xf numFmtId="0" fontId="21" fillId="0" borderId="0" xfId="0" applyFont="1" applyAlignment="1">
      <alignment vertical="center" wrapText="1"/>
    </xf>
    <xf numFmtId="0" fontId="23" fillId="0" borderId="0" xfId="0" applyFont="1" applyAlignment="1">
      <alignment vertical="center" wrapText="1"/>
    </xf>
    <xf numFmtId="0" fontId="23" fillId="0" borderId="0" xfId="0" applyFont="1" applyBorder="1" applyAlignment="1">
      <alignment vertical="center" wrapText="1"/>
    </xf>
    <xf numFmtId="0" fontId="19" fillId="0" borderId="0" xfId="0" applyFont="1" applyAlignment="1" applyProtection="1">
      <alignment vertical="center" wrapText="1"/>
      <protection hidden="1"/>
    </xf>
    <xf numFmtId="0" fontId="9" fillId="0" borderId="0" xfId="0" applyFont="1" applyAlignment="1" applyProtection="1">
      <alignment vertical="top" wrapText="1"/>
      <protection hidden="1"/>
    </xf>
    <xf numFmtId="0" fontId="19" fillId="0" borderId="0" xfId="0" applyFont="1" applyAlignment="1" applyProtection="1">
      <alignment vertical="top" wrapText="1"/>
      <protection hidden="1"/>
    </xf>
    <xf numFmtId="0" fontId="19" fillId="0" borderId="0" xfId="0" applyFont="1" applyAlignment="1" applyProtection="1">
      <alignment vertical="center" wrapText="1"/>
    </xf>
    <xf numFmtId="0" fontId="19" fillId="0" borderId="0" xfId="0" applyFont="1" applyAlignment="1" applyProtection="1">
      <alignment vertical="top" wrapText="1"/>
    </xf>
    <xf numFmtId="0" fontId="21"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justify" vertical="center" wrapText="1"/>
      <protection hidden="1"/>
    </xf>
    <xf numFmtId="0" fontId="5" fillId="0" borderId="2"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4" xfId="0" applyFont="1" applyBorder="1" applyAlignment="1" applyProtection="1">
      <alignment vertical="center" wrapText="1"/>
      <protection hidden="1"/>
    </xf>
    <xf numFmtId="0" fontId="5" fillId="0" borderId="5" xfId="0" applyFont="1" applyBorder="1" applyAlignment="1" applyProtection="1">
      <alignment vertical="center" wrapText="1"/>
      <protection hidden="1"/>
    </xf>
    <xf numFmtId="0" fontId="5" fillId="0" borderId="6" xfId="0" applyFont="1" applyBorder="1" applyAlignment="1" applyProtection="1">
      <alignment vertical="center" wrapText="1"/>
      <protection hidden="1"/>
    </xf>
    <xf numFmtId="0" fontId="18" fillId="0" borderId="6" xfId="0" applyFont="1" applyBorder="1" applyAlignment="1" applyProtection="1">
      <alignment vertical="center" wrapText="1"/>
      <protection hidden="1"/>
    </xf>
    <xf numFmtId="0" fontId="5" fillId="0" borderId="7" xfId="0" applyFont="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vertical="center" wrapText="1"/>
      <protection hidden="1"/>
    </xf>
    <xf numFmtId="0" fontId="17" fillId="0" borderId="2" xfId="0" applyFont="1" applyBorder="1" applyAlignment="1" applyProtection="1">
      <alignment vertical="center" wrapText="1"/>
      <protection hidden="1"/>
    </xf>
    <xf numFmtId="0" fontId="17" fillId="0" borderId="4" xfId="0" applyFont="1" applyBorder="1" applyAlignment="1" applyProtection="1">
      <alignment vertical="center" wrapText="1"/>
      <protection hidden="1"/>
    </xf>
    <xf numFmtId="0" fontId="17" fillId="0" borderId="3" xfId="0" applyFont="1" applyBorder="1" applyAlignment="1" applyProtection="1">
      <alignment vertical="center" wrapText="1"/>
      <protection hidden="1"/>
    </xf>
    <xf numFmtId="0" fontId="17" fillId="0" borderId="5"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6" fillId="0" borderId="9" xfId="0" applyFont="1" applyBorder="1" applyAlignment="1" applyProtection="1">
      <alignment vertical="center" wrapText="1"/>
      <protection hidden="1"/>
    </xf>
    <xf numFmtId="0" fontId="17" fillId="0" borderId="9" xfId="0" applyFont="1" applyBorder="1" applyAlignment="1" applyProtection="1">
      <alignment vertical="center" wrapText="1"/>
      <protection hidden="1"/>
    </xf>
    <xf numFmtId="0" fontId="6" fillId="2" borderId="0" xfId="0" applyNumberFormat="1" applyFont="1" applyFill="1" applyAlignment="1" applyProtection="1">
      <alignment horizontal="center" vertical="center" wrapText="1"/>
      <protection hidden="1"/>
    </xf>
    <xf numFmtId="0" fontId="6" fillId="3" borderId="0" xfId="0" applyNumberFormat="1" applyFont="1" applyFill="1" applyAlignment="1" applyProtection="1">
      <alignment horizontal="center" vertical="center" wrapText="1"/>
      <protection hidden="1"/>
    </xf>
    <xf numFmtId="0" fontId="6" fillId="6" borderId="0" xfId="0" applyNumberFormat="1" applyFont="1" applyFill="1" applyAlignment="1" applyProtection="1">
      <alignment horizontal="center" vertical="center" wrapText="1"/>
      <protection hidden="1"/>
    </xf>
    <xf numFmtId="0" fontId="6" fillId="0" borderId="0" xfId="0" applyNumberFormat="1" applyFont="1" applyAlignment="1" applyProtection="1">
      <alignment horizontal="center" vertical="center" wrapText="1"/>
      <protection hidden="1"/>
    </xf>
    <xf numFmtId="0" fontId="6" fillId="7" borderId="0" xfId="0" applyNumberFormat="1" applyFont="1" applyFill="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12" fillId="0" borderId="0" xfId="0" applyFont="1" applyAlignment="1" applyProtection="1">
      <alignment vertical="center" wrapText="1"/>
      <protection hidden="1"/>
    </xf>
    <xf numFmtId="0" fontId="20" fillId="0" borderId="0" xfId="0" applyFont="1" applyAlignment="1" applyProtection="1">
      <alignment vertical="center" wrapText="1"/>
      <protection hidden="1"/>
    </xf>
    <xf numFmtId="0" fontId="6" fillId="6" borderId="0" xfId="0" applyNumberFormat="1" applyFont="1" applyFill="1" applyAlignment="1" applyProtection="1">
      <alignment vertical="center" wrapText="1"/>
      <protection hidden="1"/>
    </xf>
    <xf numFmtId="0" fontId="6" fillId="4" borderId="0" xfId="0" applyNumberFormat="1" applyFont="1" applyFill="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165" fontId="0" fillId="0" borderId="0" xfId="0" applyNumberFormat="1" applyAlignment="1" applyProtection="1">
      <alignment vertical="center" wrapText="1"/>
      <protection hidden="1"/>
    </xf>
    <xf numFmtId="164" fontId="0" fillId="0" borderId="0" xfId="0" applyNumberFormat="1" applyAlignment="1" applyProtection="1">
      <alignment horizontal="left" vertical="center" wrapText="1"/>
      <protection hidden="1"/>
    </xf>
    <xf numFmtId="0" fontId="6" fillId="5" borderId="0" xfId="0" applyNumberFormat="1" applyFont="1" applyFill="1" applyAlignment="1" applyProtection="1">
      <alignment horizontal="center" vertical="center" wrapText="1"/>
      <protection hidden="1"/>
    </xf>
    <xf numFmtId="17" fontId="6" fillId="7" borderId="0" xfId="0" applyNumberFormat="1" applyFont="1" applyFill="1" applyAlignment="1" applyProtection="1">
      <alignment horizontal="left" vertical="center" wrapText="1"/>
      <protection hidden="1"/>
    </xf>
    <xf numFmtId="0" fontId="0" fillId="2" borderId="0" xfId="0" applyFill="1" applyAlignment="1" applyProtection="1">
      <alignment vertical="center" wrapText="1"/>
      <protection hidden="1"/>
    </xf>
    <xf numFmtId="0" fontId="6" fillId="8" borderId="0" xfId="0" applyNumberFormat="1" applyFont="1" applyFill="1" applyAlignment="1" applyProtection="1">
      <alignment vertical="center" wrapText="1"/>
      <protection hidden="1"/>
    </xf>
    <xf numFmtId="0" fontId="0" fillId="9" borderId="0" xfId="0" applyFill="1" applyProtection="1">
      <protection hidden="1"/>
    </xf>
    <xf numFmtId="0" fontId="0" fillId="9" borderId="0" xfId="0" applyFont="1" applyFill="1" applyProtection="1">
      <protection hidden="1"/>
    </xf>
    <xf numFmtId="0" fontId="12" fillId="9" borderId="0" xfId="0" applyFont="1" applyFill="1" applyProtection="1">
      <protection hidden="1"/>
    </xf>
    <xf numFmtId="0" fontId="13" fillId="9" borderId="0" xfId="0" applyFont="1" applyFill="1" applyBorder="1" applyProtection="1">
      <protection hidden="1"/>
    </xf>
    <xf numFmtId="0" fontId="14" fillId="9" borderId="0" xfId="0" applyFont="1" applyFill="1" applyBorder="1" applyAlignment="1" applyProtection="1">
      <alignment vertical="center"/>
      <protection hidden="1"/>
    </xf>
    <xf numFmtId="0" fontId="12" fillId="0" borderId="0" xfId="0" applyFont="1" applyProtection="1">
      <protection hidden="1"/>
    </xf>
    <xf numFmtId="0" fontId="19" fillId="0" borderId="0" xfId="0" applyFont="1" applyAlignment="1" applyProtection="1">
      <alignment horizontal="justify" vertical="center" wrapText="1"/>
      <protection hidden="1"/>
    </xf>
    <xf numFmtId="0" fontId="21" fillId="0" borderId="0" xfId="0" applyFont="1" applyAlignment="1" applyProtection="1">
      <alignment horizontal="justify" vertical="justify" wrapText="1"/>
      <protection hidden="1"/>
    </xf>
    <xf numFmtId="0" fontId="28" fillId="10" borderId="1" xfId="2" applyFont="1" applyFill="1" applyBorder="1" applyAlignment="1" applyProtection="1">
      <alignment horizontal="left"/>
      <protection locked="0"/>
    </xf>
    <xf numFmtId="0" fontId="28" fillId="0" borderId="0" xfId="2" applyFont="1" applyFill="1" applyBorder="1" applyAlignment="1" applyProtection="1">
      <protection locked="0"/>
    </xf>
    <xf numFmtId="0" fontId="59" fillId="0" borderId="0" xfId="2" applyFill="1" applyBorder="1" applyProtection="1">
      <protection hidden="1"/>
    </xf>
    <xf numFmtId="0" fontId="59" fillId="0" borderId="0" xfId="2" applyFill="1" applyBorder="1" applyAlignment="1" applyProtection="1">
      <alignment horizontal="center"/>
      <protection hidden="1"/>
    </xf>
    <xf numFmtId="0" fontId="59" fillId="0" borderId="10" xfId="2" applyBorder="1" applyProtection="1">
      <protection hidden="1"/>
    </xf>
    <xf numFmtId="0" fontId="59" fillId="0" borderId="10" xfId="2" applyBorder="1" applyAlignment="1" applyProtection="1">
      <alignment horizontal="center"/>
      <protection hidden="1"/>
    </xf>
    <xf numFmtId="0" fontId="59" fillId="0" borderId="0" xfId="2" applyProtection="1">
      <protection hidden="1"/>
    </xf>
    <xf numFmtId="0" fontId="59" fillId="2" borderId="0" xfId="2" applyFill="1" applyAlignment="1" applyProtection="1">
      <alignment horizontal="center"/>
      <protection hidden="1"/>
    </xf>
    <xf numFmtId="0" fontId="59" fillId="2" borderId="0" xfId="2" applyFill="1" applyProtection="1">
      <protection hidden="1"/>
    </xf>
    <xf numFmtId="0" fontId="59" fillId="0" borderId="1" xfId="2" applyBorder="1" applyProtection="1">
      <protection hidden="1"/>
    </xf>
    <xf numFmtId="0" fontId="59" fillId="0" borderId="1" xfId="2" applyBorder="1" applyAlignment="1" applyProtection="1">
      <alignment horizontal="center"/>
      <protection hidden="1"/>
    </xf>
    <xf numFmtId="1" fontId="59" fillId="0" borderId="1" xfId="2" applyNumberFormat="1" applyBorder="1" applyProtection="1">
      <protection hidden="1"/>
    </xf>
    <xf numFmtId="166" fontId="59" fillId="0" borderId="1" xfId="2" applyNumberFormat="1" applyBorder="1" applyAlignment="1" applyProtection="1">
      <alignment horizontal="center"/>
      <protection hidden="1"/>
    </xf>
    <xf numFmtId="0" fontId="59" fillId="0" borderId="0" xfId="2" applyFill="1" applyAlignment="1" applyProtection="1">
      <alignment horizontal="center"/>
      <protection hidden="1"/>
    </xf>
    <xf numFmtId="0" fontId="59" fillId="0" borderId="0" xfId="2" applyFill="1" applyProtection="1">
      <protection hidden="1"/>
    </xf>
    <xf numFmtId="0" fontId="59" fillId="0" borderId="0" xfId="2" applyAlignment="1" applyProtection="1">
      <alignment horizontal="center"/>
      <protection hidden="1"/>
    </xf>
    <xf numFmtId="1" fontId="59" fillId="0" borderId="1" xfId="2" applyNumberFormat="1" applyBorder="1" applyAlignment="1" applyProtection="1">
      <alignment horizontal="center"/>
      <protection hidden="1"/>
    </xf>
    <xf numFmtId="1" fontId="59" fillId="0" borderId="0" xfId="2" applyNumberFormat="1" applyAlignment="1" applyProtection="1">
      <alignment horizontal="center"/>
      <protection hidden="1"/>
    </xf>
    <xf numFmtId="0" fontId="59" fillId="0" borderId="1" xfId="2" applyBorder="1" applyAlignment="1" applyProtection="1">
      <protection hidden="1"/>
    </xf>
    <xf numFmtId="0" fontId="59" fillId="0" borderId="11" xfId="2" applyBorder="1" applyProtection="1">
      <protection hidden="1"/>
    </xf>
    <xf numFmtId="0" fontId="59" fillId="0" borderId="11" xfId="2" applyBorder="1" applyAlignment="1" applyProtection="1">
      <alignment horizontal="center"/>
      <protection hidden="1"/>
    </xf>
    <xf numFmtId="0" fontId="27" fillId="10" borderId="1" xfId="2" applyFont="1" applyFill="1" applyBorder="1" applyAlignment="1" applyProtection="1">
      <alignment horizontal="left" vertical="center" wrapText="1"/>
      <protection locked="0"/>
    </xf>
    <xf numFmtId="0" fontId="28" fillId="10" borderId="1" xfId="2" applyFont="1" applyFill="1" applyBorder="1" applyAlignment="1" applyProtection="1">
      <alignment horizontal="left" vertical="center" wrapText="1"/>
      <protection locked="0"/>
    </xf>
    <xf numFmtId="0" fontId="28" fillId="0" borderId="0" xfId="2" applyFont="1" applyFill="1" applyBorder="1" applyAlignment="1" applyProtection="1">
      <alignment vertical="center" wrapText="1"/>
      <protection locked="0"/>
    </xf>
    <xf numFmtId="166" fontId="59" fillId="0" borderId="0" xfId="2" applyNumberFormat="1" applyAlignment="1" applyProtection="1">
      <alignment horizontal="center"/>
      <protection hidden="1"/>
    </xf>
    <xf numFmtId="1" fontId="59" fillId="0" borderId="0" xfId="2" applyNumberFormat="1" applyProtection="1">
      <protection hidden="1"/>
    </xf>
    <xf numFmtId="0" fontId="59" fillId="0" borderId="0" xfId="2" applyAlignment="1" applyProtection="1">
      <protection hidden="1"/>
    </xf>
    <xf numFmtId="0" fontId="31" fillId="11" borderId="1" xfId="0" applyFont="1" applyFill="1" applyBorder="1" applyAlignment="1">
      <alignment horizontal="center" vertical="center"/>
    </xf>
    <xf numFmtId="0" fontId="32" fillId="11" borderId="1" xfId="0" applyFont="1" applyFill="1" applyBorder="1" applyAlignment="1">
      <alignment vertical="center"/>
    </xf>
    <xf numFmtId="0" fontId="33" fillId="0" borderId="0" xfId="0" applyFont="1" applyAlignment="1">
      <alignment horizontal="center" vertical="center"/>
    </xf>
    <xf numFmtId="0" fontId="33" fillId="0" borderId="0" xfId="0" applyFont="1" applyAlignment="1">
      <alignment horizontal="left" vertical="center"/>
    </xf>
    <xf numFmtId="0" fontId="0" fillId="0" borderId="0" xfId="0" applyAlignment="1">
      <alignment horizontal="center"/>
    </xf>
    <xf numFmtId="0" fontId="37" fillId="0" borderId="0" xfId="0" applyFont="1"/>
    <xf numFmtId="0" fontId="37" fillId="0" borderId="0" xfId="0" applyFont="1" applyAlignment="1">
      <alignment horizontal="center"/>
    </xf>
    <xf numFmtId="0" fontId="37" fillId="0" borderId="0" xfId="0" applyFont="1" applyAlignment="1">
      <alignment horizontal="left"/>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38" fillId="0" borderId="0" xfId="0" applyFont="1" applyAlignment="1">
      <alignment horizontal="center"/>
    </xf>
    <xf numFmtId="0" fontId="0" fillId="0" borderId="0" xfId="0" applyProtection="1">
      <protection locked="0"/>
    </xf>
    <xf numFmtId="0" fontId="0" fillId="12" borderId="0" xfId="0" applyFill="1" applyProtection="1">
      <protection locked="0"/>
    </xf>
    <xf numFmtId="0" fontId="0" fillId="11" borderId="0" xfId="0" applyFill="1" applyAlignment="1" applyProtection="1">
      <alignment horizontal="center" vertical="center"/>
      <protection locked="0" hidden="1"/>
    </xf>
    <xf numFmtId="0" fontId="0" fillId="12" borderId="0" xfId="0" applyFill="1" applyAlignment="1" applyProtection="1">
      <alignment horizontal="center" vertical="center"/>
      <protection locked="0" hidden="1"/>
    </xf>
    <xf numFmtId="0" fontId="3" fillId="11" borderId="0" xfId="0" applyFont="1" applyFill="1" applyBorder="1" applyAlignment="1" applyProtection="1">
      <alignment horizontal="center" vertical="center"/>
      <protection locked="0" hidden="1"/>
    </xf>
    <xf numFmtId="0" fontId="3" fillId="12" borderId="0" xfId="0" applyFont="1" applyFill="1" applyBorder="1" applyAlignment="1" applyProtection="1">
      <alignment horizontal="center" vertical="center"/>
      <protection locked="0" hidden="1"/>
    </xf>
    <xf numFmtId="1" fontId="11" fillId="0" borderId="1" xfId="0" applyNumberFormat="1" applyFont="1" applyBorder="1" applyProtection="1">
      <protection hidden="1"/>
    </xf>
    <xf numFmtId="0" fontId="41" fillId="4" borderId="12" xfId="0" applyFont="1" applyFill="1" applyBorder="1" applyAlignment="1" applyProtection="1">
      <alignment horizontal="left" vertical="center"/>
    </xf>
    <xf numFmtId="0" fontId="0" fillId="11" borderId="3" xfId="0" applyFill="1" applyBorder="1" applyAlignment="1" applyProtection="1">
      <alignment horizontal="center" vertical="center"/>
      <protection hidden="1"/>
    </xf>
    <xf numFmtId="0" fontId="0" fillId="11" borderId="0"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36" fillId="12" borderId="0" xfId="0" applyFont="1" applyFill="1" applyBorder="1" applyAlignment="1" applyProtection="1">
      <alignment horizontal="left" vertical="center"/>
      <protection hidden="1"/>
    </xf>
    <xf numFmtId="0" fontId="0" fillId="12" borderId="0" xfId="0" applyFill="1" applyAlignment="1" applyProtection="1">
      <alignment horizontal="center" vertical="center"/>
      <protection hidden="1"/>
    </xf>
    <xf numFmtId="0" fontId="0" fillId="11" borderId="0" xfId="0" applyFill="1" applyAlignment="1" applyProtection="1">
      <alignment horizontal="center" vertical="center"/>
      <protection hidden="1"/>
    </xf>
    <xf numFmtId="0" fontId="36" fillId="13" borderId="12" xfId="0" applyFont="1" applyFill="1" applyBorder="1" applyAlignment="1" applyProtection="1">
      <alignment horizontal="center" vertical="center"/>
    </xf>
    <xf numFmtId="0" fontId="36" fillId="4" borderId="12" xfId="0" applyFont="1" applyFill="1" applyBorder="1" applyAlignment="1" applyProtection="1">
      <alignment horizontal="left" vertical="center"/>
    </xf>
    <xf numFmtId="0" fontId="43" fillId="2" borderId="0" xfId="0" applyFont="1" applyFill="1"/>
    <xf numFmtId="0" fontId="43" fillId="10" borderId="0" xfId="0" applyFont="1" applyFill="1"/>
    <xf numFmtId="0" fontId="43" fillId="2" borderId="0" xfId="0" applyFont="1" applyFill="1" applyAlignment="1">
      <alignment horizontal="center"/>
    </xf>
    <xf numFmtId="0" fontId="43" fillId="9" borderId="0" xfId="0" applyFont="1" applyFill="1"/>
    <xf numFmtId="0" fontId="0" fillId="10" borderId="0" xfId="0" applyFill="1"/>
    <xf numFmtId="0" fontId="43" fillId="10" borderId="1" xfId="0" applyFont="1" applyFill="1" applyBorder="1" applyAlignment="1">
      <alignment horizontal="center"/>
    </xf>
    <xf numFmtId="0" fontId="44" fillId="14" borderId="0" xfId="0" applyFont="1" applyFill="1" applyAlignment="1">
      <alignment horizontal="center" vertical="center" wrapText="1"/>
    </xf>
    <xf numFmtId="0" fontId="19" fillId="0" borderId="0" xfId="0" applyFont="1" applyAlignment="1" applyProtection="1">
      <alignment horizontal="left" vertical="center" wrapText="1"/>
      <protection hidden="1"/>
    </xf>
    <xf numFmtId="0" fontId="45" fillId="0" borderId="14" xfId="0" applyFont="1" applyBorder="1" applyAlignment="1">
      <alignment horizontal="center"/>
    </xf>
    <xf numFmtId="0" fontId="11" fillId="0" borderId="0" xfId="0" applyFont="1" applyBorder="1"/>
    <xf numFmtId="0" fontId="0" fillId="0" borderId="0" xfId="0" applyBorder="1"/>
    <xf numFmtId="0" fontId="43" fillId="0" borderId="0" xfId="0" applyFont="1" applyBorder="1"/>
    <xf numFmtId="0" fontId="0" fillId="0" borderId="13" xfId="0" applyBorder="1"/>
    <xf numFmtId="0" fontId="45" fillId="0" borderId="0" xfId="0" applyFont="1" applyBorder="1" applyAlignment="1"/>
    <xf numFmtId="0" fontId="11" fillId="0" borderId="0" xfId="0" applyFont="1" applyBorder="1" applyAlignment="1">
      <alignment horizontal="left"/>
    </xf>
    <xf numFmtId="0" fontId="45" fillId="0" borderId="0" xfId="0" applyFont="1" applyBorder="1" applyAlignment="1">
      <alignment horizontal="left" indent="4"/>
    </xf>
    <xf numFmtId="0" fontId="45" fillId="0" borderId="0" xfId="0" applyFont="1" applyBorder="1"/>
    <xf numFmtId="0" fontId="0" fillId="0" borderId="14" xfId="0" applyBorder="1"/>
    <xf numFmtId="0" fontId="45" fillId="0" borderId="14" xfId="0" applyFont="1" applyBorder="1"/>
    <xf numFmtId="0" fontId="0" fillId="0" borderId="15" xfId="0" applyBorder="1"/>
    <xf numFmtId="0" fontId="0" fillId="0" borderId="16" xfId="0" applyBorder="1"/>
    <xf numFmtId="0" fontId="0" fillId="0" borderId="17" xfId="0" applyBorder="1"/>
    <xf numFmtId="0" fontId="11" fillId="0" borderId="0" xfId="0" applyFont="1"/>
    <xf numFmtId="0" fontId="43" fillId="0" borderId="1" xfId="0" applyFont="1" applyBorder="1" applyAlignment="1">
      <alignment horizontal="center" vertical="center" wrapText="1"/>
    </xf>
    <xf numFmtId="0" fontId="61" fillId="0" borderId="0" xfId="0" applyFont="1"/>
    <xf numFmtId="0" fontId="0" fillId="0" borderId="2" xfId="0" applyBorder="1"/>
    <xf numFmtId="0" fontId="0" fillId="0" borderId="9" xfId="0" applyBorder="1"/>
    <xf numFmtId="0" fontId="0" fillId="0" borderId="18" xfId="0" applyBorder="1"/>
    <xf numFmtId="0" fontId="0" fillId="0" borderId="3" xfId="0" applyBorder="1"/>
    <xf numFmtId="0" fontId="0" fillId="0" borderId="19" xfId="0" applyBorder="1"/>
    <xf numFmtId="0" fontId="62" fillId="0" borderId="0" xfId="0" applyFont="1" applyBorder="1" applyAlignment="1">
      <alignment horizontal="center"/>
    </xf>
    <xf numFmtId="0" fontId="62" fillId="0" borderId="0" xfId="0" applyFont="1" applyBorder="1"/>
    <xf numFmtId="0" fontId="62" fillId="0" borderId="0" xfId="0" applyFont="1" applyBorder="1" applyAlignment="1"/>
    <xf numFmtId="0" fontId="62" fillId="0" borderId="0" xfId="0" applyFont="1" applyBorder="1" applyAlignment="1">
      <alignment horizontal="justify"/>
    </xf>
    <xf numFmtId="0" fontId="0" fillId="0" borderId="4" xfId="0" applyBorder="1"/>
    <xf numFmtId="0" fontId="0" fillId="0" borderId="8" xfId="0" applyBorder="1"/>
    <xf numFmtId="0" fontId="0" fillId="0" borderId="20" xfId="0" applyBorder="1"/>
    <xf numFmtId="0" fontId="0" fillId="0" borderId="0" xfId="0" applyAlignment="1">
      <alignment horizontal="left"/>
    </xf>
    <xf numFmtId="0" fontId="0" fillId="0" borderId="3" xfId="0" applyBorder="1" applyAlignment="1">
      <alignment horizontal="left"/>
    </xf>
    <xf numFmtId="0" fontId="63" fillId="20" borderId="0" xfId="0" applyFont="1" applyFill="1" applyAlignment="1" applyProtection="1">
      <alignment horizontal="center" vertical="center" wrapText="1"/>
      <protection hidden="1"/>
    </xf>
    <xf numFmtId="0" fontId="30" fillId="0" borderId="0" xfId="1" applyFont="1" applyAlignment="1" applyProtection="1">
      <alignment horizontal="center" vertical="center" wrapText="1"/>
    </xf>
    <xf numFmtId="0" fontId="15" fillId="22" borderId="0" xfId="0" applyFont="1" applyFill="1" applyAlignment="1" applyProtection="1">
      <alignment vertical="center" wrapText="1"/>
      <protection locked="0"/>
    </xf>
    <xf numFmtId="0" fontId="11" fillId="23" borderId="0" xfId="0" applyFont="1" applyFill="1" applyAlignment="1" applyProtection="1">
      <alignment horizontal="center" vertical="center"/>
      <protection hidden="1"/>
    </xf>
    <xf numFmtId="0" fontId="11" fillId="0" borderId="0" xfId="0" applyFont="1" applyAlignment="1" applyProtection="1">
      <alignment vertical="center" wrapText="1"/>
      <protection hidden="1"/>
    </xf>
    <xf numFmtId="0" fontId="19" fillId="0" borderId="0" xfId="0" applyFont="1" applyAlignment="1" applyProtection="1">
      <alignment horizontal="left" vertical="top" wrapText="1"/>
      <protection hidden="1"/>
    </xf>
    <xf numFmtId="0" fontId="40" fillId="0" borderId="0" xfId="0" applyFont="1" applyAlignment="1">
      <alignment horizontal="left"/>
    </xf>
    <xf numFmtId="0" fontId="43" fillId="0" borderId="0" xfId="0" applyFont="1" applyAlignment="1">
      <alignment horizontal="center"/>
    </xf>
    <xf numFmtId="0" fontId="35" fillId="0" borderId="0" xfId="0" applyFont="1" applyAlignment="1">
      <alignment horizontal="justify" vertical="justify" wrapText="1"/>
    </xf>
    <xf numFmtId="0" fontId="6" fillId="26" borderId="0" xfId="0" applyNumberFormat="1" applyFont="1" applyFill="1" applyAlignment="1" applyProtection="1">
      <alignment vertical="center" wrapText="1"/>
      <protection hidden="1"/>
    </xf>
    <xf numFmtId="0" fontId="65" fillId="0" borderId="0" xfId="0" applyFont="1" applyAlignment="1" applyProtection="1">
      <alignment vertical="center"/>
      <protection hidden="1"/>
    </xf>
    <xf numFmtId="0" fontId="66" fillId="0" borderId="0" xfId="0" applyFont="1"/>
    <xf numFmtId="0" fontId="43" fillId="0" borderId="0" xfId="0" applyFont="1"/>
    <xf numFmtId="0" fontId="56" fillId="0" borderId="0" xfId="0" applyFont="1"/>
    <xf numFmtId="0" fontId="43" fillId="20" borderId="0" xfId="0" applyFont="1" applyFill="1" applyBorder="1"/>
    <xf numFmtId="0" fontId="67" fillId="0" borderId="6" xfId="0" applyFont="1" applyBorder="1" applyAlignment="1" applyProtection="1">
      <alignment vertical="center" wrapText="1"/>
      <protection hidden="1"/>
    </xf>
    <xf numFmtId="0" fontId="67" fillId="0" borderId="1" xfId="0" applyFont="1" applyBorder="1" applyAlignment="1" applyProtection="1">
      <alignment vertical="center" wrapText="1"/>
      <protection hidden="1"/>
    </xf>
    <xf numFmtId="0" fontId="36" fillId="0" borderId="0" xfId="0" applyFont="1" applyBorder="1" applyAlignment="1">
      <alignment horizontal="center"/>
    </xf>
    <xf numFmtId="0" fontId="37" fillId="0" borderId="0" xfId="0" applyFont="1" applyBorder="1" applyAlignment="1">
      <alignment horizontal="center"/>
    </xf>
    <xf numFmtId="0" fontId="63" fillId="19" borderId="0" xfId="0" applyFont="1" applyFill="1" applyAlignment="1" applyProtection="1">
      <alignment vertical="center" wrapText="1"/>
      <protection hidden="1"/>
    </xf>
    <xf numFmtId="0" fontId="63" fillId="19" borderId="0" xfId="0" applyFont="1" applyFill="1" applyBorder="1" applyAlignment="1" applyProtection="1">
      <alignment horizontal="center" vertical="center" wrapText="1"/>
      <protection hidden="1"/>
    </xf>
    <xf numFmtId="0" fontId="21" fillId="0" borderId="0" xfId="0" applyFont="1" applyAlignment="1" applyProtection="1">
      <alignment vertical="justify" wrapText="1"/>
      <protection hidden="1"/>
    </xf>
    <xf numFmtId="0" fontId="15" fillId="22" borderId="1" xfId="0" applyFont="1" applyFill="1" applyBorder="1" applyAlignment="1" applyProtection="1">
      <alignment horizontal="center" vertical="center" wrapText="1"/>
      <protection locked="0" hidden="1"/>
    </xf>
    <xf numFmtId="0" fontId="43" fillId="27" borderId="1" xfId="0" applyFont="1" applyFill="1" applyBorder="1" applyAlignment="1" applyProtection="1">
      <alignment horizontal="center" vertical="center"/>
      <protection locked="0" hidden="1"/>
    </xf>
    <xf numFmtId="0" fontId="5" fillId="0" borderId="0" xfId="0" applyFont="1" applyAlignment="1" applyProtection="1">
      <alignment vertical="center" wrapText="1"/>
      <protection hidden="1"/>
    </xf>
    <xf numFmtId="0" fontId="71" fillId="0" borderId="0" xfId="0" applyFont="1" applyFill="1" applyBorder="1" applyAlignment="1" applyProtection="1">
      <alignment vertical="center" wrapText="1"/>
      <protection hidden="1"/>
    </xf>
    <xf numFmtId="0" fontId="5" fillId="19" borderId="0" xfId="0" applyFont="1" applyFill="1" applyAlignment="1" applyProtection="1">
      <alignment vertical="center" wrapText="1"/>
      <protection hidden="1"/>
    </xf>
    <xf numFmtId="0" fontId="5" fillId="0" borderId="0" xfId="0" applyFont="1" applyFill="1" applyAlignment="1" applyProtection="1">
      <alignment vertical="center" wrapText="1"/>
      <protection hidden="1"/>
    </xf>
    <xf numFmtId="0" fontId="10" fillId="21" borderId="0" xfId="0" applyFont="1" applyFill="1" applyBorder="1" applyAlignment="1" applyProtection="1">
      <alignment horizontal="center" vertical="center" wrapText="1"/>
      <protection hidden="1"/>
    </xf>
    <xf numFmtId="0" fontId="10" fillId="24" borderId="0" xfId="0" applyFont="1" applyFill="1" applyAlignment="1" applyProtection="1">
      <alignment vertical="center" wrapText="1"/>
      <protection hidden="1"/>
    </xf>
    <xf numFmtId="0" fontId="73" fillId="19" borderId="0" xfId="0" applyFont="1" applyFill="1" applyBorder="1" applyAlignment="1" applyProtection="1">
      <alignment vertical="center" wrapText="1"/>
      <protection hidden="1"/>
    </xf>
    <xf numFmtId="0" fontId="15" fillId="22" borderId="6" xfId="0" applyFont="1" applyFill="1" applyBorder="1" applyAlignment="1" applyProtection="1">
      <alignment horizontal="left" vertical="center" wrapText="1"/>
      <protection hidden="1"/>
    </xf>
    <xf numFmtId="0" fontId="64" fillId="19" borderId="0" xfId="0" applyFont="1" applyFill="1" applyBorder="1" applyAlignment="1" applyProtection="1">
      <alignment horizontal="left" vertical="center" wrapText="1"/>
      <protection hidden="1"/>
    </xf>
    <xf numFmtId="0" fontId="15" fillId="22" borderId="0" xfId="0" applyFont="1" applyFill="1" applyBorder="1" applyAlignment="1" applyProtection="1">
      <alignment vertical="center" wrapText="1"/>
      <protection hidden="1"/>
    </xf>
    <xf numFmtId="0" fontId="15" fillId="22" borderId="26" xfId="0" applyFont="1" applyFill="1" applyBorder="1" applyAlignment="1" applyProtection="1">
      <alignment vertical="center" wrapText="1"/>
      <protection hidden="1"/>
    </xf>
    <xf numFmtId="0" fontId="64" fillId="19" borderId="0" xfId="0" applyFont="1" applyFill="1" applyBorder="1" applyAlignment="1" applyProtection="1">
      <alignment vertical="center" wrapText="1"/>
      <protection hidden="1"/>
    </xf>
    <xf numFmtId="0" fontId="64" fillId="19" borderId="0" xfId="0" applyFont="1" applyFill="1" applyBorder="1" applyAlignment="1" applyProtection="1">
      <alignment horizontal="center" vertical="center" wrapText="1"/>
      <protection hidden="1"/>
    </xf>
    <xf numFmtId="0" fontId="15" fillId="22" borderId="9" xfId="0" applyFont="1" applyFill="1" applyBorder="1" applyAlignment="1" applyProtection="1">
      <alignment horizontal="left" vertical="center" wrapText="1"/>
      <protection hidden="1"/>
    </xf>
    <xf numFmtId="0" fontId="72" fillId="19" borderId="0" xfId="0" applyFont="1" applyFill="1" applyBorder="1" applyAlignment="1" applyProtection="1">
      <alignment horizontal="left" vertical="center" wrapText="1"/>
      <protection hidden="1"/>
    </xf>
    <xf numFmtId="0" fontId="15" fillId="22" borderId="6" xfId="0" applyFont="1" applyFill="1" applyBorder="1" applyAlignment="1" applyProtection="1">
      <alignment horizontal="center" vertical="center" wrapText="1"/>
      <protection hidden="1"/>
    </xf>
    <xf numFmtId="164" fontId="64" fillId="19" borderId="0" xfId="0" applyNumberFormat="1" applyFont="1" applyFill="1" applyBorder="1" applyAlignment="1" applyProtection="1">
      <alignment horizontal="left" vertical="center" wrapText="1"/>
      <protection hidden="1"/>
    </xf>
    <xf numFmtId="0" fontId="5" fillId="25" borderId="32" xfId="0" applyFont="1" applyFill="1" applyBorder="1" applyAlignment="1" applyProtection="1">
      <alignment vertical="center" wrapText="1"/>
      <protection hidden="1"/>
    </xf>
    <xf numFmtId="0" fontId="5" fillId="25" borderId="0" xfId="0" applyFont="1" applyFill="1" applyBorder="1" applyAlignment="1" applyProtection="1">
      <alignment vertical="center" wrapText="1"/>
      <protection hidden="1"/>
    </xf>
    <xf numFmtId="0" fontId="5" fillId="25" borderId="33" xfId="0" applyFont="1" applyFill="1" applyBorder="1" applyAlignment="1" applyProtection="1">
      <alignment vertical="center" wrapText="1"/>
      <protection hidden="1"/>
    </xf>
    <xf numFmtId="0" fontId="15" fillId="22" borderId="9" xfId="0" applyFont="1" applyFill="1" applyBorder="1" applyAlignment="1" applyProtection="1">
      <alignment horizontal="center" vertical="center" wrapText="1"/>
      <protection hidden="1"/>
    </xf>
    <xf numFmtId="0" fontId="5" fillId="25" borderId="29" xfId="0" applyFont="1" applyFill="1" applyBorder="1" applyAlignment="1" applyProtection="1">
      <alignment vertical="center" wrapText="1"/>
      <protection hidden="1"/>
    </xf>
    <xf numFmtId="0" fontId="5" fillId="25" borderId="30" xfId="0" applyFont="1" applyFill="1" applyBorder="1" applyAlignment="1" applyProtection="1">
      <alignment vertical="center" wrapText="1"/>
      <protection hidden="1"/>
    </xf>
    <xf numFmtId="0" fontId="5" fillId="25" borderId="31" xfId="0" applyFont="1" applyFill="1" applyBorder="1" applyAlignment="1" applyProtection="1">
      <alignment vertical="center" wrapText="1"/>
      <protection hidden="1"/>
    </xf>
    <xf numFmtId="0" fontId="15" fillId="22" borderId="9" xfId="0" applyFont="1" applyFill="1" applyBorder="1" applyAlignment="1" applyProtection="1">
      <alignment vertical="center" wrapText="1"/>
      <protection hidden="1"/>
    </xf>
    <xf numFmtId="0" fontId="61" fillId="19" borderId="0" xfId="0" applyFont="1" applyFill="1" applyAlignment="1" applyProtection="1">
      <alignment horizontal="center"/>
      <protection hidden="1"/>
    </xf>
    <xf numFmtId="0" fontId="71" fillId="19" borderId="0" xfId="0" applyFont="1" applyFill="1" applyBorder="1" applyAlignment="1" applyProtection="1">
      <alignment vertical="center" wrapText="1"/>
      <protection hidden="1"/>
    </xf>
    <xf numFmtId="0" fontId="19" fillId="0" borderId="0" xfId="0" applyFont="1" applyBorder="1" applyAlignment="1" applyProtection="1">
      <alignment horizontal="left" vertical="center" wrapText="1"/>
      <protection hidden="1"/>
    </xf>
    <xf numFmtId="0" fontId="17" fillId="0" borderId="1" xfId="0" applyFont="1" applyBorder="1" applyAlignment="1" applyProtection="1">
      <alignment horizontal="justify" vertical="center" wrapText="1"/>
      <protection hidden="1"/>
    </xf>
    <xf numFmtId="0" fontId="17" fillId="0" borderId="8" xfId="0" applyFont="1" applyBorder="1" applyAlignment="1" applyProtection="1">
      <alignment vertical="center" wrapText="1"/>
      <protection hidden="1"/>
    </xf>
    <xf numFmtId="0" fontId="0" fillId="0" borderId="0" xfId="0" applyAlignment="1" applyProtection="1">
      <alignment vertical="center" wrapText="1"/>
      <protection locked="0" hidden="1"/>
    </xf>
    <xf numFmtId="0" fontId="0" fillId="0" borderId="0" xfId="0" applyProtection="1">
      <protection locked="0" hidden="1"/>
    </xf>
    <xf numFmtId="0" fontId="0" fillId="26" borderId="0" xfId="0" applyFill="1" applyProtection="1">
      <protection locked="0" hidden="1"/>
    </xf>
    <xf numFmtId="0" fontId="6" fillId="0" borderId="0" xfId="0" applyNumberFormat="1" applyFont="1" applyAlignment="1" applyProtection="1">
      <alignment horizontal="center" vertical="center" wrapText="1"/>
      <protection locked="0" hidden="1"/>
    </xf>
    <xf numFmtId="0" fontId="6" fillId="26" borderId="0" xfId="0" applyNumberFormat="1" applyFont="1" applyFill="1" applyAlignment="1" applyProtection="1">
      <alignment vertical="center" wrapText="1"/>
      <protection locked="0" hidden="1"/>
    </xf>
    <xf numFmtId="0" fontId="0" fillId="0" borderId="0" xfId="0" applyAlignment="1" applyProtection="1">
      <alignment horizontal="left" vertical="center" wrapText="1"/>
      <protection locked="0" hidden="1"/>
    </xf>
    <xf numFmtId="0" fontId="6" fillId="0" borderId="0" xfId="0" applyNumberFormat="1" applyFont="1" applyAlignment="1" applyProtection="1">
      <alignment vertical="center" wrapText="1"/>
      <protection locked="0" hidden="1"/>
    </xf>
    <xf numFmtId="0" fontId="31" fillId="26" borderId="1" xfId="0" applyFont="1" applyFill="1" applyBorder="1" applyAlignment="1">
      <alignment horizontal="center" vertical="center"/>
    </xf>
    <xf numFmtId="0" fontId="17" fillId="0" borderId="1" xfId="0" applyFont="1" applyBorder="1" applyAlignment="1" applyProtection="1">
      <alignment horizontal="center" vertical="center" wrapText="1"/>
      <protection hidden="1"/>
    </xf>
    <xf numFmtId="0" fontId="17" fillId="0" borderId="19" xfId="0" applyFont="1" applyBorder="1" applyAlignment="1" applyProtection="1">
      <alignment vertical="center" wrapText="1"/>
      <protection hidden="1"/>
    </xf>
    <xf numFmtId="0" fontId="19" fillId="0" borderId="19" xfId="0" applyFont="1" applyBorder="1" applyAlignment="1" applyProtection="1">
      <alignment vertical="center" wrapText="1"/>
      <protection hidden="1"/>
    </xf>
    <xf numFmtId="0" fontId="17" fillId="0" borderId="3"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76" fillId="0" borderId="52" xfId="4" applyFont="1" applyBorder="1" applyAlignment="1">
      <alignment horizontal="center" vertical="center" wrapText="1"/>
    </xf>
    <xf numFmtId="167" fontId="78" fillId="0" borderId="52" xfId="4" applyNumberFormat="1" applyFont="1" applyBorder="1" applyAlignment="1">
      <alignment horizontal="center" vertical="center" wrapText="1"/>
    </xf>
    <xf numFmtId="0" fontId="78" fillId="0" borderId="52" xfId="4" applyFont="1" applyBorder="1" applyAlignment="1">
      <alignment vertical="center" wrapText="1"/>
    </xf>
    <xf numFmtId="0" fontId="65" fillId="0" borderId="0" xfId="2" applyFont="1" applyAlignment="1" applyProtection="1">
      <alignment vertical="center" wrapText="1"/>
      <protection hidden="1"/>
    </xf>
    <xf numFmtId="0" fontId="0" fillId="0" borderId="0" xfId="0" applyAlignment="1">
      <alignment wrapText="1"/>
    </xf>
    <xf numFmtId="0" fontId="84" fillId="20" borderId="0" xfId="2" applyFont="1" applyFill="1" applyBorder="1" applyProtection="1">
      <protection hidden="1"/>
    </xf>
    <xf numFmtId="0" fontId="84" fillId="20" borderId="0" xfId="2" applyFont="1" applyFill="1" applyBorder="1" applyProtection="1">
      <protection locked="0" hidden="1"/>
    </xf>
    <xf numFmtId="0" fontId="84" fillId="20" borderId="0" xfId="2" applyFont="1" applyFill="1" applyBorder="1"/>
    <xf numFmtId="0" fontId="68" fillId="20" borderId="0" xfId="2" applyFont="1" applyFill="1" applyBorder="1" applyAlignment="1" applyProtection="1">
      <protection hidden="1"/>
    </xf>
    <xf numFmtId="0" fontId="68" fillId="20" borderId="0" xfId="2" applyFont="1" applyFill="1" applyBorder="1" applyAlignment="1" applyProtection="1">
      <alignment vertical="center" wrapText="1"/>
      <protection hidden="1"/>
    </xf>
    <xf numFmtId="0" fontId="68" fillId="20" borderId="0" xfId="2" applyFont="1" applyFill="1" applyBorder="1" applyAlignment="1" applyProtection="1">
      <alignment horizontal="center" vertical="center" wrapText="1"/>
      <protection locked="0" hidden="1"/>
    </xf>
    <xf numFmtId="0" fontId="84" fillId="20" borderId="0" xfId="2" applyFont="1" applyFill="1" applyBorder="1" applyAlignment="1" applyProtection="1">
      <alignment horizontal="center" vertical="center"/>
      <protection locked="0" hidden="1"/>
    </xf>
    <xf numFmtId="0" fontId="84" fillId="20" borderId="0" xfId="2" applyFont="1" applyFill="1" applyBorder="1" applyAlignment="1" applyProtection="1">
      <alignment wrapText="1"/>
      <protection hidden="1"/>
    </xf>
    <xf numFmtId="0" fontId="84" fillId="20" borderId="0" xfId="2" applyFont="1" applyFill="1" applyBorder="1" applyAlignment="1" applyProtection="1">
      <alignment horizontal="center" wrapText="1"/>
      <protection hidden="1"/>
    </xf>
    <xf numFmtId="0" fontId="84" fillId="20" borderId="0" xfId="2" applyNumberFormat="1" applyFont="1" applyFill="1" applyBorder="1" applyProtection="1">
      <protection hidden="1"/>
    </xf>
    <xf numFmtId="0" fontId="84" fillId="20" borderId="0" xfId="2" applyFont="1" applyFill="1" applyBorder="1" applyAlignment="1" applyProtection="1">
      <alignment horizontal="center"/>
      <protection hidden="1"/>
    </xf>
    <xf numFmtId="0" fontId="84" fillId="20" borderId="0" xfId="2" applyNumberFormat="1" applyFont="1" applyFill="1" applyBorder="1" applyAlignment="1" applyProtection="1">
      <alignment horizontal="left"/>
      <protection hidden="1"/>
    </xf>
    <xf numFmtId="0" fontId="84" fillId="20" borderId="0" xfId="2" applyNumberFormat="1" applyFont="1" applyFill="1" applyBorder="1" applyAlignment="1" applyProtection="1">
      <alignment wrapText="1"/>
      <protection hidden="1"/>
    </xf>
    <xf numFmtId="0" fontId="84" fillId="20" borderId="0" xfId="2" applyFont="1" applyFill="1" applyBorder="1" applyAlignment="1" applyProtection="1">
      <alignment horizontal="left"/>
      <protection hidden="1"/>
    </xf>
    <xf numFmtId="0" fontId="84" fillId="20" borderId="0" xfId="0" applyFont="1" applyFill="1" applyBorder="1" applyAlignment="1">
      <alignment horizontal="center"/>
    </xf>
    <xf numFmtId="0" fontId="68" fillId="20" borderId="0" xfId="2" applyFont="1" applyFill="1" applyBorder="1" applyAlignment="1" applyProtection="1">
      <alignment horizontal="center" vertical="center" wrapText="1"/>
      <protection hidden="1"/>
    </xf>
    <xf numFmtId="0" fontId="84" fillId="0" borderId="0" xfId="2" applyFont="1" applyBorder="1"/>
    <xf numFmtId="0" fontId="84" fillId="0" borderId="0" xfId="2" applyFont="1" applyFill="1" applyBorder="1" applyProtection="1">
      <protection hidden="1"/>
    </xf>
    <xf numFmtId="0" fontId="84" fillId="0" borderId="0" xfId="0" applyFont="1" applyBorder="1" applyAlignment="1">
      <alignment horizontal="center"/>
    </xf>
    <xf numFmtId="0" fontId="43" fillId="27" borderId="7" xfId="0" applyFont="1" applyFill="1" applyBorder="1" applyAlignment="1" applyProtection="1">
      <alignment horizontal="center" vertical="center"/>
      <protection locked="0" hidden="1"/>
    </xf>
    <xf numFmtId="0" fontId="43" fillId="27" borderId="6" xfId="0" applyFont="1" applyFill="1" applyBorder="1" applyAlignment="1" applyProtection="1">
      <alignment horizontal="center" vertical="center"/>
      <protection locked="0" hidden="1"/>
    </xf>
    <xf numFmtId="0" fontId="43" fillId="27" borderId="11" xfId="0" applyFont="1" applyFill="1" applyBorder="1" applyAlignment="1" applyProtection="1">
      <alignment horizontal="center" vertical="center"/>
      <protection locked="0" hidden="1"/>
    </xf>
    <xf numFmtId="0" fontId="64" fillId="18" borderId="59" xfId="0" applyFont="1" applyFill="1" applyBorder="1" applyAlignment="1" applyProtection="1">
      <alignment vertical="center" wrapText="1"/>
      <protection hidden="1"/>
    </xf>
    <xf numFmtId="0" fontId="64" fillId="18" borderId="60" xfId="0" applyFont="1" applyFill="1" applyBorder="1" applyAlignment="1" applyProtection="1">
      <alignment vertical="center" wrapText="1"/>
      <protection hidden="1"/>
    </xf>
    <xf numFmtId="0" fontId="64" fillId="18" borderId="62" xfId="0" applyFont="1" applyFill="1" applyBorder="1" applyAlignment="1" applyProtection="1">
      <alignment vertical="center" wrapText="1"/>
      <protection hidden="1"/>
    </xf>
    <xf numFmtId="0" fontId="5" fillId="18" borderId="64" xfId="0" applyFont="1" applyFill="1" applyBorder="1" applyAlignment="1" applyProtection="1">
      <alignment vertical="center" wrapText="1"/>
      <protection hidden="1"/>
    </xf>
    <xf numFmtId="0" fontId="64" fillId="18" borderId="69" xfId="0" applyFont="1" applyFill="1" applyBorder="1" applyAlignment="1" applyProtection="1">
      <alignment horizontal="left" vertical="center" wrapText="1"/>
      <protection hidden="1"/>
    </xf>
    <xf numFmtId="0" fontId="64" fillId="18" borderId="71" xfId="0" applyFont="1" applyFill="1" applyBorder="1" applyAlignment="1" applyProtection="1">
      <alignment horizontal="left" vertical="center" wrapText="1"/>
      <protection hidden="1"/>
    </xf>
    <xf numFmtId="0" fontId="84" fillId="20" borderId="0" xfId="2" applyFont="1" applyFill="1" applyBorder="1" applyAlignment="1">
      <alignment horizontal="center"/>
    </xf>
    <xf numFmtId="0" fontId="15" fillId="18" borderId="0" xfId="0" applyFont="1" applyFill="1" applyBorder="1" applyAlignment="1" applyProtection="1">
      <alignment vertical="center" wrapText="1"/>
      <protection hidden="1"/>
    </xf>
    <xf numFmtId="0" fontId="15" fillId="18" borderId="26" xfId="0" applyFont="1" applyFill="1" applyBorder="1" applyAlignment="1" applyProtection="1">
      <alignment vertical="center" wrapText="1"/>
      <protection hidden="1"/>
    </xf>
    <xf numFmtId="0" fontId="5" fillId="37" borderId="0" xfId="0" applyFont="1" applyFill="1" applyAlignment="1" applyProtection="1">
      <alignment vertical="center" wrapText="1"/>
      <protection hidden="1"/>
    </xf>
    <xf numFmtId="0" fontId="63" fillId="37" borderId="0" xfId="0" applyFont="1" applyFill="1" applyAlignment="1" applyProtection="1">
      <alignment vertical="center" wrapText="1"/>
      <protection hidden="1"/>
    </xf>
    <xf numFmtId="0" fontId="63" fillId="37" borderId="0" xfId="0" applyFont="1" applyFill="1" applyBorder="1" applyAlignment="1" applyProtection="1">
      <alignment horizontal="center" vertical="center" wrapText="1"/>
      <protection hidden="1"/>
    </xf>
    <xf numFmtId="0" fontId="73" fillId="37" borderId="0" xfId="0" applyFont="1" applyFill="1" applyBorder="1" applyAlignment="1" applyProtection="1">
      <alignment vertical="center" wrapText="1"/>
      <protection hidden="1"/>
    </xf>
    <xf numFmtId="0" fontId="64" fillId="37" borderId="0" xfId="0" applyFont="1" applyFill="1" applyBorder="1" applyAlignment="1" applyProtection="1">
      <alignment horizontal="left" vertical="center" wrapText="1"/>
      <protection hidden="1"/>
    </xf>
    <xf numFmtId="0" fontId="64" fillId="37" borderId="0" xfId="0" applyFont="1" applyFill="1" applyBorder="1" applyAlignment="1" applyProtection="1">
      <alignment vertical="center" wrapText="1"/>
      <protection hidden="1"/>
    </xf>
    <xf numFmtId="0" fontId="64" fillId="37" borderId="0" xfId="0" applyFont="1" applyFill="1" applyBorder="1" applyAlignment="1" applyProtection="1">
      <alignment horizontal="center" vertical="center" wrapText="1"/>
      <protection hidden="1"/>
    </xf>
    <xf numFmtId="0" fontId="71" fillId="37" borderId="0" xfId="0" applyFont="1" applyFill="1" applyBorder="1" applyAlignment="1" applyProtection="1">
      <alignment vertical="center" wrapText="1"/>
      <protection hidden="1"/>
    </xf>
    <xf numFmtId="164" fontId="64" fillId="37" borderId="0" xfId="0" applyNumberFormat="1" applyFont="1" applyFill="1" applyBorder="1" applyAlignment="1" applyProtection="1">
      <alignment horizontal="left" vertical="center" wrapText="1"/>
      <protection hidden="1"/>
    </xf>
    <xf numFmtId="0" fontId="73" fillId="37" borderId="9" xfId="0" applyFont="1" applyFill="1" applyBorder="1" applyAlignment="1" applyProtection="1">
      <alignment vertical="center" wrapText="1"/>
      <protection hidden="1"/>
    </xf>
    <xf numFmtId="0" fontId="64" fillId="37" borderId="0" xfId="0" applyFont="1" applyFill="1" applyAlignment="1" applyProtection="1">
      <alignment vertical="center" wrapText="1"/>
      <protection hidden="1"/>
    </xf>
    <xf numFmtId="0" fontId="71" fillId="37" borderId="0" xfId="0" applyFont="1" applyFill="1" applyAlignment="1" applyProtection="1">
      <alignment vertical="center" wrapText="1"/>
      <protection hidden="1"/>
    </xf>
    <xf numFmtId="0" fontId="64" fillId="37" borderId="5" xfId="0" applyFont="1" applyFill="1" applyBorder="1" applyAlignment="1" applyProtection="1">
      <alignment horizontal="left" vertical="center" wrapText="1"/>
      <protection hidden="1"/>
    </xf>
    <xf numFmtId="0" fontId="21" fillId="0" borderId="0" xfId="0" applyFont="1" applyAlignment="1" applyProtection="1">
      <alignment vertical="center" wrapText="1"/>
      <protection locked="0" hidden="1"/>
    </xf>
    <xf numFmtId="0" fontId="68" fillId="20" borderId="0" xfId="0" applyFont="1" applyFill="1" applyBorder="1" applyAlignment="1" applyProtection="1">
      <alignment horizontal="center" vertical="center"/>
      <protection hidden="1"/>
    </xf>
    <xf numFmtId="0" fontId="6" fillId="8" borderId="0" xfId="0" applyNumberFormat="1" applyFont="1" applyFill="1" applyAlignment="1" applyProtection="1">
      <alignment horizontal="center" vertical="center" wrapText="1"/>
      <protection hidden="1"/>
    </xf>
    <xf numFmtId="0" fontId="19" fillId="0" borderId="0" xfId="0" applyFont="1" applyAlignment="1" applyProtection="1">
      <alignment horizontal="left" vertical="center" wrapText="1"/>
      <protection hidden="1"/>
    </xf>
    <xf numFmtId="0" fontId="19" fillId="0" borderId="0" xfId="0" applyFont="1" applyAlignment="1" applyProtection="1">
      <alignment vertical="center" wrapText="1"/>
      <protection hidden="1"/>
    </xf>
    <xf numFmtId="168" fontId="86" fillId="18" borderId="1" xfId="4" applyNumberFormat="1" applyFont="1" applyFill="1" applyBorder="1" applyAlignment="1">
      <alignment vertical="center" wrapText="1"/>
    </xf>
    <xf numFmtId="168" fontId="85" fillId="18" borderId="1" xfId="5" applyNumberFormat="1" applyFont="1" applyFill="1" applyBorder="1" applyAlignment="1"/>
    <xf numFmtId="0" fontId="85" fillId="18" borderId="1" xfId="5" applyFont="1" applyFill="1" applyBorder="1" applyAlignment="1">
      <alignment horizontal="left" vertical="center" wrapText="1"/>
    </xf>
    <xf numFmtId="0" fontId="85" fillId="18" borderId="1" xfId="5" applyFont="1" applyFill="1" applyBorder="1" applyAlignment="1">
      <alignment horizontal="center" vertical="center" wrapText="1"/>
    </xf>
    <xf numFmtId="0" fontId="85" fillId="18" borderId="1" xfId="5" applyFont="1" applyFill="1" applyBorder="1"/>
    <xf numFmtId="0" fontId="89" fillId="18" borderId="1" xfId="4" applyFont="1" applyFill="1" applyBorder="1" applyAlignment="1">
      <alignment horizontal="center" vertical="center" wrapText="1"/>
    </xf>
    <xf numFmtId="0" fontId="89" fillId="18" borderId="1" xfId="4" applyFont="1" applyFill="1" applyBorder="1" applyAlignment="1">
      <alignment horizontal="left" vertical="center" wrapText="1"/>
    </xf>
    <xf numFmtId="168" fontId="89" fillId="18" borderId="1" xfId="4" applyNumberFormat="1" applyFont="1" applyFill="1" applyBorder="1" applyAlignment="1">
      <alignment horizontal="left" vertical="center" wrapText="1"/>
    </xf>
    <xf numFmtId="167" fontId="91" fillId="18" borderId="1" xfId="4" applyNumberFormat="1" applyFont="1" applyFill="1" applyBorder="1" applyAlignment="1">
      <alignment horizontal="center" vertical="center" wrapText="1"/>
    </xf>
    <xf numFmtId="0" fontId="91" fillId="18" borderId="1" xfId="4" applyFont="1" applyFill="1" applyBorder="1" applyAlignment="1">
      <alignment horizontal="left" vertical="center" wrapText="1"/>
    </xf>
    <xf numFmtId="168" fontId="91" fillId="18" borderId="1" xfId="4" applyNumberFormat="1" applyFont="1" applyFill="1" applyBorder="1" applyAlignment="1">
      <alignment horizontal="center" vertical="center" wrapText="1"/>
    </xf>
    <xf numFmtId="0" fontId="91" fillId="18" borderId="1" xfId="4" applyFont="1" applyFill="1" applyBorder="1" applyAlignment="1">
      <alignment horizontal="center" vertical="center" wrapText="1"/>
    </xf>
    <xf numFmtId="168" fontId="85" fillId="18" borderId="1" xfId="5" applyNumberFormat="1" applyFont="1" applyFill="1" applyBorder="1" applyAlignment="1">
      <alignment horizontal="center" vertical="center" wrapText="1"/>
    </xf>
    <xf numFmtId="0" fontId="85" fillId="18" borderId="1" xfId="5" applyFont="1" applyFill="1" applyBorder="1" applyAlignment="1">
      <alignment wrapText="1"/>
    </xf>
    <xf numFmtId="15" fontId="85" fillId="18" borderId="1" xfId="5" applyNumberFormat="1" applyFont="1" applyFill="1" applyBorder="1" applyAlignment="1">
      <alignment horizontal="center" vertical="center" wrapText="1"/>
    </xf>
    <xf numFmtId="0" fontId="91" fillId="18" borderId="1" xfId="0" applyFont="1" applyFill="1" applyBorder="1" applyAlignment="1">
      <alignment horizontal="left" vertical="center" wrapText="1"/>
    </xf>
    <xf numFmtId="168" fontId="91" fillId="18" borderId="1" xfId="0" applyNumberFormat="1" applyFont="1" applyFill="1" applyBorder="1" applyAlignment="1">
      <alignment horizontal="left" vertical="center" wrapText="1"/>
    </xf>
    <xf numFmtId="14" fontId="85" fillId="18" borderId="1" xfId="5" applyNumberFormat="1" applyFont="1" applyFill="1" applyBorder="1" applyAlignment="1">
      <alignment horizontal="center" vertical="center" wrapText="1"/>
    </xf>
    <xf numFmtId="0" fontId="92" fillId="18" borderId="1" xfId="4" applyFont="1" applyFill="1" applyBorder="1" applyAlignment="1">
      <alignment horizontal="left" vertical="center" wrapText="1"/>
    </xf>
    <xf numFmtId="168" fontId="92" fillId="18" borderId="1" xfId="4" applyNumberFormat="1" applyFont="1" applyFill="1" applyBorder="1">
      <alignment horizontal="left" vertical="top" wrapText="1"/>
    </xf>
    <xf numFmtId="0" fontId="92" fillId="18" borderId="1" xfId="4" applyFont="1" applyFill="1" applyBorder="1">
      <alignment horizontal="left" vertical="top" wrapText="1"/>
    </xf>
    <xf numFmtId="0" fontId="6" fillId="0" borderId="0" xfId="0" applyFont="1" applyAlignment="1" applyProtection="1">
      <alignment vertical="center" wrapText="1"/>
      <protection hidden="1"/>
    </xf>
    <xf numFmtId="1" fontId="85" fillId="18" borderId="1" xfId="5" applyNumberFormat="1" applyFont="1" applyFill="1" applyBorder="1"/>
    <xf numFmtId="0" fontId="43" fillId="0" borderId="1" xfId="0" applyFont="1" applyBorder="1" applyAlignment="1" applyProtection="1">
      <alignment horizontal="center" vertical="center" wrapText="1"/>
      <protection hidden="1"/>
    </xf>
    <xf numFmtId="0" fontId="30" fillId="0" borderId="0" xfId="1" applyFont="1" applyAlignment="1" applyProtection="1">
      <alignment horizontal="center" vertical="center" wrapText="1"/>
      <protection locked="0" hidden="1"/>
    </xf>
    <xf numFmtId="0" fontId="19" fillId="0" borderId="0" xfId="0" applyFont="1" applyAlignment="1" applyProtection="1">
      <alignment vertical="top" wrapText="1"/>
      <protection locked="0" hidden="1"/>
    </xf>
    <xf numFmtId="0" fontId="5" fillId="0" borderId="0" xfId="0" applyFont="1" applyBorder="1" applyAlignment="1" applyProtection="1">
      <alignment vertical="center" wrapText="1"/>
      <protection locked="0" hidden="1"/>
    </xf>
    <xf numFmtId="0" fontId="6" fillId="7" borderId="0" xfId="0" applyNumberFormat="1" applyFont="1" applyFill="1" applyAlignment="1" applyProtection="1">
      <alignment horizontal="center" vertical="center" wrapText="1"/>
      <protection hidden="1"/>
    </xf>
    <xf numFmtId="0" fontId="50" fillId="0" borderId="0" xfId="0" applyFont="1" applyFill="1" applyAlignment="1">
      <alignment horizontal="center" vertical="center"/>
    </xf>
    <xf numFmtId="0" fontId="43" fillId="26" borderId="0" xfId="0" applyFont="1" applyFill="1"/>
    <xf numFmtId="0" fontId="84" fillId="20" borderId="0" xfId="0" applyFont="1" applyFill="1" applyProtection="1">
      <protection locked="0" hidden="1"/>
    </xf>
    <xf numFmtId="170" fontId="84" fillId="20" borderId="0" xfId="0" applyNumberFormat="1" applyFont="1" applyFill="1"/>
    <xf numFmtId="0" fontId="84" fillId="20" borderId="0" xfId="0" applyFont="1" applyFill="1"/>
    <xf numFmtId="9" fontId="84" fillId="20" borderId="0" xfId="0" applyNumberFormat="1" applyFont="1" applyFill="1"/>
    <xf numFmtId="0" fontId="0" fillId="20" borderId="0" xfId="0" applyFill="1"/>
    <xf numFmtId="0" fontId="84" fillId="20" borderId="0" xfId="0" applyFont="1" applyFill="1" applyBorder="1"/>
    <xf numFmtId="0" fontId="68" fillId="20" borderId="0" xfId="0" applyFont="1" applyFill="1" applyBorder="1" applyAlignment="1">
      <alignment horizontal="left" vertical="center"/>
    </xf>
    <xf numFmtId="0" fontId="84" fillId="20" borderId="0" xfId="0" applyFont="1" applyFill="1" applyAlignment="1" applyProtection="1">
      <alignment horizontal="center" vertical="center"/>
      <protection hidden="1"/>
    </xf>
    <xf numFmtId="0" fontId="84" fillId="20" borderId="0" xfId="0" applyFont="1" applyFill="1" applyAlignment="1" applyProtection="1">
      <alignment vertical="center"/>
      <protection hidden="1"/>
    </xf>
    <xf numFmtId="0" fontId="79" fillId="32" borderId="40" xfId="0" applyFont="1" applyFill="1" applyBorder="1" applyAlignment="1" applyProtection="1">
      <alignment horizontal="center" vertical="center" wrapText="1"/>
      <protection hidden="1"/>
    </xf>
    <xf numFmtId="0" fontId="79" fillId="32" borderId="26" xfId="0" applyFont="1" applyFill="1" applyBorder="1" applyAlignment="1" applyProtection="1">
      <alignment horizontal="center" vertical="center" wrapText="1"/>
      <protection hidden="1"/>
    </xf>
    <xf numFmtId="0" fontId="3" fillId="0" borderId="0" xfId="6"/>
    <xf numFmtId="0" fontId="21" fillId="0" borderId="0" xfId="6" applyFont="1" applyAlignment="1" applyProtection="1">
      <alignment vertical="center" wrapText="1"/>
      <protection hidden="1"/>
    </xf>
    <xf numFmtId="0" fontId="21" fillId="0" borderId="0" xfId="6" applyFont="1" applyAlignment="1" applyProtection="1">
      <alignment vertical="justify" wrapText="1"/>
      <protection hidden="1"/>
    </xf>
    <xf numFmtId="0" fontId="3" fillId="0" borderId="0" xfId="6" applyProtection="1">
      <protection hidden="1"/>
    </xf>
    <xf numFmtId="0" fontId="37" fillId="0" borderId="0" xfId="6" applyNumberFormat="1" applyFont="1" applyAlignment="1" applyProtection="1">
      <alignment vertical="center" wrapText="1"/>
      <protection hidden="1"/>
    </xf>
    <xf numFmtId="0" fontId="3" fillId="26" borderId="0" xfId="6" applyFill="1" applyProtection="1">
      <protection hidden="1"/>
    </xf>
    <xf numFmtId="0" fontId="3" fillId="26" borderId="0" xfId="6" applyFill="1"/>
    <xf numFmtId="0" fontId="3" fillId="0" borderId="0" xfId="6" applyAlignment="1"/>
    <xf numFmtId="0" fontId="21" fillId="0" borderId="0" xfId="6" applyFont="1" applyAlignment="1" applyProtection="1">
      <alignment wrapText="1"/>
      <protection hidden="1"/>
    </xf>
    <xf numFmtId="0" fontId="3" fillId="26" borderId="0" xfId="6" applyFill="1" applyAlignment="1"/>
    <xf numFmtId="0" fontId="94" fillId="26" borderId="1" xfId="5" applyFont="1" applyFill="1" applyBorder="1" applyAlignment="1">
      <alignment horizontal="center" vertical="center"/>
    </xf>
    <xf numFmtId="0" fontId="97" fillId="0" borderId="0" xfId="0" applyFont="1" applyBorder="1" applyAlignment="1">
      <alignment horizontal="center" vertical="center"/>
    </xf>
    <xf numFmtId="0" fontId="97" fillId="0" borderId="19" xfId="0" applyFont="1" applyBorder="1" applyAlignment="1">
      <alignment horizontal="center" vertical="center"/>
    </xf>
    <xf numFmtId="0" fontId="43" fillId="0" borderId="0" xfId="0" applyFont="1" applyBorder="1" applyAlignment="1">
      <alignment horizontal="center" vertical="center"/>
    </xf>
    <xf numFmtId="0" fontId="97" fillId="0" borderId="0" xfId="0" applyFont="1" applyBorder="1" applyAlignment="1">
      <alignment textRotation="90"/>
    </xf>
    <xf numFmtId="0" fontId="0" fillId="0" borderId="0" xfId="0" applyBorder="1" applyAlignment="1">
      <alignment vertical="center"/>
    </xf>
    <xf numFmtId="0" fontId="43" fillId="0" borderId="6" xfId="0" applyFont="1" applyBorder="1" applyAlignment="1">
      <alignment horizontal="center" vertical="center"/>
    </xf>
    <xf numFmtId="0" fontId="36" fillId="0" borderId="0" xfId="0" applyFont="1" applyBorder="1" applyAlignment="1">
      <alignment horizontal="center" vertical="center" wrapText="1"/>
    </xf>
    <xf numFmtId="0" fontId="99"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97" fillId="0" borderId="0" xfId="0" applyFont="1" applyBorder="1" applyAlignment="1">
      <alignment horizontal="center" textRotation="90"/>
    </xf>
    <xf numFmtId="0" fontId="99" fillId="0" borderId="16" xfId="0" applyFont="1" applyBorder="1" applyAlignment="1">
      <alignment vertical="center"/>
    </xf>
    <xf numFmtId="0" fontId="99" fillId="0" borderId="16" xfId="0" applyFont="1" applyBorder="1" applyAlignment="1">
      <alignment horizontal="left" vertical="center"/>
    </xf>
    <xf numFmtId="0" fontId="0" fillId="0" borderId="16" xfId="0" applyBorder="1" applyAlignment="1">
      <alignment horizontal="center" vertical="center"/>
    </xf>
    <xf numFmtId="0" fontId="100" fillId="0" borderId="16" xfId="0" applyFont="1" applyBorder="1" applyAlignment="1">
      <alignment horizontal="center" vertical="center"/>
    </xf>
    <xf numFmtId="0" fontId="0" fillId="0" borderId="16" xfId="0" applyBorder="1" applyAlignment="1">
      <alignment horizontal="left" vertical="center"/>
    </xf>
    <xf numFmtId="0" fontId="0" fillId="0" borderId="16" xfId="0" applyBorder="1" applyAlignment="1">
      <alignment horizontal="center"/>
    </xf>
    <xf numFmtId="0" fontId="0" fillId="0" borderId="86" xfId="0" applyBorder="1"/>
    <xf numFmtId="0" fontId="99" fillId="0" borderId="0" xfId="0" applyFont="1" applyBorder="1" applyAlignment="1">
      <alignment vertical="center"/>
    </xf>
    <xf numFmtId="0" fontId="100" fillId="0" borderId="0" xfId="0" applyFont="1" applyBorder="1" applyAlignment="1">
      <alignment horizontal="center" vertical="center"/>
    </xf>
    <xf numFmtId="0" fontId="0" fillId="0" borderId="0" xfId="0" applyBorder="1" applyAlignment="1">
      <alignment horizontal="center"/>
    </xf>
    <xf numFmtId="0" fontId="36" fillId="0" borderId="1"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xf>
    <xf numFmtId="0" fontId="0" fillId="0" borderId="19" xfId="0" applyBorder="1" applyAlignment="1">
      <alignment horizontal="center" vertical="center"/>
    </xf>
    <xf numFmtId="0" fontId="0" fillId="0" borderId="0" xfId="0" applyBorder="1" applyAlignment="1"/>
    <xf numFmtId="0" fontId="0" fillId="0" borderId="19" xfId="0" applyBorder="1" applyAlignment="1"/>
    <xf numFmtId="0" fontId="43" fillId="0" borderId="3" xfId="0" applyFont="1" applyBorder="1" applyAlignment="1">
      <alignment vertical="center"/>
    </xf>
    <xf numFmtId="0" fontId="36" fillId="0" borderId="0" xfId="0" applyFont="1" applyBorder="1" applyAlignment="1">
      <alignment horizontal="center" vertical="center"/>
    </xf>
    <xf numFmtId="0" fontId="36" fillId="0" borderId="0" xfId="0" applyFont="1" applyBorder="1" applyAlignment="1">
      <alignment vertical="center"/>
    </xf>
    <xf numFmtId="0" fontId="0" fillId="0" borderId="86" xfId="0" applyBorder="1" applyAlignment="1">
      <alignment horizontal="center" vertical="center"/>
    </xf>
    <xf numFmtId="0" fontId="0" fillId="0" borderId="87" xfId="0" applyBorder="1"/>
    <xf numFmtId="0" fontId="43" fillId="0" borderId="1" xfId="0" applyFont="1" applyBorder="1" applyAlignment="1">
      <alignment horizontal="center" vertical="center"/>
    </xf>
    <xf numFmtId="0" fontId="36" fillId="0" borderId="6" xfId="0" applyFont="1" applyBorder="1" applyAlignment="1">
      <alignment vertical="center"/>
    </xf>
    <xf numFmtId="0" fontId="43" fillId="0" borderId="6" xfId="0" applyFont="1" applyBorder="1" applyAlignment="1">
      <alignment vertical="center"/>
    </xf>
    <xf numFmtId="0" fontId="0" fillId="0" borderId="6" xfId="0" applyBorder="1" applyAlignment="1">
      <alignment vertical="center"/>
    </xf>
    <xf numFmtId="0" fontId="102" fillId="0" borderId="0" xfId="0" applyFont="1" applyBorder="1" applyAlignment="1"/>
    <xf numFmtId="0" fontId="104" fillId="0" borderId="0" xfId="0" applyFont="1" applyBorder="1" applyAlignment="1">
      <alignment vertical="center"/>
    </xf>
    <xf numFmtId="0" fontId="103" fillId="0" borderId="0" xfId="0" applyFont="1" applyBorder="1" applyAlignment="1">
      <alignment horizontal="center" vertical="center"/>
    </xf>
    <xf numFmtId="0" fontId="103" fillId="0" borderId="0" xfId="0" applyFont="1" applyBorder="1"/>
    <xf numFmtId="0" fontId="102" fillId="0" borderId="0" xfId="0" applyFont="1" applyBorder="1" applyAlignment="1">
      <alignment horizontal="left"/>
    </xf>
    <xf numFmtId="0" fontId="102" fillId="0" borderId="0" xfId="0" applyFont="1" applyBorder="1"/>
    <xf numFmtId="0" fontId="105" fillId="0" borderId="0" xfId="0" applyFont="1" applyBorder="1"/>
    <xf numFmtId="0" fontId="106" fillId="0" borderId="0" xfId="0" applyFont="1" applyBorder="1"/>
    <xf numFmtId="0" fontId="102" fillId="0" borderId="16" xfId="0" applyFont="1" applyBorder="1" applyAlignment="1">
      <alignment horizontal="left"/>
    </xf>
    <xf numFmtId="0" fontId="105" fillId="0" borderId="16" xfId="0" applyFont="1" applyBorder="1" applyAlignment="1">
      <alignment horizontal="left" vertical="center"/>
    </xf>
    <xf numFmtId="0" fontId="106" fillId="0" borderId="16" xfId="0" applyFont="1" applyBorder="1" applyAlignment="1">
      <alignment horizontal="center" vertical="center"/>
    </xf>
    <xf numFmtId="0" fontId="106" fillId="0" borderId="16" xfId="0" applyFont="1" applyBorder="1"/>
    <xf numFmtId="0" fontId="97" fillId="0" borderId="3" xfId="0" applyFont="1" applyBorder="1" applyAlignment="1">
      <alignment textRotation="90"/>
    </xf>
    <xf numFmtId="0" fontId="107" fillId="0" borderId="0" xfId="0" applyFont="1" applyBorder="1" applyAlignment="1">
      <alignment horizontal="left"/>
    </xf>
    <xf numFmtId="0" fontId="107" fillId="0" borderId="0" xfId="0" applyFont="1" applyBorder="1" applyAlignment="1">
      <alignment horizontal="left" vertical="center"/>
    </xf>
    <xf numFmtId="0" fontId="96" fillId="0" borderId="0" xfId="0" applyFont="1" applyBorder="1" applyAlignment="1">
      <alignment horizontal="center" vertical="center"/>
    </xf>
    <xf numFmtId="0" fontId="96" fillId="0" borderId="0" xfId="0" applyFont="1" applyBorder="1"/>
    <xf numFmtId="0" fontId="0" fillId="0" borderId="0" xfId="0" applyBorder="1" applyAlignment="1">
      <alignment horizontal="center" vertical="center" wrapText="1"/>
    </xf>
    <xf numFmtId="0" fontId="0" fillId="0" borderId="8" xfId="0" applyBorder="1" applyAlignment="1">
      <alignment horizontal="center" vertical="center"/>
    </xf>
    <xf numFmtId="0" fontId="0" fillId="0" borderId="0" xfId="0" applyAlignment="1">
      <alignment horizontal="center" vertical="center"/>
    </xf>
    <xf numFmtId="0" fontId="110" fillId="0" borderId="0" xfId="0" applyFont="1" applyBorder="1"/>
    <xf numFmtId="0" fontId="110" fillId="0" borderId="0" xfId="0" applyFont="1"/>
    <xf numFmtId="0" fontId="0" fillId="0" borderId="1" xfId="0" applyBorder="1"/>
    <xf numFmtId="0" fontId="43" fillId="0" borderId="1" xfId="0" applyFont="1" applyBorder="1" applyAlignment="1">
      <alignment horizontal="justify" vertical="center" wrapText="1"/>
    </xf>
    <xf numFmtId="2" fontId="103" fillId="0" borderId="1" xfId="0" applyNumberFormat="1" applyFont="1" applyBorder="1" applyAlignment="1">
      <alignment horizontal="center"/>
    </xf>
    <xf numFmtId="0" fontId="36" fillId="0" borderId="0" xfId="0" applyFont="1" applyBorder="1" applyAlignment="1">
      <alignment horizontal="right"/>
    </xf>
    <xf numFmtId="2" fontId="103" fillId="0" borderId="0" xfId="0" applyNumberFormat="1" applyFont="1" applyBorder="1" applyAlignment="1">
      <alignment horizontal="center"/>
    </xf>
    <xf numFmtId="0" fontId="106" fillId="0" borderId="0" xfId="0" applyFont="1"/>
    <xf numFmtId="0" fontId="36" fillId="0" borderId="0" xfId="0" applyFont="1" applyBorder="1"/>
    <xf numFmtId="2" fontId="36" fillId="0" borderId="1" xfId="0" applyNumberFormat="1" applyFont="1" applyBorder="1" applyAlignment="1">
      <alignment horizontal="center"/>
    </xf>
    <xf numFmtId="2" fontId="36" fillId="0" borderId="0" xfId="0" applyNumberFormat="1" applyFont="1" applyBorder="1" applyAlignment="1">
      <alignment horizontal="center"/>
    </xf>
    <xf numFmtId="0" fontId="36" fillId="0" borderId="0" xfId="0" applyFont="1" applyAlignment="1">
      <alignment horizontal="right"/>
    </xf>
    <xf numFmtId="0" fontId="36" fillId="0" borderId="0" xfId="0" applyFont="1" applyAlignment="1"/>
    <xf numFmtId="0" fontId="96" fillId="0" borderId="0" xfId="0" applyFont="1"/>
    <xf numFmtId="0" fontId="107" fillId="0" borderId="0" xfId="0" applyFont="1" applyBorder="1" applyAlignment="1"/>
    <xf numFmtId="0" fontId="96" fillId="0" borderId="1" xfId="0" applyFont="1" applyBorder="1"/>
    <xf numFmtId="0" fontId="107" fillId="0" borderId="0" xfId="0" applyFont="1" applyBorder="1"/>
    <xf numFmtId="0" fontId="37" fillId="0" borderId="8" xfId="0" applyFont="1" applyBorder="1"/>
    <xf numFmtId="0" fontId="107" fillId="0" borderId="0" xfId="0" applyFont="1" applyAlignment="1"/>
    <xf numFmtId="2" fontId="27" fillId="10" borderId="1" xfId="2" applyNumberFormat="1" applyFont="1" applyFill="1" applyBorder="1" applyAlignment="1" applyProtection="1">
      <alignment horizontal="left" vertical="center" wrapText="1"/>
      <protection locked="0"/>
    </xf>
    <xf numFmtId="0" fontId="0" fillId="20" borderId="0" xfId="0" applyFill="1" applyBorder="1" applyAlignment="1"/>
    <xf numFmtId="2" fontId="103" fillId="0" borderId="1" xfId="0" applyNumberFormat="1" applyFont="1" applyBorder="1" applyAlignment="1">
      <alignment horizontal="center" vertical="center"/>
    </xf>
    <xf numFmtId="0" fontId="111" fillId="0" borderId="10" xfId="0" applyFont="1" applyBorder="1" applyAlignment="1">
      <alignment horizontal="center"/>
    </xf>
    <xf numFmtId="0" fontId="117" fillId="0" borderId="0" xfId="6" applyFont="1" applyProtection="1">
      <protection hidden="1"/>
    </xf>
    <xf numFmtId="0" fontId="117" fillId="0" borderId="0" xfId="6" applyFont="1" applyBorder="1" applyProtection="1">
      <protection hidden="1"/>
    </xf>
    <xf numFmtId="0" fontId="99" fillId="0" borderId="3" xfId="6" applyFont="1" applyBorder="1" applyAlignment="1" applyProtection="1">
      <alignment horizontal="center"/>
      <protection hidden="1"/>
    </xf>
    <xf numFmtId="0" fontId="99" fillId="0" borderId="0" xfId="6" applyFont="1" applyBorder="1" applyAlignment="1" applyProtection="1">
      <alignment horizontal="center"/>
      <protection hidden="1"/>
    </xf>
    <xf numFmtId="0" fontId="99" fillId="0" borderId="0" xfId="6" applyFont="1" applyBorder="1" applyAlignment="1" applyProtection="1">
      <alignment horizontal="right"/>
      <protection hidden="1"/>
    </xf>
    <xf numFmtId="0" fontId="121" fillId="0" borderId="0" xfId="6" applyFont="1" applyBorder="1" applyAlignment="1" applyProtection="1">
      <alignment horizontal="center"/>
      <protection hidden="1"/>
    </xf>
    <xf numFmtId="0" fontId="99" fillId="0" borderId="19" xfId="6" applyFont="1" applyBorder="1" applyAlignment="1" applyProtection="1">
      <alignment horizontal="center"/>
      <protection hidden="1"/>
    </xf>
    <xf numFmtId="0" fontId="117" fillId="0" borderId="19" xfId="6" applyFont="1" applyBorder="1" applyAlignment="1" applyProtection="1">
      <alignment wrapText="1"/>
      <protection hidden="1"/>
    </xf>
    <xf numFmtId="0" fontId="117" fillId="0" borderId="0" xfId="6" applyFont="1" applyBorder="1" applyAlignment="1" applyProtection="1">
      <alignment wrapText="1"/>
      <protection hidden="1"/>
    </xf>
    <xf numFmtId="0" fontId="117" fillId="0" borderId="0" xfId="6" applyFont="1" applyProtection="1">
      <protection locked="0" hidden="1"/>
    </xf>
    <xf numFmtId="0" fontId="117" fillId="0" borderId="0" xfId="6" applyFont="1" applyBorder="1" applyAlignment="1" applyProtection="1">
      <alignment horizontal="center" wrapText="1"/>
      <protection hidden="1"/>
    </xf>
    <xf numFmtId="0" fontId="117" fillId="0" borderId="3" xfId="6" applyFont="1" applyBorder="1" applyAlignment="1" applyProtection="1">
      <alignment horizontal="center" wrapText="1"/>
      <protection hidden="1"/>
    </xf>
    <xf numFmtId="0" fontId="117" fillId="0" borderId="19" xfId="6" applyFont="1" applyBorder="1" applyProtection="1">
      <protection hidden="1"/>
    </xf>
    <xf numFmtId="0" fontId="122" fillId="0" borderId="3" xfId="6" applyFont="1" applyBorder="1" applyProtection="1">
      <protection hidden="1"/>
    </xf>
    <xf numFmtId="0" fontId="122" fillId="0" borderId="0" xfId="6" applyFont="1" applyBorder="1" applyProtection="1">
      <protection hidden="1"/>
    </xf>
    <xf numFmtId="0" fontId="122" fillId="0" borderId="19" xfId="6" applyFont="1" applyBorder="1" applyProtection="1">
      <protection hidden="1"/>
    </xf>
    <xf numFmtId="0" fontId="117" fillId="0" borderId="3" xfId="6" applyFont="1" applyBorder="1" applyAlignment="1" applyProtection="1">
      <alignment horizontal="right"/>
      <protection hidden="1"/>
    </xf>
    <xf numFmtId="1" fontId="117" fillId="0" borderId="1" xfId="6" applyNumberFormat="1" applyFont="1" applyBorder="1" applyAlignment="1" applyProtection="1">
      <alignment horizontal="center"/>
      <protection hidden="1"/>
    </xf>
    <xf numFmtId="0" fontId="117" fillId="0" borderId="3" xfId="6" applyFont="1" applyBorder="1" applyAlignment="1" applyProtection="1">
      <alignment horizontal="center" vertical="center"/>
      <protection hidden="1"/>
    </xf>
    <xf numFmtId="0" fontId="117" fillId="0" borderId="0" xfId="6" applyFont="1" applyBorder="1" applyAlignment="1" applyProtection="1">
      <alignment horizontal="center" vertical="center"/>
      <protection hidden="1"/>
    </xf>
    <xf numFmtId="1" fontId="117" fillId="0" borderId="1" xfId="6" applyNumberFormat="1" applyFont="1" applyBorder="1" applyAlignment="1" applyProtection="1">
      <alignment horizontal="center" vertical="center"/>
      <protection hidden="1"/>
    </xf>
    <xf numFmtId="0" fontId="117" fillId="0" borderId="19" xfId="6" applyFont="1" applyBorder="1" applyAlignment="1" applyProtection="1">
      <alignment horizontal="center" vertical="center"/>
      <protection hidden="1"/>
    </xf>
    <xf numFmtId="0" fontId="123" fillId="0" borderId="0" xfId="6" applyFont="1" applyBorder="1" applyAlignment="1" applyProtection="1">
      <alignment vertical="center"/>
      <protection hidden="1"/>
    </xf>
    <xf numFmtId="0" fontId="117" fillId="0" borderId="0" xfId="6" applyFont="1" applyBorder="1" applyAlignment="1" applyProtection="1">
      <alignment horizontal="center"/>
      <protection hidden="1"/>
    </xf>
    <xf numFmtId="0" fontId="3" fillId="0" borderId="3" xfId="6" applyFont="1" applyBorder="1" applyAlignment="1" applyProtection="1">
      <alignment horizontal="center" vertical="center"/>
      <protection hidden="1"/>
    </xf>
    <xf numFmtId="0" fontId="3" fillId="0" borderId="0" xfId="6" applyFont="1" applyBorder="1" applyAlignment="1" applyProtection="1">
      <alignment horizontal="center" vertical="center"/>
      <protection hidden="1"/>
    </xf>
    <xf numFmtId="0" fontId="117" fillId="0" borderId="3" xfId="6" applyFont="1" applyBorder="1" applyProtection="1">
      <protection hidden="1"/>
    </xf>
    <xf numFmtId="0" fontId="117" fillId="0" borderId="19" xfId="6" applyFont="1" applyBorder="1" applyAlignment="1" applyProtection="1">
      <alignment horizontal="center"/>
      <protection hidden="1"/>
    </xf>
    <xf numFmtId="0" fontId="117" fillId="0" borderId="0" xfId="6" applyFont="1" applyBorder="1" applyAlignment="1" applyProtection="1">
      <alignment horizontal="left" vertical="center"/>
      <protection hidden="1"/>
    </xf>
    <xf numFmtId="0" fontId="117" fillId="0" borderId="19" xfId="6" applyFont="1" applyBorder="1" applyAlignment="1" applyProtection="1">
      <alignment horizontal="left" vertical="center"/>
      <protection hidden="1"/>
    </xf>
    <xf numFmtId="0" fontId="122" fillId="0" borderId="0" xfId="6" applyFont="1" applyBorder="1" applyAlignment="1" applyProtection="1">
      <alignment horizontal="center"/>
      <protection hidden="1"/>
    </xf>
    <xf numFmtId="0" fontId="117" fillId="0" borderId="1" xfId="6" applyFont="1" applyBorder="1" applyAlignment="1" applyProtection="1">
      <alignment horizontal="center" vertical="center"/>
      <protection hidden="1"/>
    </xf>
    <xf numFmtId="0" fontId="117" fillId="0" borderId="0" xfId="6" applyFont="1" applyBorder="1" applyAlignment="1" applyProtection="1">
      <alignment horizontal="left"/>
      <protection hidden="1"/>
    </xf>
    <xf numFmtId="0" fontId="125" fillId="0" borderId="0" xfId="6" applyFont="1" applyBorder="1" applyAlignment="1" applyProtection="1">
      <alignment horizontal="center"/>
      <protection hidden="1"/>
    </xf>
    <xf numFmtId="0" fontId="125" fillId="0" borderId="8" xfId="6" applyFont="1" applyBorder="1" applyAlignment="1" applyProtection="1">
      <protection hidden="1"/>
    </xf>
    <xf numFmtId="0" fontId="125" fillId="0" borderId="19" xfId="6" applyFont="1" applyBorder="1" applyProtection="1">
      <protection hidden="1"/>
    </xf>
    <xf numFmtId="0" fontId="126" fillId="0" borderId="0" xfId="6" applyFont="1" applyBorder="1" applyProtection="1">
      <protection hidden="1"/>
    </xf>
    <xf numFmtId="0" fontId="125" fillId="0" borderId="0" xfId="6" applyFont="1" applyBorder="1" applyProtection="1">
      <protection hidden="1"/>
    </xf>
    <xf numFmtId="0" fontId="117" fillId="0" borderId="19" xfId="6" applyFont="1" applyBorder="1" applyAlignment="1" applyProtection="1">
      <alignment horizontal="left"/>
      <protection hidden="1"/>
    </xf>
    <xf numFmtId="0" fontId="117" fillId="0" borderId="1" xfId="6" applyFont="1" applyBorder="1" applyAlignment="1" applyProtection="1">
      <alignment horizontal="center" vertical="center" wrapText="1"/>
      <protection hidden="1"/>
    </xf>
    <xf numFmtId="0" fontId="117" fillId="0" borderId="1" xfId="6" applyFont="1" applyBorder="1" applyAlignment="1" applyProtection="1">
      <alignment vertical="center" wrapText="1"/>
      <protection hidden="1"/>
    </xf>
    <xf numFmtId="0" fontId="117" fillId="0" borderId="0" xfId="6" applyFont="1" applyBorder="1" applyAlignment="1" applyProtection="1">
      <alignment vertical="center" wrapText="1"/>
      <protection hidden="1"/>
    </xf>
    <xf numFmtId="0" fontId="117" fillId="0" borderId="0" xfId="6" applyFont="1" applyBorder="1" applyAlignment="1" applyProtection="1">
      <protection hidden="1"/>
    </xf>
    <xf numFmtId="49" fontId="117" fillId="0" borderId="0" xfId="6" applyNumberFormat="1" applyFont="1" applyBorder="1" applyProtection="1">
      <protection hidden="1"/>
    </xf>
    <xf numFmtId="0" fontId="117" fillId="0" borderId="3" xfId="6" applyFont="1" applyBorder="1" applyAlignment="1" applyProtection="1">
      <alignment horizontal="center"/>
      <protection hidden="1"/>
    </xf>
    <xf numFmtId="0" fontId="117" fillId="0" borderId="0" xfId="6" applyFont="1" applyBorder="1" applyAlignment="1" applyProtection="1">
      <alignment horizontal="right"/>
      <protection hidden="1"/>
    </xf>
    <xf numFmtId="0" fontId="127" fillId="0" borderId="0" xfId="6" applyFont="1" applyAlignment="1" applyProtection="1">
      <alignment horizontal="center"/>
      <protection locked="0" hidden="1"/>
    </xf>
    <xf numFmtId="0" fontId="117" fillId="0" borderId="3" xfId="6" applyFont="1" applyBorder="1" applyAlignment="1" applyProtection="1">
      <alignment wrapText="1"/>
      <protection hidden="1"/>
    </xf>
    <xf numFmtId="0" fontId="127" fillId="0" borderId="0" xfId="6" applyFont="1" applyAlignment="1">
      <alignment horizontal="center"/>
    </xf>
    <xf numFmtId="0" fontId="117" fillId="0" borderId="4" xfId="6" applyFont="1" applyBorder="1" applyProtection="1">
      <protection hidden="1"/>
    </xf>
    <xf numFmtId="0" fontId="117" fillId="0" borderId="8" xfId="6" applyFont="1" applyBorder="1" applyProtection="1">
      <protection hidden="1"/>
    </xf>
    <xf numFmtId="0" fontId="117" fillId="0" borderId="20" xfId="6" applyFont="1" applyBorder="1" applyProtection="1">
      <protection hidden="1"/>
    </xf>
    <xf numFmtId="0" fontId="3" fillId="0" borderId="0" xfId="0" applyFont="1"/>
    <xf numFmtId="1" fontId="0" fillId="0" borderId="0" xfId="0" applyNumberFormat="1"/>
    <xf numFmtId="0" fontId="21" fillId="0" borderId="0" xfId="0" applyFont="1" applyBorder="1" applyAlignment="1" applyProtection="1">
      <alignment horizontal="center" vertical="center" wrapText="1"/>
      <protection hidden="1"/>
    </xf>
    <xf numFmtId="0" fontId="64" fillId="18" borderId="0" xfId="0" applyFont="1" applyFill="1" applyBorder="1" applyAlignment="1" applyProtection="1">
      <alignment vertical="center" wrapText="1"/>
      <protection hidden="1"/>
    </xf>
    <xf numFmtId="0" fontId="15" fillId="22" borderId="91" xfId="0" applyFont="1" applyFill="1" applyBorder="1" applyAlignment="1" applyProtection="1">
      <alignment vertical="center" wrapText="1"/>
      <protection locked="0"/>
    </xf>
    <xf numFmtId="0" fontId="64" fillId="18" borderId="0" xfId="0" applyFont="1" applyFill="1" applyBorder="1" applyAlignment="1" applyProtection="1">
      <alignment horizontal="left" vertical="center" wrapText="1"/>
      <protection hidden="1"/>
    </xf>
    <xf numFmtId="0" fontId="15" fillId="22" borderId="0" xfId="0" applyFont="1" applyFill="1" applyBorder="1" applyAlignment="1" applyProtection="1">
      <alignment horizontal="center" vertical="center" wrapText="1"/>
      <protection locked="0"/>
    </xf>
    <xf numFmtId="0" fontId="73" fillId="19" borderId="9" xfId="0" applyFont="1" applyFill="1" applyBorder="1" applyAlignment="1" applyProtection="1">
      <alignment vertical="center" wrapText="1"/>
      <protection hidden="1"/>
    </xf>
    <xf numFmtId="0" fontId="71" fillId="19" borderId="0" xfId="0" applyFont="1" applyFill="1" applyAlignment="1" applyProtection="1">
      <alignment vertical="center" wrapText="1"/>
      <protection hidden="1"/>
    </xf>
    <xf numFmtId="0" fontId="64" fillId="19" borderId="0" xfId="0" applyFont="1" applyFill="1" applyAlignment="1" applyProtection="1">
      <alignment vertical="center" wrapText="1"/>
      <protection hidden="1"/>
    </xf>
    <xf numFmtId="0" fontId="43" fillId="20" borderId="0" xfId="0" applyFont="1" applyFill="1"/>
    <xf numFmtId="0" fontId="43" fillId="20" borderId="0" xfId="0" applyFont="1" applyFill="1" applyAlignment="1">
      <alignment vertical="center"/>
    </xf>
    <xf numFmtId="1" fontId="68" fillId="30" borderId="10" xfId="0" applyNumberFormat="1" applyFont="1" applyFill="1" applyBorder="1" applyAlignment="1" applyProtection="1">
      <alignment horizontal="center" vertical="center"/>
      <protection hidden="1"/>
    </xf>
    <xf numFmtId="0" fontId="17" fillId="0" borderId="1" xfId="0" applyFont="1" applyBorder="1" applyAlignment="1">
      <alignment vertical="center" wrapText="1"/>
    </xf>
    <xf numFmtId="0" fontId="5" fillId="0" borderId="1" xfId="0" applyFont="1" applyBorder="1" applyAlignment="1">
      <alignment vertical="center" wrapText="1"/>
    </xf>
    <xf numFmtId="0" fontId="5" fillId="33" borderId="0" xfId="0" applyFont="1" applyFill="1" applyAlignment="1" applyProtection="1">
      <alignment vertical="center" wrapText="1"/>
      <protection hidden="1"/>
    </xf>
    <xf numFmtId="0" fontId="71" fillId="33" borderId="0" xfId="0" applyFont="1" applyFill="1" applyBorder="1" applyAlignment="1" applyProtection="1">
      <alignment vertical="center" wrapText="1"/>
      <protection hidden="1"/>
    </xf>
    <xf numFmtId="0" fontId="82" fillId="33" borderId="0" xfId="0" applyFont="1" applyFill="1" applyBorder="1" applyAlignment="1" applyProtection="1">
      <alignment horizontal="center" vertical="center" wrapText="1"/>
      <protection hidden="1"/>
    </xf>
    <xf numFmtId="0" fontId="64" fillId="33" borderId="0" xfId="0" applyFont="1" applyFill="1" applyAlignment="1" applyProtection="1">
      <alignment vertical="center" wrapText="1"/>
      <protection hidden="1"/>
    </xf>
    <xf numFmtId="0" fontId="63" fillId="33" borderId="0" xfId="0" applyFont="1" applyFill="1" applyAlignment="1" applyProtection="1">
      <alignment vertical="center" wrapText="1"/>
      <protection hidden="1"/>
    </xf>
    <xf numFmtId="0" fontId="63" fillId="33" borderId="0" xfId="0" applyFont="1" applyFill="1" applyBorder="1" applyAlignment="1" applyProtection="1">
      <alignment horizontal="center" vertical="center" wrapText="1"/>
      <protection hidden="1"/>
    </xf>
    <xf numFmtId="0" fontId="73" fillId="33" borderId="0" xfId="0" applyFont="1" applyFill="1" applyBorder="1" applyAlignment="1" applyProtection="1">
      <alignment vertical="center" wrapText="1"/>
      <protection hidden="1"/>
    </xf>
    <xf numFmtId="0" fontId="64" fillId="33" borderId="0" xfId="0" applyFont="1" applyFill="1" applyBorder="1" applyAlignment="1" applyProtection="1">
      <alignment horizontal="left" vertical="center" wrapText="1"/>
      <protection hidden="1"/>
    </xf>
    <xf numFmtId="0" fontId="64" fillId="33" borderId="0" xfId="0" applyFont="1" applyFill="1" applyBorder="1" applyAlignment="1" applyProtection="1">
      <alignment vertical="center" wrapText="1"/>
      <protection hidden="1"/>
    </xf>
    <xf numFmtId="0" fontId="72" fillId="33" borderId="0" xfId="0" applyFont="1" applyFill="1" applyBorder="1" applyAlignment="1" applyProtection="1">
      <alignment horizontal="left" vertical="center" wrapText="1"/>
      <protection hidden="1"/>
    </xf>
    <xf numFmtId="164" fontId="64" fillId="33" borderId="0" xfId="0" applyNumberFormat="1" applyFont="1" applyFill="1" applyBorder="1" applyAlignment="1" applyProtection="1">
      <alignment horizontal="left" vertical="center" wrapText="1"/>
      <protection hidden="1"/>
    </xf>
    <xf numFmtId="0" fontId="5" fillId="33" borderId="0" xfId="0" applyFont="1" applyFill="1" applyBorder="1" applyAlignment="1" applyProtection="1">
      <alignment vertical="center" wrapText="1"/>
      <protection hidden="1"/>
    </xf>
    <xf numFmtId="0" fontId="43" fillId="0" borderId="0" xfId="0" applyFont="1" applyBorder="1" applyAlignment="1">
      <alignment horizontal="left" vertical="center" wrapText="1"/>
    </xf>
    <xf numFmtId="0" fontId="48" fillId="0" borderId="14" xfId="0" applyFont="1" applyBorder="1" applyAlignment="1">
      <alignment horizontal="center"/>
    </xf>
    <xf numFmtId="0" fontId="48" fillId="0" borderId="0" xfId="0" applyFont="1" applyBorder="1" applyAlignment="1">
      <alignment horizontal="center"/>
    </xf>
    <xf numFmtId="0" fontId="48" fillId="0" borderId="13" xfId="0" applyFont="1" applyBorder="1" applyAlignment="1">
      <alignment horizontal="center"/>
    </xf>
    <xf numFmtId="0" fontId="43" fillId="0" borderId="13" xfId="0" applyFont="1" applyBorder="1" applyAlignment="1">
      <alignment horizontal="left" vertical="center" wrapText="1"/>
    </xf>
    <xf numFmtId="0" fontId="15" fillId="0" borderId="0" xfId="0" applyFont="1" applyBorder="1" applyAlignment="1" applyProtection="1">
      <alignment vertical="center" wrapText="1"/>
      <protection hidden="1"/>
    </xf>
    <xf numFmtId="0" fontId="43" fillId="0" borderId="1" xfId="0" applyFont="1" applyBorder="1" applyAlignment="1" applyProtection="1">
      <alignment horizontal="center" vertical="center" textRotation="90" wrapText="1"/>
      <protection hidden="1"/>
    </xf>
    <xf numFmtId="0" fontId="37" fillId="0" borderId="1" xfId="0" applyFont="1" applyBorder="1" applyAlignment="1">
      <alignment horizontal="center" vertical="center"/>
    </xf>
    <xf numFmtId="0" fontId="37" fillId="0" borderId="1" xfId="0" applyFont="1" applyBorder="1" applyAlignment="1">
      <alignment horizontal="left" vertical="center"/>
    </xf>
    <xf numFmtId="0" fontId="38" fillId="0" borderId="1" xfId="0" applyFont="1" applyBorder="1" applyAlignment="1">
      <alignment vertical="center"/>
    </xf>
    <xf numFmtId="0" fontId="39" fillId="0" borderId="1" xfId="0" applyFont="1" applyBorder="1" applyAlignment="1">
      <alignment vertical="center"/>
    </xf>
    <xf numFmtId="0" fontId="38" fillId="0" borderId="1" xfId="0" applyFont="1" applyBorder="1" applyAlignment="1">
      <alignment horizontal="center" vertical="center"/>
    </xf>
    <xf numFmtId="0" fontId="113" fillId="13" borderId="1" xfId="0" applyFont="1" applyFill="1" applyBorder="1" applyAlignment="1">
      <alignment horizontal="left" vertical="center"/>
    </xf>
    <xf numFmtId="0" fontId="113" fillId="0" borderId="1" xfId="0" applyFont="1" applyBorder="1" applyAlignment="1">
      <alignment horizontal="left" vertical="center"/>
    </xf>
    <xf numFmtId="0" fontId="3" fillId="20" borderId="0" xfId="0" applyFont="1" applyFill="1"/>
    <xf numFmtId="0" fontId="3" fillId="20" borderId="0" xfId="0" applyFont="1" applyFill="1" applyAlignment="1" applyProtection="1">
      <alignment vertical="center"/>
      <protection hidden="1"/>
    </xf>
    <xf numFmtId="10" fontId="84" fillId="20" borderId="0" xfId="0" applyNumberFormat="1" applyFont="1" applyFill="1" applyAlignment="1"/>
    <xf numFmtId="169" fontId="84" fillId="20" borderId="0" xfId="0" applyNumberFormat="1" applyFont="1" applyFill="1" applyAlignment="1"/>
    <xf numFmtId="0" fontId="5"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xf>
    <xf numFmtId="0" fontId="43" fillId="10" borderId="0" xfId="0" applyFont="1" applyFill="1" applyAlignment="1">
      <alignment horizontal="center" vertical="center" textRotation="90" wrapText="1"/>
    </xf>
    <xf numFmtId="0" fontId="42" fillId="15" borderId="0" xfId="0" applyFont="1" applyFill="1" applyAlignment="1">
      <alignment horizontal="center" vertical="center"/>
    </xf>
    <xf numFmtId="0" fontId="0" fillId="0" borderId="0" xfId="0" applyAlignment="1">
      <alignment horizontal="center"/>
    </xf>
    <xf numFmtId="0" fontId="44" fillId="14" borderId="0" xfId="0" applyFont="1" applyFill="1" applyAlignment="1">
      <alignment horizontal="center" vertical="center" wrapText="1"/>
    </xf>
    <xf numFmtId="0" fontId="130" fillId="0" borderId="95" xfId="6" applyFont="1" applyBorder="1" applyAlignment="1" applyProtection="1">
      <alignment horizontal="center" vertical="center"/>
      <protection hidden="1"/>
    </xf>
    <xf numFmtId="0" fontId="130" fillId="0" borderId="97" xfId="6" applyFont="1" applyBorder="1" applyAlignment="1" applyProtection="1">
      <alignment horizontal="center" vertical="center"/>
      <protection hidden="1"/>
    </xf>
    <xf numFmtId="0" fontId="99" fillId="26" borderId="95" xfId="6" applyFont="1" applyFill="1" applyBorder="1" applyAlignment="1" applyProtection="1">
      <alignment horizontal="center"/>
      <protection hidden="1"/>
    </xf>
    <xf numFmtId="0" fontId="99" fillId="26" borderId="97" xfId="6" applyFont="1" applyFill="1" applyBorder="1" applyAlignment="1" applyProtection="1">
      <alignment horizontal="center"/>
      <protection hidden="1"/>
    </xf>
    <xf numFmtId="0" fontId="118" fillId="0" borderId="2" xfId="6" applyFont="1" applyBorder="1" applyAlignment="1" applyProtection="1">
      <alignment horizontal="center"/>
      <protection hidden="1"/>
    </xf>
    <xf numFmtId="0" fontId="118" fillId="0" borderId="9" xfId="6" applyFont="1" applyBorder="1" applyAlignment="1" applyProtection="1">
      <alignment horizontal="center"/>
      <protection hidden="1"/>
    </xf>
    <xf numFmtId="0" fontId="118" fillId="0" borderId="18" xfId="6" applyFont="1" applyBorder="1" applyAlignment="1" applyProtection="1">
      <alignment horizontal="center"/>
      <protection hidden="1"/>
    </xf>
    <xf numFmtId="0" fontId="119" fillId="0" borderId="2" xfId="6" applyFont="1" applyBorder="1" applyAlignment="1" applyProtection="1">
      <alignment horizontal="center"/>
      <protection hidden="1"/>
    </xf>
    <xf numFmtId="0" fontId="119" fillId="0" borderId="9" xfId="6" applyFont="1" applyBorder="1" applyAlignment="1" applyProtection="1">
      <alignment horizontal="center"/>
      <protection hidden="1"/>
    </xf>
    <xf numFmtId="0" fontId="119" fillId="0" borderId="18" xfId="6" applyFont="1" applyBorder="1" applyAlignment="1" applyProtection="1">
      <alignment horizontal="center"/>
      <protection hidden="1"/>
    </xf>
    <xf numFmtId="0" fontId="120" fillId="41" borderId="0" xfId="6" applyFont="1" applyFill="1" applyBorder="1" applyAlignment="1" applyProtection="1">
      <alignment horizontal="center" vertical="center" wrapText="1"/>
      <protection hidden="1"/>
    </xf>
    <xf numFmtId="0" fontId="117" fillId="0" borderId="3" xfId="6" applyFont="1" applyBorder="1" applyAlignment="1" applyProtection="1">
      <alignment horizontal="center" wrapText="1"/>
      <protection hidden="1"/>
    </xf>
    <xf numFmtId="0" fontId="117" fillId="0" borderId="0" xfId="6" applyFont="1" applyBorder="1" applyAlignment="1" applyProtection="1">
      <alignment horizontal="center" wrapText="1"/>
      <protection hidden="1"/>
    </xf>
    <xf numFmtId="49" fontId="117" fillId="0" borderId="5" xfId="6" applyNumberFormat="1" applyFont="1" applyBorder="1" applyAlignment="1" applyProtection="1">
      <alignment horizontal="center"/>
      <protection hidden="1"/>
    </xf>
    <xf numFmtId="49" fontId="117" fillId="0" borderId="6" xfId="6" applyNumberFormat="1" applyFont="1" applyBorder="1" applyAlignment="1" applyProtection="1">
      <alignment horizontal="center"/>
      <protection hidden="1"/>
    </xf>
    <xf numFmtId="49" fontId="117" fillId="0" borderId="7" xfId="6" applyNumberFormat="1" applyFont="1" applyBorder="1" applyAlignment="1" applyProtection="1">
      <alignment horizontal="center"/>
      <protection hidden="1"/>
    </xf>
    <xf numFmtId="0" fontId="117" fillId="0" borderId="0" xfId="6" applyFont="1" applyBorder="1" applyAlignment="1" applyProtection="1">
      <alignment horizontal="right"/>
      <protection hidden="1"/>
    </xf>
    <xf numFmtId="0" fontId="117" fillId="0" borderId="19" xfId="6" applyFont="1" applyBorder="1" applyAlignment="1" applyProtection="1">
      <alignment horizontal="right"/>
      <protection hidden="1"/>
    </xf>
    <xf numFmtId="0" fontId="117" fillId="0" borderId="1" xfId="6" applyFont="1" applyBorder="1" applyAlignment="1" applyProtection="1">
      <alignment horizontal="left" vertical="center" wrapText="1"/>
      <protection hidden="1"/>
    </xf>
    <xf numFmtId="0" fontId="117" fillId="0" borderId="3" xfId="6" applyFont="1" applyBorder="1" applyAlignment="1" applyProtection="1">
      <alignment horizontal="center" vertical="center"/>
      <protection hidden="1"/>
    </xf>
    <xf numFmtId="0" fontId="117" fillId="0" borderId="0" xfId="6" applyFont="1" applyBorder="1" applyAlignment="1" applyProtection="1">
      <alignment horizontal="center" vertical="center"/>
      <protection hidden="1"/>
    </xf>
    <xf numFmtId="0" fontId="117" fillId="0" borderId="0" xfId="6" applyFont="1" applyBorder="1" applyAlignment="1" applyProtection="1">
      <alignment horizontal="left" wrapText="1"/>
      <protection hidden="1"/>
    </xf>
    <xf numFmtId="0" fontId="117" fillId="0" borderId="0" xfId="6" applyFont="1" applyBorder="1" applyAlignment="1" applyProtection="1">
      <alignment horizontal="left" vertical="center" wrapText="1"/>
      <protection hidden="1"/>
    </xf>
    <xf numFmtId="0" fontId="117" fillId="0" borderId="19" xfId="6" applyFont="1" applyBorder="1" applyAlignment="1" applyProtection="1">
      <alignment horizontal="left" vertical="center" wrapText="1"/>
      <protection hidden="1"/>
    </xf>
    <xf numFmtId="0" fontId="117" fillId="0" borderId="3" xfId="6" applyFont="1" applyBorder="1" applyAlignment="1" applyProtection="1">
      <alignment horizontal="left"/>
      <protection hidden="1"/>
    </xf>
    <xf numFmtId="49" fontId="117" fillId="0" borderId="5" xfId="6" applyNumberFormat="1" applyFont="1" applyBorder="1" applyAlignment="1" applyProtection="1">
      <alignment horizontal="center" vertical="center"/>
      <protection hidden="1"/>
    </xf>
    <xf numFmtId="49" fontId="117" fillId="0" borderId="6" xfId="6" applyNumberFormat="1" applyFont="1" applyBorder="1" applyAlignment="1" applyProtection="1">
      <alignment horizontal="center" vertical="center"/>
      <protection hidden="1"/>
    </xf>
    <xf numFmtId="49" fontId="117" fillId="0" borderId="7" xfId="6" applyNumberFormat="1" applyFont="1" applyBorder="1" applyAlignment="1" applyProtection="1">
      <alignment horizontal="center" vertical="center"/>
      <protection hidden="1"/>
    </xf>
    <xf numFmtId="49" fontId="124" fillId="0" borderId="3" xfId="6" applyNumberFormat="1" applyFont="1" applyBorder="1" applyAlignment="1">
      <alignment horizontal="center" readingOrder="2"/>
    </xf>
    <xf numFmtId="0" fontId="124" fillId="0" borderId="0" xfId="6" applyFont="1" applyBorder="1" applyAlignment="1">
      <alignment horizontal="center" readingOrder="2"/>
    </xf>
    <xf numFmtId="0" fontId="3" fillId="0" borderId="0" xfId="6" applyFont="1" applyBorder="1" applyAlignment="1" applyProtection="1">
      <alignment horizontal="left" vertical="center" wrapText="1"/>
      <protection hidden="1"/>
    </xf>
    <xf numFmtId="0" fontId="3" fillId="0" borderId="19" xfId="6" applyFont="1" applyBorder="1" applyAlignment="1" applyProtection="1">
      <alignment horizontal="left" vertical="center" wrapText="1"/>
      <protection hidden="1"/>
    </xf>
    <xf numFmtId="0" fontId="117" fillId="0" borderId="3" xfId="6" applyFont="1" applyBorder="1" applyAlignment="1" applyProtection="1">
      <alignment horizontal="center"/>
      <protection hidden="1"/>
    </xf>
    <xf numFmtId="0" fontId="117" fillId="0" borderId="0" xfId="6" applyFont="1" applyBorder="1" applyAlignment="1" applyProtection="1">
      <alignment horizontal="center"/>
      <protection hidden="1"/>
    </xf>
    <xf numFmtId="0" fontId="117" fillId="0" borderId="19" xfId="6" applyFont="1" applyBorder="1" applyAlignment="1" applyProtection="1">
      <alignment horizontal="center"/>
      <protection hidden="1"/>
    </xf>
    <xf numFmtId="0" fontId="117" fillId="0" borderId="6" xfId="6" applyNumberFormat="1" applyFont="1" applyBorder="1" applyAlignment="1" applyProtection="1">
      <alignment horizontal="center" vertical="center"/>
      <protection hidden="1"/>
    </xf>
    <xf numFmtId="0" fontId="117" fillId="0" borderId="7" xfId="6" applyNumberFormat="1" applyFont="1" applyBorder="1" applyAlignment="1" applyProtection="1">
      <alignment horizontal="center" vertical="center"/>
      <protection hidden="1"/>
    </xf>
    <xf numFmtId="0" fontId="117" fillId="0" borderId="0" xfId="6" applyFont="1" applyBorder="1" applyAlignment="1" applyProtection="1">
      <alignment horizontal="left" vertical="center"/>
      <protection hidden="1"/>
    </xf>
    <xf numFmtId="0" fontId="117" fillId="0" borderId="3" xfId="6" applyFont="1" applyBorder="1" applyAlignment="1" applyProtection="1">
      <alignment horizontal="right" vertical="center" wrapText="1"/>
      <protection hidden="1"/>
    </xf>
    <xf numFmtId="0" fontId="117" fillId="0" borderId="19" xfId="6" applyFont="1" applyBorder="1" applyAlignment="1" applyProtection="1">
      <alignment horizontal="right" vertical="center" wrapText="1"/>
      <protection hidden="1"/>
    </xf>
    <xf numFmtId="0" fontId="117" fillId="0" borderId="0" xfId="6" applyFont="1" applyBorder="1" applyAlignment="1" applyProtection="1">
      <alignment horizontal="right" vertical="center" wrapText="1"/>
      <protection hidden="1"/>
    </xf>
    <xf numFmtId="0" fontId="117" fillId="0" borderId="3" xfId="6" applyFont="1" applyBorder="1" applyAlignment="1" applyProtection="1">
      <alignment horizontal="justify" vertical="center" wrapText="1"/>
      <protection hidden="1"/>
    </xf>
    <xf numFmtId="0" fontId="117" fillId="0" borderId="0" xfId="6" applyFont="1" applyBorder="1" applyAlignment="1" applyProtection="1">
      <alignment horizontal="justify" vertical="center" wrapText="1"/>
      <protection hidden="1"/>
    </xf>
    <xf numFmtId="0" fontId="117" fillId="0" borderId="19" xfId="6" applyFont="1" applyBorder="1" applyAlignment="1" applyProtection="1">
      <alignment horizontal="justify" vertical="center" wrapText="1"/>
      <protection hidden="1"/>
    </xf>
    <xf numFmtId="0" fontId="125" fillId="0" borderId="0" xfId="6" applyFont="1" applyBorder="1" applyAlignment="1" applyProtection="1">
      <alignment horizontal="center"/>
      <protection hidden="1"/>
    </xf>
    <xf numFmtId="0" fontId="125" fillId="0" borderId="9" xfId="6" applyFont="1" applyBorder="1" applyAlignment="1" applyProtection="1">
      <alignment horizontal="center"/>
      <protection hidden="1"/>
    </xf>
    <xf numFmtId="0" fontId="117" fillId="0" borderId="3" xfId="6" applyFont="1" applyBorder="1" applyAlignment="1" applyProtection="1">
      <alignment horizontal="center" vertical="center" wrapText="1"/>
      <protection hidden="1"/>
    </xf>
    <xf numFmtId="0" fontId="117" fillId="0" borderId="0" xfId="6" applyFont="1" applyBorder="1" applyAlignment="1" applyProtection="1">
      <alignment horizontal="center" vertical="center" wrapText="1"/>
      <protection hidden="1"/>
    </xf>
    <xf numFmtId="0" fontId="117" fillId="0" borderId="19" xfId="6" applyFont="1" applyBorder="1" applyAlignment="1" applyProtection="1">
      <alignment horizontal="center" vertical="center" wrapText="1"/>
      <protection hidden="1"/>
    </xf>
    <xf numFmtId="0" fontId="117" fillId="0" borderId="3" xfId="6" applyFont="1" applyBorder="1" applyAlignment="1" applyProtection="1">
      <alignment horizontal="left" wrapText="1"/>
      <protection hidden="1"/>
    </xf>
    <xf numFmtId="0" fontId="97" fillId="0" borderId="5" xfId="0" applyFont="1" applyBorder="1" applyAlignment="1">
      <alignment horizontal="center" vertical="center"/>
    </xf>
    <xf numFmtId="0" fontId="97" fillId="0" borderId="6" xfId="0" applyFont="1" applyBorder="1" applyAlignment="1">
      <alignment horizontal="center" vertical="center"/>
    </xf>
    <xf numFmtId="0" fontId="97" fillId="0" borderId="7" xfId="0" applyFont="1" applyBorder="1" applyAlignment="1">
      <alignment horizontal="center" vertical="center"/>
    </xf>
    <xf numFmtId="0" fontId="43" fillId="0" borderId="85" xfId="0" applyFont="1" applyBorder="1" applyAlignment="1">
      <alignment horizontal="center" textRotation="90"/>
    </xf>
    <xf numFmtId="0" fontId="43" fillId="0" borderId="10" xfId="0" applyFont="1" applyBorder="1" applyAlignment="1">
      <alignment horizontal="center" textRotation="90"/>
    </xf>
    <xf numFmtId="0" fontId="43" fillId="0" borderId="0"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6" fillId="0" borderId="0" xfId="0" applyFont="1" applyBorder="1" applyAlignment="1">
      <alignment horizontal="center" vertical="center"/>
    </xf>
    <xf numFmtId="0" fontId="97" fillId="0" borderId="2" xfId="0" applyFont="1" applyBorder="1" applyAlignment="1">
      <alignment horizontal="center" vertical="center"/>
    </xf>
    <xf numFmtId="0" fontId="97" fillId="0" borderId="18" xfId="0" applyFont="1" applyBorder="1" applyAlignment="1">
      <alignment horizontal="center" vertical="center"/>
    </xf>
    <xf numFmtId="0" fontId="97" fillId="0" borderId="4" xfId="0" applyFont="1" applyBorder="1" applyAlignment="1">
      <alignment horizontal="center" vertical="center"/>
    </xf>
    <xf numFmtId="0" fontId="97" fillId="0" borderId="20" xfId="0" applyFont="1" applyBorder="1" applyAlignment="1">
      <alignment horizontal="center" vertical="center"/>
    </xf>
    <xf numFmtId="0" fontId="3" fillId="13" borderId="2"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43" fillId="0" borderId="5" xfId="0" applyFont="1" applyBorder="1" applyAlignment="1">
      <alignment horizontal="center" vertical="center" wrapText="1"/>
    </xf>
    <xf numFmtId="0" fontId="43" fillId="0" borderId="7" xfId="0" applyFont="1" applyBorder="1" applyAlignment="1">
      <alignment horizontal="center" vertical="center" wrapText="1"/>
    </xf>
    <xf numFmtId="0" fontId="0" fillId="0" borderId="1" xfId="0" applyBorder="1" applyAlignment="1">
      <alignment horizontal="center"/>
    </xf>
    <xf numFmtId="0" fontId="43" fillId="0" borderId="3"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9" xfId="0" applyFont="1" applyBorder="1" applyAlignment="1">
      <alignment horizontal="center" vertical="center"/>
    </xf>
    <xf numFmtId="171" fontId="97" fillId="0" borderId="1" xfId="0" applyNumberFormat="1" applyFont="1" applyBorder="1" applyAlignment="1">
      <alignment horizontal="center" vertical="center"/>
    </xf>
    <xf numFmtId="0" fontId="43" fillId="0" borderId="0" xfId="0" applyFont="1" applyBorder="1" applyAlignment="1">
      <alignment vertical="center" wrapText="1"/>
    </xf>
    <xf numFmtId="0" fontId="43" fillId="0" borderId="19" xfId="0" applyFont="1" applyBorder="1" applyAlignment="1">
      <alignment vertical="center" wrapText="1"/>
    </xf>
    <xf numFmtId="0" fontId="43" fillId="0" borderId="0" xfId="0" applyFont="1" applyBorder="1" applyAlignment="1">
      <alignment horizontal="left" vertical="center"/>
    </xf>
    <xf numFmtId="0" fontId="43" fillId="0" borderId="5" xfId="0" applyFont="1" applyBorder="1" applyAlignment="1">
      <alignment wrapText="1"/>
    </xf>
    <xf numFmtId="0" fontId="43" fillId="0" borderId="6" xfId="0" applyFont="1" applyBorder="1" applyAlignment="1">
      <alignment wrapText="1"/>
    </xf>
    <xf numFmtId="0" fontId="43" fillId="0" borderId="7" xfId="0" applyFont="1" applyBorder="1" applyAlignment="1">
      <alignment wrapText="1"/>
    </xf>
    <xf numFmtId="0" fontId="43" fillId="0" borderId="19" xfId="0" applyFont="1" applyBorder="1" applyAlignment="1">
      <alignment horizontal="left" vertical="center"/>
    </xf>
    <xf numFmtId="0" fontId="36" fillId="0" borderId="0" xfId="0" applyFont="1" applyBorder="1" applyAlignment="1">
      <alignment horizontal="center" vertical="center" wrapText="1"/>
    </xf>
    <xf numFmtId="0" fontId="3" fillId="13" borderId="4"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8" xfId="0" applyFont="1" applyFill="1" applyBorder="1" applyAlignment="1">
      <alignment horizontal="center" vertical="center"/>
    </xf>
    <xf numFmtId="0" fontId="3" fillId="13" borderId="20" xfId="0" applyFont="1" applyFill="1" applyBorder="1" applyAlignment="1">
      <alignment horizontal="center" vertical="center"/>
    </xf>
    <xf numFmtId="0" fontId="0" fillId="0" borderId="8" xfId="0" applyBorder="1" applyAlignment="1">
      <alignment horizontal="center"/>
    </xf>
    <xf numFmtId="0" fontId="0" fillId="0" borderId="20" xfId="0" applyBorder="1" applyAlignment="1">
      <alignment horizontal="center"/>
    </xf>
    <xf numFmtId="0" fontId="0" fillId="0" borderId="0" xfId="0" applyBorder="1" applyAlignment="1">
      <alignment horizontal="left" vertical="center"/>
    </xf>
    <xf numFmtId="0" fontId="0" fillId="0" borderId="0" xfId="0" applyBorder="1" applyAlignment="1">
      <alignment horizontal="center" vertical="center"/>
    </xf>
    <xf numFmtId="0" fontId="43" fillId="0" borderId="5" xfId="0" applyFont="1" applyBorder="1" applyAlignment="1">
      <alignment horizontal="center"/>
    </xf>
    <xf numFmtId="0" fontId="43" fillId="0" borderId="6" xfId="0" applyFont="1" applyBorder="1" applyAlignment="1">
      <alignment horizontal="center"/>
    </xf>
    <xf numFmtId="0" fontId="43" fillId="0" borderId="7" xfId="0" applyFont="1" applyBorder="1" applyAlignment="1">
      <alignment horizontal="center"/>
    </xf>
    <xf numFmtId="0" fontId="43" fillId="0" borderId="1" xfId="0" applyFont="1" applyBorder="1" applyAlignment="1">
      <alignment horizontal="center" vertical="center"/>
    </xf>
    <xf numFmtId="0" fontId="0" fillId="0" borderId="0" xfId="0" applyBorder="1" applyAlignment="1">
      <alignment horizontal="center"/>
    </xf>
    <xf numFmtId="0" fontId="99" fillId="0" borderId="0" xfId="0" applyFont="1" applyBorder="1" applyAlignment="1">
      <alignment horizontal="left" vertical="center"/>
    </xf>
    <xf numFmtId="49" fontId="99" fillId="0" borderId="5" xfId="0" applyNumberFormat="1" applyFont="1" applyBorder="1" applyAlignment="1">
      <alignment horizontal="center" vertical="center"/>
    </xf>
    <xf numFmtId="0" fontId="99" fillId="0" borderId="6" xfId="0" applyFont="1" applyBorder="1" applyAlignment="1">
      <alignment horizontal="center" vertical="center"/>
    </xf>
    <xf numFmtId="0" fontId="99" fillId="0" borderId="7" xfId="0" applyFont="1" applyBorder="1" applyAlignment="1">
      <alignment horizontal="center" vertical="center"/>
    </xf>
    <xf numFmtId="0" fontId="43" fillId="0" borderId="5" xfId="0" applyFont="1" applyBorder="1" applyAlignment="1">
      <alignment horizontal="right" vertical="center"/>
    </xf>
    <xf numFmtId="0" fontId="43" fillId="0" borderId="7" xfId="0" applyFont="1" applyBorder="1" applyAlignment="1">
      <alignment horizontal="right" vertical="center"/>
    </xf>
    <xf numFmtId="49" fontId="36" fillId="0" borderId="5" xfId="0" applyNumberFormat="1"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1" fontId="97" fillId="0" borderId="0" xfId="0" applyNumberFormat="1" applyFont="1" applyBorder="1" applyAlignment="1">
      <alignment horizontal="center" vertical="center"/>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43" fillId="0" borderId="7" xfId="0" applyFont="1" applyBorder="1" applyAlignment="1">
      <alignment horizontal="left" vertical="center" wrapText="1"/>
    </xf>
    <xf numFmtId="0" fontId="3" fillId="0" borderId="95" xfId="0" applyFont="1" applyBorder="1" applyAlignment="1">
      <alignment horizontal="center" vertical="center"/>
    </xf>
    <xf numFmtId="0" fontId="0" fillId="0" borderId="97" xfId="0" applyBorder="1" applyAlignment="1">
      <alignment horizontal="center" vertical="center"/>
    </xf>
    <xf numFmtId="0" fontId="131" fillId="0" borderId="95" xfId="0" applyFont="1" applyBorder="1" applyAlignment="1">
      <alignment horizontal="center" vertical="center"/>
    </xf>
    <xf numFmtId="0" fontId="131" fillId="0" borderId="97" xfId="0" applyFont="1" applyBorder="1" applyAlignment="1">
      <alignment horizontal="center" vertical="center"/>
    </xf>
    <xf numFmtId="0" fontId="43" fillId="0" borderId="0" xfId="0" applyFont="1" applyBorder="1" applyAlignment="1">
      <alignment horizontal="left" vertical="center" wrapText="1"/>
    </xf>
    <xf numFmtId="0" fontId="36" fillId="0" borderId="3"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left" vertical="center" wrapText="1"/>
    </xf>
    <xf numFmtId="0" fontId="43" fillId="0" borderId="2" xfId="0" applyFont="1" applyBorder="1" applyAlignment="1">
      <alignment horizontal="left" vertical="center" wrapText="1"/>
    </xf>
    <xf numFmtId="0" fontId="43" fillId="0" borderId="9" xfId="0" applyFont="1" applyBorder="1" applyAlignment="1">
      <alignment horizontal="left" vertical="center" wrapText="1"/>
    </xf>
    <xf numFmtId="0" fontId="43" fillId="0" borderId="18" xfId="0" applyFont="1" applyBorder="1" applyAlignment="1">
      <alignment horizontal="left" vertical="center" wrapText="1"/>
    </xf>
    <xf numFmtId="0" fontId="43" fillId="0" borderId="4" xfId="0" applyFont="1" applyBorder="1" applyAlignment="1">
      <alignment horizontal="left" vertical="center" wrapText="1"/>
    </xf>
    <xf numFmtId="0" fontId="43" fillId="0" borderId="8" xfId="0" applyFont="1" applyBorder="1" applyAlignment="1">
      <alignment horizontal="left" vertical="center" wrapText="1"/>
    </xf>
    <xf numFmtId="0" fontId="43" fillId="0" borderId="20" xfId="0" applyFont="1" applyBorder="1" applyAlignment="1">
      <alignment horizontal="left" vertical="center" wrapText="1"/>
    </xf>
    <xf numFmtId="49" fontId="43" fillId="0" borderId="2" xfId="0" applyNumberFormat="1" applyFont="1" applyBorder="1" applyAlignment="1">
      <alignment horizontal="left" vertical="center" wrapText="1"/>
    </xf>
    <xf numFmtId="49" fontId="43" fillId="0" borderId="9" xfId="0" applyNumberFormat="1" applyFont="1" applyBorder="1" applyAlignment="1">
      <alignment horizontal="left" vertical="center" wrapText="1"/>
    </xf>
    <xf numFmtId="49" fontId="43" fillId="0" borderId="18" xfId="0" applyNumberFormat="1" applyFont="1" applyBorder="1" applyAlignment="1">
      <alignment horizontal="left" vertical="center" wrapText="1"/>
    </xf>
    <xf numFmtId="49" fontId="43" fillId="0" borderId="4" xfId="0" applyNumberFormat="1" applyFont="1" applyBorder="1" applyAlignment="1">
      <alignment horizontal="left" vertical="center" wrapText="1"/>
    </xf>
    <xf numFmtId="49" fontId="43" fillId="0" borderId="8" xfId="0" applyNumberFormat="1" applyFont="1" applyBorder="1" applyAlignment="1">
      <alignment horizontal="left" vertical="center" wrapText="1"/>
    </xf>
    <xf numFmtId="49" fontId="43" fillId="0" borderId="20" xfId="0" applyNumberFormat="1" applyFont="1" applyBorder="1" applyAlignment="1">
      <alignment horizontal="left" vertical="center" wrapText="1"/>
    </xf>
    <xf numFmtId="0" fontId="101" fillId="0" borderId="0" xfId="0" applyFont="1" applyBorder="1" applyAlignment="1">
      <alignment horizontal="left" vertical="center"/>
    </xf>
    <xf numFmtId="0" fontId="43" fillId="0" borderId="5" xfId="0" applyFont="1" applyBorder="1" applyAlignment="1">
      <alignment vertical="center" wrapText="1"/>
    </xf>
    <xf numFmtId="0" fontId="43" fillId="0" borderId="6" xfId="0" applyFont="1" applyBorder="1" applyAlignment="1">
      <alignment vertical="center" wrapText="1"/>
    </xf>
    <xf numFmtId="0" fontId="43" fillId="0" borderId="7" xfId="0" applyFont="1" applyBorder="1" applyAlignment="1">
      <alignment vertical="center" wrapText="1"/>
    </xf>
    <xf numFmtId="0" fontId="43" fillId="0" borderId="5" xfId="0" applyFont="1" applyBorder="1" applyAlignment="1">
      <alignment vertical="center"/>
    </xf>
    <xf numFmtId="0" fontId="43" fillId="0" borderId="6" xfId="0" applyFont="1" applyBorder="1" applyAlignment="1">
      <alignment vertical="center"/>
    </xf>
    <xf numFmtId="0" fontId="43" fillId="0" borderId="7" xfId="0" applyFont="1" applyBorder="1" applyAlignment="1">
      <alignment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106" fillId="0" borderId="0" xfId="0" applyFont="1" applyBorder="1" applyAlignment="1">
      <alignment horizontal="center"/>
    </xf>
    <xf numFmtId="0" fontId="112" fillId="0" borderId="0" xfId="0" applyFont="1" applyBorder="1" applyAlignment="1">
      <alignment horizontal="left" vertical="center" wrapText="1"/>
    </xf>
    <xf numFmtId="0" fontId="112" fillId="0" borderId="19" xfId="0" applyFont="1" applyBorder="1" applyAlignment="1">
      <alignment horizontal="left" vertical="center" wrapText="1"/>
    </xf>
    <xf numFmtId="2" fontId="36" fillId="0" borderId="6" xfId="0" applyNumberFormat="1" applyFont="1" applyBorder="1" applyAlignment="1">
      <alignment horizontal="center" vertical="center"/>
    </xf>
    <xf numFmtId="2" fontId="0" fillId="0" borderId="6" xfId="0" applyNumberFormat="1" applyBorder="1" applyAlignment="1">
      <alignment horizontal="center" vertical="center"/>
    </xf>
    <xf numFmtId="2" fontId="36" fillId="0" borderId="7" xfId="0" applyNumberFormat="1" applyFont="1" applyBorder="1" applyAlignment="1">
      <alignment horizontal="center" vertical="center"/>
    </xf>
    <xf numFmtId="0" fontId="43" fillId="26" borderId="95" xfId="0" applyFont="1" applyFill="1" applyBorder="1" applyAlignment="1">
      <alignment horizontal="center" vertical="center"/>
    </xf>
    <xf numFmtId="0" fontId="43" fillId="26" borderId="97" xfId="0" applyFont="1" applyFill="1" applyBorder="1" applyAlignment="1">
      <alignment horizontal="center" vertical="center"/>
    </xf>
    <xf numFmtId="0" fontId="131" fillId="0" borderId="14" xfId="0" applyFont="1" applyBorder="1" applyAlignment="1">
      <alignment horizontal="center" vertical="center"/>
    </xf>
    <xf numFmtId="0" fontId="131" fillId="0" borderId="13" xfId="0" applyFont="1" applyBorder="1" applyAlignment="1">
      <alignment horizontal="center" vertical="center"/>
    </xf>
    <xf numFmtId="0" fontId="131" fillId="0" borderId="15" xfId="0" applyFont="1" applyBorder="1" applyAlignment="1">
      <alignment horizontal="center" vertical="center"/>
    </xf>
    <xf numFmtId="0" fontId="131" fillId="0" borderId="17" xfId="0" applyFont="1" applyBorder="1" applyAlignment="1">
      <alignment horizontal="center" vertical="center"/>
    </xf>
    <xf numFmtId="0" fontId="115" fillId="0" borderId="0" xfId="0" applyFont="1" applyBorder="1" applyAlignment="1">
      <alignment horizontal="center"/>
    </xf>
    <xf numFmtId="0" fontId="97" fillId="0" borderId="0" xfId="0" applyFont="1" applyBorder="1" applyAlignment="1">
      <alignment horizontal="center" vertical="center"/>
    </xf>
    <xf numFmtId="0" fontId="97" fillId="0" borderId="8" xfId="0" applyFont="1" applyBorder="1" applyAlignment="1">
      <alignment horizontal="center" vertical="center"/>
    </xf>
    <xf numFmtId="0" fontId="102" fillId="0" borderId="0" xfId="0" applyFont="1" applyBorder="1" applyAlignment="1">
      <alignment horizontal="center" vertical="top"/>
    </xf>
    <xf numFmtId="0" fontId="113" fillId="0" borderId="1" xfId="0" applyFont="1" applyBorder="1" applyAlignment="1">
      <alignment horizontal="left" vertical="center"/>
    </xf>
    <xf numFmtId="0" fontId="102" fillId="0" borderId="8" xfId="0" applyFont="1" applyBorder="1" applyAlignment="1">
      <alignment horizontal="center"/>
    </xf>
    <xf numFmtId="0" fontId="37" fillId="0" borderId="0" xfId="0" applyFont="1" applyAlignment="1">
      <alignment horizontal="center" vertical="top"/>
    </xf>
    <xf numFmtId="0" fontId="106" fillId="0" borderId="0" xfId="0" applyFont="1" applyAlignment="1">
      <alignment horizontal="center" vertical="top"/>
    </xf>
    <xf numFmtId="0" fontId="36" fillId="0" borderId="5" xfId="0" applyFont="1" applyBorder="1" applyAlignment="1">
      <alignment horizontal="right"/>
    </xf>
    <xf numFmtId="0" fontId="36" fillId="0" borderId="7" xfId="0" applyFont="1" applyBorder="1" applyAlignment="1">
      <alignment horizontal="right"/>
    </xf>
    <xf numFmtId="0" fontId="114" fillId="0" borderId="5" xfId="0" applyFont="1" applyBorder="1" applyAlignment="1">
      <alignment horizontal="center" vertical="center"/>
    </xf>
    <xf numFmtId="0" fontId="113" fillId="0" borderId="6" xfId="0" applyFont="1" applyBorder="1" applyAlignment="1">
      <alignment horizontal="center" vertical="center"/>
    </xf>
    <xf numFmtId="0" fontId="113" fillId="0" borderId="7" xfId="0" applyFont="1" applyBorder="1" applyAlignment="1">
      <alignment horizontal="center" vertical="center"/>
    </xf>
    <xf numFmtId="0" fontId="6" fillId="2" borderId="0" xfId="0" applyNumberFormat="1" applyFont="1" applyFill="1"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center"/>
      <protection hidden="1"/>
    </xf>
    <xf numFmtId="0" fontId="6" fillId="3" borderId="0" xfId="0" applyNumberFormat="1" applyFont="1" applyFill="1" applyAlignment="1" applyProtection="1">
      <alignment horizontal="center" vertical="center" wrapText="1"/>
      <protection hidden="1"/>
    </xf>
    <xf numFmtId="0" fontId="6" fillId="6" borderId="0" xfId="0" applyNumberFormat="1" applyFont="1" applyFill="1" applyAlignment="1" applyProtection="1">
      <alignment horizontal="center" vertical="center" wrapText="1"/>
      <protection hidden="1"/>
    </xf>
    <xf numFmtId="0" fontId="6" fillId="4" borderId="0" xfId="0" applyNumberFormat="1" applyFont="1" applyFill="1" applyAlignment="1" applyProtection="1">
      <alignment horizontal="center" vertical="center" wrapText="1"/>
      <protection hidden="1"/>
    </xf>
    <xf numFmtId="0" fontId="6" fillId="7" borderId="0" xfId="0" applyNumberFormat="1" applyFont="1" applyFill="1" applyAlignment="1" applyProtection="1">
      <alignment horizontal="center" vertical="center" wrapText="1"/>
      <protection hidden="1"/>
    </xf>
    <xf numFmtId="0" fontId="0" fillId="26" borderId="0" xfId="0" applyFill="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1" fontId="37" fillId="0" borderId="1" xfId="0" applyNumberFormat="1" applyFont="1" applyBorder="1" applyAlignment="1">
      <alignment horizontal="center" vertical="center"/>
    </xf>
    <xf numFmtId="0" fontId="11" fillId="0" borderId="0" xfId="0" applyFont="1" applyAlignment="1" applyProtection="1">
      <alignment horizontal="center" vertical="center" wrapText="1"/>
      <protection hidden="1"/>
    </xf>
    <xf numFmtId="0" fontId="6" fillId="5" borderId="0" xfId="0" applyNumberFormat="1" applyFont="1" applyFill="1" applyAlignment="1" applyProtection="1">
      <alignment horizontal="center" vertical="center" wrapText="1"/>
      <protection hidden="1"/>
    </xf>
    <xf numFmtId="0" fontId="0" fillId="26" borderId="0" xfId="0" applyFill="1" applyAlignment="1" applyProtection="1">
      <alignment horizontal="center" vertical="center" wrapText="1"/>
      <protection locked="0" hidden="1"/>
    </xf>
    <xf numFmtId="0" fontId="37" fillId="0" borderId="1" xfId="0" applyFont="1" applyBorder="1" applyAlignment="1">
      <alignment horizontal="center" vertical="center"/>
    </xf>
    <xf numFmtId="14" fontId="98" fillId="26" borderId="1" xfId="0" applyNumberFormat="1" applyFont="1" applyFill="1" applyBorder="1" applyAlignment="1" applyProtection="1">
      <alignment horizontal="center" vertical="center"/>
      <protection locked="0"/>
    </xf>
    <xf numFmtId="0" fontId="98" fillId="26" borderId="1" xfId="0" applyFont="1" applyFill="1" applyBorder="1" applyAlignment="1" applyProtection="1">
      <alignment horizontal="center" vertical="center"/>
      <protection locked="0"/>
    </xf>
    <xf numFmtId="0" fontId="98" fillId="40" borderId="1" xfId="0" applyFont="1" applyFill="1" applyBorder="1" applyAlignment="1">
      <alignment horizontal="center" vertical="center"/>
    </xf>
    <xf numFmtId="49" fontId="97" fillId="26" borderId="1" xfId="0" applyNumberFormat="1" applyFont="1" applyFill="1" applyBorder="1" applyAlignment="1" applyProtection="1">
      <alignment horizontal="center" vertical="center"/>
      <protection locked="0"/>
    </xf>
    <xf numFmtId="2" fontId="97" fillId="26" borderId="2" xfId="0" applyNumberFormat="1" applyFont="1" applyFill="1" applyBorder="1" applyAlignment="1" applyProtection="1">
      <alignment horizontal="center" vertical="center"/>
      <protection locked="0"/>
    </xf>
    <xf numFmtId="2" fontId="97" fillId="26" borderId="18" xfId="0" applyNumberFormat="1" applyFont="1" applyFill="1" applyBorder="1" applyAlignment="1" applyProtection="1">
      <alignment horizontal="center" vertical="center"/>
      <protection locked="0"/>
    </xf>
    <xf numFmtId="2" fontId="97" fillId="26" borderId="4" xfId="0" applyNumberFormat="1" applyFont="1" applyFill="1" applyBorder="1" applyAlignment="1" applyProtection="1">
      <alignment horizontal="center" vertical="center"/>
      <protection locked="0"/>
    </xf>
    <xf numFmtId="2" fontId="97" fillId="26" borderId="20" xfId="0" applyNumberFormat="1" applyFont="1" applyFill="1" applyBorder="1" applyAlignment="1" applyProtection="1">
      <alignment horizontal="center" vertical="center"/>
      <protection locked="0"/>
    </xf>
    <xf numFmtId="14" fontId="97" fillId="26" borderId="1" xfId="0" applyNumberFormat="1" applyFont="1" applyFill="1" applyBorder="1" applyAlignment="1" applyProtection="1">
      <alignment horizontal="center" vertical="center"/>
      <protection locked="0"/>
    </xf>
    <xf numFmtId="0" fontId="97" fillId="26" borderId="1" xfId="0" applyNumberFormat="1" applyFont="1" applyFill="1" applyBorder="1" applyAlignment="1" applyProtection="1">
      <alignment horizontal="center" vertical="center"/>
      <protection locked="0"/>
    </xf>
    <xf numFmtId="0" fontId="98" fillId="40" borderId="9" xfId="0" applyFont="1" applyFill="1" applyBorder="1" applyAlignment="1">
      <alignment horizontal="center" vertical="center"/>
    </xf>
    <xf numFmtId="0" fontId="98" fillId="40" borderId="18" xfId="0" applyFont="1" applyFill="1" applyBorder="1" applyAlignment="1">
      <alignment horizontal="center" vertical="center"/>
    </xf>
    <xf numFmtId="0" fontId="98" fillId="40" borderId="8" xfId="0" applyFont="1" applyFill="1" applyBorder="1" applyAlignment="1">
      <alignment horizontal="center" vertical="center"/>
    </xf>
    <xf numFmtId="0" fontId="98" fillId="40" borderId="20" xfId="0" applyFont="1" applyFill="1" applyBorder="1" applyAlignment="1">
      <alignment horizontal="center" vertical="center"/>
    </xf>
    <xf numFmtId="0" fontId="43" fillId="40" borderId="11" xfId="0" applyFont="1" applyFill="1" applyBorder="1" applyAlignment="1">
      <alignment horizontal="center" vertical="center" textRotation="45"/>
    </xf>
    <xf numFmtId="0" fontId="43" fillId="40" borderId="85" xfId="0" applyFont="1" applyFill="1" applyBorder="1" applyAlignment="1">
      <alignment horizontal="center" vertical="center" textRotation="45"/>
    </xf>
    <xf numFmtId="0" fontId="43" fillId="40" borderId="10" xfId="0" applyFont="1" applyFill="1" applyBorder="1" applyAlignment="1">
      <alignment horizontal="center" vertical="center" textRotation="45"/>
    </xf>
    <xf numFmtId="0" fontId="5" fillId="42" borderId="0" xfId="0" applyFont="1" applyFill="1" applyAlignment="1" applyProtection="1">
      <alignment horizontal="center" vertical="center" wrapText="1"/>
      <protection hidden="1"/>
    </xf>
    <xf numFmtId="0" fontId="81" fillId="26" borderId="73" xfId="0" applyFont="1" applyFill="1" applyBorder="1" applyAlignment="1" applyProtection="1">
      <alignment horizontal="left" vertical="center" wrapText="1"/>
      <protection hidden="1"/>
    </xf>
    <xf numFmtId="0" fontId="81" fillId="26" borderId="74" xfId="0" applyFont="1" applyFill="1" applyBorder="1" applyAlignment="1" applyProtection="1">
      <alignment horizontal="left" vertical="center" wrapText="1"/>
      <protection hidden="1"/>
    </xf>
    <xf numFmtId="0" fontId="81" fillId="26" borderId="75" xfId="0" applyFont="1" applyFill="1" applyBorder="1" applyAlignment="1" applyProtection="1">
      <alignment horizontal="left" vertical="center" wrapText="1"/>
      <protection hidden="1"/>
    </xf>
    <xf numFmtId="0" fontId="81" fillId="26" borderId="76" xfId="0" applyFont="1" applyFill="1" applyBorder="1" applyAlignment="1" applyProtection="1">
      <alignment horizontal="left" vertical="center" wrapText="1"/>
      <protection hidden="1"/>
    </xf>
    <xf numFmtId="0" fontId="81" fillId="26" borderId="0" xfId="0" applyFont="1" applyFill="1" applyBorder="1" applyAlignment="1" applyProtection="1">
      <alignment horizontal="left" vertical="center" wrapText="1"/>
      <protection hidden="1"/>
    </xf>
    <xf numFmtId="0" fontId="81" fillId="26" borderId="77" xfId="0" applyFont="1" applyFill="1" applyBorder="1" applyAlignment="1" applyProtection="1">
      <alignment horizontal="left" vertical="center" wrapText="1"/>
      <protection hidden="1"/>
    </xf>
    <xf numFmtId="0" fontId="81" fillId="26" borderId="78" xfId="0" applyFont="1" applyFill="1" applyBorder="1" applyAlignment="1" applyProtection="1">
      <alignment horizontal="left" vertical="center" wrapText="1"/>
      <protection hidden="1"/>
    </xf>
    <xf numFmtId="0" fontId="81" fillId="26" borderId="79" xfId="0" applyFont="1" applyFill="1" applyBorder="1" applyAlignment="1" applyProtection="1">
      <alignment horizontal="left" vertical="center" wrapText="1"/>
      <protection hidden="1"/>
    </xf>
    <xf numFmtId="0" fontId="81" fillId="26" borderId="80" xfId="0" applyFont="1" applyFill="1" applyBorder="1" applyAlignment="1" applyProtection="1">
      <alignment horizontal="left" vertical="center" wrapText="1"/>
      <protection hidden="1"/>
    </xf>
    <xf numFmtId="0" fontId="95" fillId="26" borderId="54" xfId="0" applyFont="1" applyFill="1" applyBorder="1" applyAlignment="1" applyProtection="1">
      <alignment horizontal="center" vertical="center" wrapText="1"/>
      <protection hidden="1"/>
    </xf>
    <xf numFmtId="0" fontId="95" fillId="26" borderId="55" xfId="0" applyFont="1" applyFill="1" applyBorder="1" applyAlignment="1" applyProtection="1">
      <alignment horizontal="center" vertical="center" wrapText="1"/>
      <protection hidden="1"/>
    </xf>
    <xf numFmtId="0" fontId="64" fillId="18" borderId="62" xfId="0" applyFont="1" applyFill="1" applyBorder="1" applyAlignment="1" applyProtection="1">
      <alignment horizontal="left" vertical="center" wrapText="1"/>
      <protection hidden="1"/>
    </xf>
    <xf numFmtId="0" fontId="64" fillId="18" borderId="63" xfId="0" applyFont="1" applyFill="1" applyBorder="1" applyAlignment="1" applyProtection="1">
      <alignment horizontal="left" vertical="center" wrapText="1"/>
      <protection hidden="1"/>
    </xf>
    <xf numFmtId="0" fontId="64" fillId="18" borderId="64" xfId="0" applyFont="1" applyFill="1" applyBorder="1" applyAlignment="1" applyProtection="1">
      <alignment horizontal="left" vertical="center" wrapText="1"/>
      <protection hidden="1"/>
    </xf>
    <xf numFmtId="0" fontId="82" fillId="26" borderId="54" xfId="0" applyFont="1" applyFill="1" applyBorder="1" applyAlignment="1" applyProtection="1">
      <alignment horizontal="center" vertical="center" wrapText="1"/>
      <protection hidden="1"/>
    </xf>
    <xf numFmtId="0" fontId="82" fillId="26" borderId="56" xfId="0" applyFont="1" applyFill="1" applyBorder="1" applyAlignment="1" applyProtection="1">
      <alignment horizontal="center" vertical="center" wrapText="1"/>
      <protection hidden="1"/>
    </xf>
    <xf numFmtId="0" fontId="133" fillId="45" borderId="95" xfId="1" applyFont="1" applyFill="1" applyBorder="1" applyAlignment="1" applyProtection="1">
      <alignment horizontal="center" vertical="center" wrapText="1"/>
      <protection hidden="1"/>
    </xf>
    <xf numFmtId="0" fontId="133" fillId="45" borderId="96" xfId="1" applyFont="1" applyFill="1" applyBorder="1" applyAlignment="1" applyProtection="1">
      <alignment horizontal="center" vertical="center" wrapText="1"/>
      <protection hidden="1"/>
    </xf>
    <xf numFmtId="0" fontId="133" fillId="45" borderId="97" xfId="1" applyFont="1" applyFill="1" applyBorder="1" applyAlignment="1" applyProtection="1">
      <alignment horizontal="center" vertical="center" wrapText="1"/>
      <protection hidden="1"/>
    </xf>
    <xf numFmtId="0" fontId="80" fillId="34" borderId="40" xfId="0" applyFont="1" applyFill="1" applyBorder="1" applyAlignment="1" applyProtection="1">
      <alignment horizontal="center" vertical="center" wrapText="1"/>
      <protection hidden="1"/>
    </xf>
    <xf numFmtId="0" fontId="80" fillId="34" borderId="26" xfId="0" applyFont="1" applyFill="1" applyBorder="1" applyAlignment="1" applyProtection="1">
      <alignment horizontal="center" vertical="center" wrapText="1"/>
      <protection hidden="1"/>
    </xf>
    <xf numFmtId="0" fontId="64" fillId="18" borderId="0" xfId="0" applyFont="1" applyFill="1" applyBorder="1" applyAlignment="1" applyProtection="1">
      <alignment horizontal="left" vertical="center" wrapText="1"/>
      <protection hidden="1"/>
    </xf>
    <xf numFmtId="0" fontId="129" fillId="43" borderId="54" xfId="0" applyFont="1" applyFill="1" applyBorder="1" applyAlignment="1" applyProtection="1">
      <alignment horizontal="center" vertical="center" wrapText="1"/>
      <protection hidden="1"/>
    </xf>
    <xf numFmtId="0" fontId="129" fillId="43" borderId="56" xfId="0" applyFont="1" applyFill="1" applyBorder="1" applyAlignment="1" applyProtection="1">
      <alignment horizontal="center" vertical="center" wrapText="1"/>
      <protection hidden="1"/>
    </xf>
    <xf numFmtId="0" fontId="79" fillId="32" borderId="40" xfId="0" applyFont="1" applyFill="1" applyBorder="1" applyAlignment="1" applyProtection="1">
      <alignment horizontal="center" vertical="center" wrapText="1"/>
      <protection hidden="1"/>
    </xf>
    <xf numFmtId="0" fontId="79" fillId="32" borderId="26" xfId="0" applyFont="1" applyFill="1" applyBorder="1" applyAlignment="1" applyProtection="1">
      <alignment horizontal="center" vertical="center" wrapText="1"/>
      <protection hidden="1"/>
    </xf>
    <xf numFmtId="0" fontId="15" fillId="22" borderId="60" xfId="0" applyFont="1" applyFill="1" applyBorder="1" applyAlignment="1" applyProtection="1">
      <alignment horizontal="center" vertical="center" wrapText="1"/>
      <protection locked="0"/>
    </xf>
    <xf numFmtId="0" fontId="15" fillId="22" borderId="61" xfId="0" applyFont="1" applyFill="1" applyBorder="1" applyAlignment="1" applyProtection="1">
      <alignment horizontal="center" vertical="center" wrapText="1"/>
      <protection locked="0"/>
    </xf>
    <xf numFmtId="0" fontId="55" fillId="22" borderId="63" xfId="0" applyFont="1" applyFill="1" applyBorder="1" applyAlignment="1" applyProtection="1">
      <alignment horizontal="center" vertical="center" wrapText="1"/>
      <protection locked="0"/>
    </xf>
    <xf numFmtId="0" fontId="55" fillId="22" borderId="64" xfId="0" applyFont="1" applyFill="1" applyBorder="1" applyAlignment="1" applyProtection="1">
      <alignment horizontal="center" vertical="center" wrapText="1"/>
      <protection locked="0"/>
    </xf>
    <xf numFmtId="0" fontId="15" fillId="22" borderId="69" xfId="0" applyFont="1" applyFill="1" applyBorder="1" applyAlignment="1" applyProtection="1">
      <alignment horizontal="center" vertical="center" wrapText="1"/>
      <protection locked="0"/>
    </xf>
    <xf numFmtId="0" fontId="15" fillId="22" borderId="72" xfId="0" applyFont="1" applyFill="1" applyBorder="1" applyAlignment="1" applyProtection="1">
      <alignment horizontal="center" vertical="center" wrapText="1"/>
      <protection locked="0"/>
    </xf>
    <xf numFmtId="0" fontId="64" fillId="18" borderId="59" xfId="0" applyFont="1" applyFill="1" applyBorder="1" applyAlignment="1" applyProtection="1">
      <alignment horizontal="left" vertical="center" wrapText="1"/>
      <protection hidden="1"/>
    </xf>
    <xf numFmtId="0" fontId="64" fillId="18" borderId="68" xfId="0" applyFont="1" applyFill="1" applyBorder="1" applyAlignment="1" applyProtection="1">
      <alignment horizontal="left" vertical="center" wrapText="1"/>
      <protection hidden="1"/>
    </xf>
    <xf numFmtId="0" fontId="64" fillId="18" borderId="70" xfId="0" applyFont="1" applyFill="1" applyBorder="1" applyAlignment="1" applyProtection="1">
      <alignment horizontal="left" vertical="center" wrapText="1"/>
      <protection hidden="1"/>
    </xf>
    <xf numFmtId="0" fontId="64" fillId="18" borderId="65" xfId="0" applyFont="1" applyFill="1" applyBorder="1" applyAlignment="1" applyProtection="1">
      <alignment horizontal="left" vertical="center" wrapText="1"/>
      <protection hidden="1"/>
    </xf>
    <xf numFmtId="0" fontId="10" fillId="19" borderId="26" xfId="0" applyFont="1" applyFill="1" applyBorder="1" applyAlignment="1" applyProtection="1">
      <alignment horizontal="center" vertical="center" wrapText="1"/>
      <protection hidden="1"/>
    </xf>
    <xf numFmtId="0" fontId="10" fillId="19" borderId="0" xfId="0" applyFont="1" applyFill="1" applyBorder="1" applyAlignment="1" applyProtection="1">
      <alignment horizontal="center" vertical="center" wrapText="1"/>
      <protection hidden="1"/>
    </xf>
    <xf numFmtId="0" fontId="15" fillId="22" borderId="5" xfId="0" applyFont="1" applyFill="1" applyBorder="1" applyAlignment="1" applyProtection="1">
      <alignment horizontal="left" vertical="center" wrapText="1"/>
      <protection locked="0"/>
    </xf>
    <xf numFmtId="0" fontId="15" fillId="22" borderId="6" xfId="0" applyFont="1" applyFill="1" applyBorder="1" applyAlignment="1" applyProtection="1">
      <alignment horizontal="left" vertical="center" wrapText="1"/>
      <protection locked="0"/>
    </xf>
    <xf numFmtId="0" fontId="15" fillId="22" borderId="28" xfId="0" applyFont="1" applyFill="1" applyBorder="1" applyAlignment="1" applyProtection="1">
      <alignment horizontal="left" vertical="center" wrapText="1"/>
      <protection locked="0"/>
    </xf>
    <xf numFmtId="0" fontId="64" fillId="18" borderId="69" xfId="0" applyFont="1" applyFill="1" applyBorder="1" applyAlignment="1" applyProtection="1">
      <alignment horizontal="left" vertical="center" wrapText="1"/>
      <protection hidden="1"/>
    </xf>
    <xf numFmtId="0" fontId="64" fillId="18" borderId="66" xfId="0" applyFont="1" applyFill="1" applyBorder="1" applyAlignment="1" applyProtection="1">
      <alignment horizontal="left" vertical="center" wrapText="1"/>
      <protection hidden="1"/>
    </xf>
    <xf numFmtId="0" fontId="64" fillId="18" borderId="67" xfId="0" applyFont="1" applyFill="1" applyBorder="1" applyAlignment="1" applyProtection="1">
      <alignment horizontal="left" vertical="center" wrapText="1"/>
      <protection hidden="1"/>
    </xf>
    <xf numFmtId="0" fontId="5" fillId="19" borderId="0" xfId="0" applyFont="1" applyFill="1" applyAlignment="1" applyProtection="1">
      <alignment horizontal="center" vertical="center" wrapText="1"/>
      <protection hidden="1"/>
    </xf>
    <xf numFmtId="0" fontId="15" fillId="18" borderId="1" xfId="0" applyFont="1" applyFill="1" applyBorder="1" applyAlignment="1" applyProtection="1">
      <alignment horizontal="left" vertical="center" wrapText="1"/>
      <protection hidden="1"/>
    </xf>
    <xf numFmtId="0" fontId="15" fillId="18" borderId="44" xfId="0" applyFont="1" applyFill="1" applyBorder="1" applyAlignment="1" applyProtection="1">
      <alignment horizontal="left" vertical="center" wrapText="1"/>
      <protection hidden="1"/>
    </xf>
    <xf numFmtId="0" fontId="10" fillId="21" borderId="41" xfId="0" applyFont="1" applyFill="1" applyBorder="1" applyAlignment="1" applyProtection="1">
      <alignment horizontal="center" vertical="center" wrapText="1"/>
      <protection hidden="1"/>
    </xf>
    <xf numFmtId="0" fontId="10" fillId="21" borderId="42" xfId="0" applyFont="1" applyFill="1" applyBorder="1" applyAlignment="1" applyProtection="1">
      <alignment horizontal="center" vertical="center" wrapText="1"/>
      <protection hidden="1"/>
    </xf>
    <xf numFmtId="0" fontId="10" fillId="21" borderId="43" xfId="0" applyFont="1" applyFill="1" applyBorder="1" applyAlignment="1" applyProtection="1">
      <alignment horizontal="center" vertical="center" wrapText="1"/>
      <protection hidden="1"/>
    </xf>
    <xf numFmtId="0" fontId="15" fillId="22" borderId="1" xfId="0" applyFont="1" applyFill="1" applyBorder="1" applyAlignment="1" applyProtection="1">
      <alignment horizontal="left" vertical="center" wrapText="1"/>
      <protection locked="0"/>
    </xf>
    <xf numFmtId="0" fontId="15" fillId="22" borderId="44" xfId="0" applyFont="1" applyFill="1" applyBorder="1" applyAlignment="1" applyProtection="1">
      <alignment horizontal="left" vertical="center" wrapText="1"/>
      <protection locked="0"/>
    </xf>
    <xf numFmtId="0" fontId="15" fillId="22" borderId="27" xfId="0" applyFont="1" applyFill="1" applyBorder="1" applyAlignment="1" applyProtection="1">
      <alignment horizontal="center" vertical="center" wrapText="1"/>
      <protection hidden="1"/>
    </xf>
    <xf numFmtId="0" fontId="15" fillId="22" borderId="45" xfId="0" applyFont="1" applyFill="1" applyBorder="1" applyAlignment="1" applyProtection="1">
      <alignment horizontal="center" vertical="center" wrapText="1"/>
      <protection hidden="1"/>
    </xf>
    <xf numFmtId="0" fontId="15" fillId="22" borderId="46" xfId="0" applyFont="1" applyFill="1" applyBorder="1" applyAlignment="1" applyProtection="1">
      <alignment horizontal="center" vertical="center" wrapText="1"/>
      <protection hidden="1"/>
    </xf>
    <xf numFmtId="0" fontId="63" fillId="19" borderId="0" xfId="0" applyFont="1" applyFill="1" applyAlignment="1" applyProtection="1">
      <alignment horizontal="center" vertical="center" wrapText="1"/>
      <protection hidden="1"/>
    </xf>
    <xf numFmtId="0" fontId="15" fillId="18" borderId="5" xfId="0" applyFont="1" applyFill="1" applyBorder="1" applyAlignment="1" applyProtection="1">
      <alignment horizontal="center" vertical="center" wrapText="1"/>
      <protection hidden="1"/>
    </xf>
    <xf numFmtId="0" fontId="15" fillId="18" borderId="6" xfId="0" applyFont="1" applyFill="1" applyBorder="1" applyAlignment="1" applyProtection="1">
      <alignment horizontal="center" vertical="center" wrapText="1"/>
      <protection hidden="1"/>
    </xf>
    <xf numFmtId="0" fontId="15" fillId="18" borderId="28" xfId="0" applyFont="1" applyFill="1" applyBorder="1" applyAlignment="1" applyProtection="1">
      <alignment horizontal="center" vertical="center" wrapText="1"/>
      <protection hidden="1"/>
    </xf>
    <xf numFmtId="0" fontId="116" fillId="37" borderId="0" xfId="0" applyFont="1" applyFill="1" applyAlignment="1" applyProtection="1">
      <alignment horizontal="center"/>
      <protection hidden="1"/>
    </xf>
    <xf numFmtId="0" fontId="64" fillId="18" borderId="0" xfId="0" applyFont="1" applyFill="1" applyBorder="1" applyAlignment="1" applyProtection="1">
      <alignment horizontal="right" vertical="center" wrapText="1"/>
      <protection hidden="1"/>
    </xf>
    <xf numFmtId="0" fontId="64" fillId="22" borderId="8" xfId="0" applyFont="1" applyFill="1" applyBorder="1" applyAlignment="1" applyProtection="1">
      <alignment horizontal="center" vertical="center" wrapText="1"/>
      <protection locked="0" hidden="1"/>
    </xf>
    <xf numFmtId="0" fontId="64" fillId="18" borderId="0" xfId="0" applyFont="1" applyFill="1" applyBorder="1" applyAlignment="1" applyProtection="1">
      <alignment horizontal="center" vertical="center" wrapText="1"/>
      <protection hidden="1"/>
    </xf>
    <xf numFmtId="0" fontId="64" fillId="18" borderId="92" xfId="0" applyFont="1" applyFill="1" applyBorder="1" applyAlignment="1" applyProtection="1">
      <alignment horizontal="center" vertical="center" wrapText="1"/>
      <protection hidden="1"/>
    </xf>
    <xf numFmtId="0" fontId="10" fillId="16" borderId="0" xfId="0" applyFont="1" applyFill="1" applyBorder="1" applyAlignment="1" applyProtection="1">
      <alignment horizontal="center" vertical="center" wrapText="1"/>
      <protection hidden="1"/>
    </xf>
    <xf numFmtId="0" fontId="80" fillId="35" borderId="40" xfId="0" applyFont="1" applyFill="1" applyBorder="1" applyAlignment="1" applyProtection="1">
      <alignment horizontal="center" vertical="center" wrapText="1"/>
      <protection hidden="1"/>
    </xf>
    <xf numFmtId="0" fontId="80" fillId="35" borderId="26" xfId="0" applyFont="1" applyFill="1" applyBorder="1" applyAlignment="1" applyProtection="1">
      <alignment horizontal="center" vertical="center" wrapText="1"/>
      <protection hidden="1"/>
    </xf>
    <xf numFmtId="0" fontId="80" fillId="35" borderId="53" xfId="0" applyFont="1" applyFill="1" applyBorder="1" applyAlignment="1" applyProtection="1">
      <alignment horizontal="center" vertical="center" wrapText="1"/>
      <protection hidden="1"/>
    </xf>
    <xf numFmtId="0" fontId="80" fillId="35" borderId="25" xfId="0" applyFont="1" applyFill="1" applyBorder="1" applyAlignment="1" applyProtection="1">
      <alignment horizontal="center" vertical="center" wrapText="1"/>
      <protection hidden="1"/>
    </xf>
    <xf numFmtId="0" fontId="80" fillId="36" borderId="40" xfId="0" applyFont="1" applyFill="1" applyBorder="1" applyAlignment="1" applyProtection="1">
      <alignment horizontal="center" vertical="center" wrapText="1"/>
      <protection hidden="1"/>
    </xf>
    <xf numFmtId="0" fontId="80" fillId="36" borderId="26" xfId="0" applyFont="1" applyFill="1" applyBorder="1" applyAlignment="1" applyProtection="1">
      <alignment horizontal="center" vertical="center" wrapText="1"/>
      <protection hidden="1"/>
    </xf>
    <xf numFmtId="0" fontId="73" fillId="31" borderId="41" xfId="0" applyFont="1" applyFill="1" applyBorder="1" applyAlignment="1" applyProtection="1">
      <alignment horizontal="center" vertical="center" wrapText="1"/>
      <protection hidden="1"/>
    </xf>
    <xf numFmtId="0" fontId="73" fillId="31" borderId="43" xfId="0" applyFont="1" applyFill="1" applyBorder="1" applyAlignment="1" applyProtection="1">
      <alignment horizontal="center" vertical="center" wrapText="1"/>
      <protection hidden="1"/>
    </xf>
    <xf numFmtId="0" fontId="73" fillId="31" borderId="40" xfId="0" applyFont="1" applyFill="1" applyBorder="1" applyAlignment="1" applyProtection="1">
      <alignment horizontal="center" vertical="center" wrapText="1"/>
      <protection hidden="1"/>
    </xf>
    <xf numFmtId="0" fontId="73" fillId="31" borderId="26" xfId="0" applyFont="1" applyFill="1" applyBorder="1" applyAlignment="1" applyProtection="1">
      <alignment horizontal="center" vertical="center" wrapText="1"/>
      <protection hidden="1"/>
    </xf>
    <xf numFmtId="0" fontId="64" fillId="29" borderId="41" xfId="0" applyFont="1" applyFill="1" applyBorder="1" applyAlignment="1" applyProtection="1">
      <alignment horizontal="center" vertical="center" wrapText="1"/>
      <protection hidden="1"/>
    </xf>
    <xf numFmtId="0" fontId="64" fillId="29" borderId="43" xfId="0" applyFont="1" applyFill="1" applyBorder="1" applyAlignment="1" applyProtection="1">
      <alignment horizontal="center" vertical="center" wrapText="1"/>
      <protection hidden="1"/>
    </xf>
    <xf numFmtId="0" fontId="64" fillId="29" borderId="53" xfId="0" applyFont="1" applyFill="1" applyBorder="1" applyAlignment="1" applyProtection="1">
      <alignment horizontal="center" vertical="center" wrapText="1"/>
      <protection hidden="1"/>
    </xf>
    <xf numFmtId="0" fontId="64" fillId="29" borderId="25" xfId="0" applyFont="1" applyFill="1" applyBorder="1" applyAlignment="1" applyProtection="1">
      <alignment horizontal="center" vertical="center" wrapText="1"/>
      <protection hidden="1"/>
    </xf>
    <xf numFmtId="0" fontId="15" fillId="23" borderId="73" xfId="2" applyFont="1" applyFill="1" applyBorder="1" applyAlignment="1" applyProtection="1">
      <alignment horizontal="center" vertical="center" wrapText="1"/>
      <protection hidden="1"/>
    </xf>
    <xf numFmtId="0" fontId="15" fillId="23" borderId="74" xfId="2" applyFont="1" applyFill="1" applyBorder="1" applyAlignment="1" applyProtection="1">
      <alignment horizontal="center" vertical="center" wrapText="1"/>
      <protection hidden="1"/>
    </xf>
    <xf numFmtId="0" fontId="15" fillId="23" borderId="75" xfId="2" applyFont="1" applyFill="1" applyBorder="1" applyAlignment="1" applyProtection="1">
      <alignment horizontal="center" vertical="center" wrapText="1"/>
      <protection hidden="1"/>
    </xf>
    <xf numFmtId="0" fontId="15" fillId="23" borderId="76" xfId="2" applyFont="1" applyFill="1" applyBorder="1" applyAlignment="1" applyProtection="1">
      <alignment horizontal="center" vertical="center" wrapText="1"/>
      <protection hidden="1"/>
    </xf>
    <xf numFmtId="0" fontId="15" fillId="23" borderId="0" xfId="2" applyFont="1" applyFill="1" applyBorder="1" applyAlignment="1" applyProtection="1">
      <alignment horizontal="center" vertical="center" wrapText="1"/>
      <protection hidden="1"/>
    </xf>
    <xf numFmtId="0" fontId="15" fillId="23" borderId="77" xfId="2" applyFont="1" applyFill="1" applyBorder="1" applyAlignment="1" applyProtection="1">
      <alignment horizontal="center" vertical="center" wrapText="1"/>
      <protection hidden="1"/>
    </xf>
    <xf numFmtId="0" fontId="15" fillId="23" borderId="78" xfId="2" applyFont="1" applyFill="1" applyBorder="1" applyAlignment="1" applyProtection="1">
      <alignment horizontal="center" vertical="center" wrapText="1"/>
      <protection hidden="1"/>
    </xf>
    <xf numFmtId="0" fontId="15" fillId="23" borderId="79" xfId="2" applyFont="1" applyFill="1" applyBorder="1" applyAlignment="1" applyProtection="1">
      <alignment horizontal="center" vertical="center" wrapText="1"/>
      <protection hidden="1"/>
    </xf>
    <xf numFmtId="0" fontId="15" fillId="23" borderId="80" xfId="2" applyFont="1" applyFill="1" applyBorder="1" applyAlignment="1" applyProtection="1">
      <alignment horizontal="center" vertical="center" wrapText="1"/>
      <protection hidden="1"/>
    </xf>
    <xf numFmtId="0" fontId="129" fillId="44" borderId="54" xfId="0" applyFont="1" applyFill="1" applyBorder="1" applyAlignment="1" applyProtection="1">
      <alignment horizontal="right" vertical="center" wrapText="1"/>
      <protection hidden="1"/>
    </xf>
    <xf numFmtId="0" fontId="129" fillId="44" borderId="56" xfId="0" applyFont="1" applyFill="1" applyBorder="1" applyAlignment="1" applyProtection="1">
      <alignment horizontal="right" vertical="center" wrapText="1"/>
      <protection hidden="1"/>
    </xf>
    <xf numFmtId="0" fontId="129" fillId="44" borderId="55" xfId="0" applyFont="1" applyFill="1" applyBorder="1" applyAlignment="1" applyProtection="1">
      <alignment horizontal="right" vertical="center" wrapText="1"/>
      <protection hidden="1"/>
    </xf>
    <xf numFmtId="0" fontId="15" fillId="22" borderId="5" xfId="0" applyFont="1" applyFill="1" applyBorder="1" applyAlignment="1" applyProtection="1">
      <alignment horizontal="center" vertical="center" wrapText="1"/>
      <protection hidden="1"/>
    </xf>
    <xf numFmtId="0" fontId="15" fillId="22" borderId="6" xfId="0" applyFont="1" applyFill="1" applyBorder="1" applyAlignment="1" applyProtection="1">
      <alignment horizontal="center" vertical="center" wrapText="1"/>
      <protection hidden="1"/>
    </xf>
    <xf numFmtId="0" fontId="10" fillId="24" borderId="47" xfId="0" applyFont="1" applyFill="1" applyBorder="1" applyAlignment="1" applyProtection="1">
      <alignment horizontal="center" vertical="center" wrapText="1"/>
      <protection hidden="1"/>
    </xf>
    <xf numFmtId="0" fontId="10" fillId="24" borderId="48" xfId="0" applyFont="1" applyFill="1" applyBorder="1" applyAlignment="1" applyProtection="1">
      <alignment horizontal="center" vertical="center" wrapText="1"/>
      <protection hidden="1"/>
    </xf>
    <xf numFmtId="0" fontId="10" fillId="24" borderId="49" xfId="0" applyFont="1" applyFill="1" applyBorder="1" applyAlignment="1" applyProtection="1">
      <alignment horizontal="center" vertical="center" wrapText="1"/>
      <protection hidden="1"/>
    </xf>
    <xf numFmtId="0" fontId="63" fillId="19" borderId="8" xfId="0" applyFont="1" applyFill="1" applyBorder="1" applyAlignment="1" applyProtection="1">
      <alignment horizontal="center" vertical="center" wrapText="1"/>
      <protection hidden="1"/>
    </xf>
    <xf numFmtId="0" fontId="61" fillId="19" borderId="0" xfId="0" applyFont="1" applyFill="1" applyAlignment="1" applyProtection="1">
      <alignment horizontal="center"/>
      <protection hidden="1"/>
    </xf>
    <xf numFmtId="0" fontId="64" fillId="18" borderId="81" xfId="0" applyFont="1" applyFill="1" applyBorder="1" applyAlignment="1" applyProtection="1">
      <alignment horizontal="left" vertical="center" wrapText="1"/>
      <protection hidden="1"/>
    </xf>
    <xf numFmtId="0" fontId="64" fillId="18" borderId="82" xfId="0" applyFont="1" applyFill="1" applyBorder="1" applyAlignment="1" applyProtection="1">
      <alignment horizontal="left" vertical="center" wrapText="1"/>
      <protection hidden="1"/>
    </xf>
    <xf numFmtId="0" fontId="64" fillId="18" borderId="72" xfId="0" applyFont="1" applyFill="1" applyBorder="1" applyAlignment="1" applyProtection="1">
      <alignment horizontal="left" vertical="center" wrapText="1"/>
      <protection hidden="1"/>
    </xf>
    <xf numFmtId="0" fontId="64" fillId="22" borderId="69" xfId="0" applyFont="1" applyFill="1" applyBorder="1" applyAlignment="1" applyProtection="1">
      <alignment horizontal="center" vertical="center" wrapText="1"/>
      <protection locked="0" hidden="1"/>
    </xf>
    <xf numFmtId="0" fontId="64" fillId="22" borderId="83" xfId="0" applyFont="1" applyFill="1" applyBorder="1" applyAlignment="1" applyProtection="1">
      <alignment horizontal="center" vertical="center" wrapText="1"/>
      <protection locked="0" hidden="1"/>
    </xf>
    <xf numFmtId="0" fontId="59" fillId="0" borderId="1" xfId="2" applyBorder="1" applyAlignment="1" applyProtection="1">
      <alignment horizontal="center"/>
      <protection hidden="1"/>
    </xf>
    <xf numFmtId="0" fontId="29" fillId="2" borderId="1" xfId="2" applyFont="1" applyFill="1" applyBorder="1" applyAlignment="1" applyProtection="1">
      <alignment horizontal="center"/>
      <protection hidden="1"/>
    </xf>
    <xf numFmtId="0" fontId="26" fillId="17" borderId="1" xfId="2" applyFont="1" applyFill="1" applyBorder="1" applyAlignment="1" applyProtection="1">
      <alignment horizontal="center"/>
      <protection hidden="1"/>
    </xf>
    <xf numFmtId="0" fontId="29" fillId="2" borderId="10" xfId="2" applyFont="1" applyFill="1" applyBorder="1" applyAlignment="1" applyProtection="1">
      <alignment horizontal="center"/>
      <protection hidden="1"/>
    </xf>
    <xf numFmtId="0" fontId="29" fillId="2" borderId="0" xfId="2" applyFont="1" applyFill="1" applyAlignment="1" applyProtection="1">
      <alignment horizontal="center"/>
      <protection hidden="1"/>
    </xf>
    <xf numFmtId="0" fontId="59" fillId="0" borderId="0" xfId="2" applyAlignment="1" applyProtection="1">
      <alignment horizontal="center"/>
      <protection hidden="1"/>
    </xf>
    <xf numFmtId="0" fontId="26" fillId="17" borderId="0" xfId="2" applyFont="1" applyFill="1" applyAlignment="1" applyProtection="1">
      <alignment horizontal="center"/>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xf>
    <xf numFmtId="0" fontId="19"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19" fillId="0" borderId="0" xfId="0" applyFont="1" applyAlignment="1" applyProtection="1">
      <alignment horizontal="center" vertical="center" wrapText="1"/>
      <protection hidden="1"/>
    </xf>
    <xf numFmtId="0" fontId="9" fillId="0" borderId="0" xfId="0" quotePrefix="1" applyFont="1" applyAlignment="1" applyProtection="1">
      <alignment horizontal="center" vertical="center" wrapText="1"/>
      <protection hidden="1"/>
    </xf>
    <xf numFmtId="164" fontId="19" fillId="0" borderId="0" xfId="0" applyNumberFormat="1" applyFont="1" applyAlignment="1" applyProtection="1">
      <alignment horizontal="left" vertical="center" wrapText="1"/>
      <protection hidden="1"/>
    </xf>
    <xf numFmtId="0" fontId="19" fillId="0" borderId="0" xfId="0" applyFont="1" applyAlignment="1" applyProtection="1">
      <alignment vertical="center" wrapText="1"/>
      <protection hidden="1"/>
    </xf>
    <xf numFmtId="0" fontId="30" fillId="0" borderId="0" xfId="1" applyFont="1" applyAlignment="1" applyProtection="1">
      <alignment horizontal="center" vertical="center" wrapText="1"/>
    </xf>
    <xf numFmtId="0" fontId="19" fillId="0" borderId="0" xfId="0" applyFont="1" applyAlignment="1" applyProtection="1">
      <alignment horizontal="left" vertical="top" wrapText="1"/>
      <protection hidden="1"/>
    </xf>
    <xf numFmtId="0" fontId="19" fillId="0" borderId="0" xfId="0" applyFont="1" applyAlignment="1" applyProtection="1">
      <alignment horizontal="justify" vertical="justify" wrapText="1"/>
      <protection hidden="1"/>
    </xf>
    <xf numFmtId="0" fontId="15" fillId="0" borderId="0" xfId="0" applyFont="1" applyAlignment="1" applyProtection="1">
      <alignment horizontal="left" vertical="center" wrapText="1"/>
      <protection hidden="1"/>
    </xf>
    <xf numFmtId="0" fontId="5" fillId="42" borderId="1" xfId="0" applyFont="1" applyFill="1" applyBorder="1" applyAlignment="1" applyProtection="1">
      <alignment horizontal="center" vertical="center" wrapText="1"/>
    </xf>
    <xf numFmtId="0" fontId="17" fillId="42" borderId="9" xfId="0" applyFont="1" applyFill="1" applyBorder="1" applyAlignment="1" applyProtection="1">
      <alignment horizontal="center" vertical="center" wrapText="1"/>
    </xf>
    <xf numFmtId="0" fontId="17" fillId="42" borderId="8" xfId="0" applyFont="1" applyFill="1" applyBorder="1" applyAlignment="1" applyProtection="1">
      <alignment horizontal="center" vertical="center" wrapText="1"/>
    </xf>
    <xf numFmtId="0" fontId="19" fillId="0" borderId="0" xfId="0" applyFont="1" applyAlignment="1" applyProtection="1">
      <alignment horizontal="justify" vertical="top" wrapText="1"/>
      <protection hidden="1"/>
    </xf>
    <xf numFmtId="0" fontId="19" fillId="0" borderId="0" xfId="0" applyFont="1" applyAlignment="1" applyProtection="1">
      <alignment horizontal="right" vertical="center" wrapText="1"/>
      <protection hidden="1"/>
    </xf>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9" fillId="0" borderId="0" xfId="0" applyFont="1" applyAlignment="1" applyProtection="1">
      <alignment horizontal="left" vertical="center" wrapText="1"/>
    </xf>
    <xf numFmtId="0" fontId="9" fillId="0" borderId="0" xfId="0" applyFont="1" applyAlignment="1" applyProtection="1">
      <alignment horizontal="left" vertical="top"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center" vertical="center" wrapText="1"/>
      <protection hidden="1"/>
    </xf>
    <xf numFmtId="0" fontId="19" fillId="0" borderId="0" xfId="0" applyFont="1" applyAlignment="1" applyProtection="1">
      <alignment vertical="justify" wrapText="1"/>
      <protection hidden="1"/>
    </xf>
    <xf numFmtId="0" fontId="5" fillId="0" borderId="0" xfId="0" applyFont="1" applyBorder="1" applyAlignment="1" applyProtection="1">
      <alignment horizontal="center" wrapText="1"/>
      <protection hidden="1"/>
    </xf>
    <xf numFmtId="0" fontId="5" fillId="0" borderId="13" xfId="0" applyFont="1" applyBorder="1" applyAlignment="1" applyProtection="1">
      <alignment horizontal="center" wrapText="1"/>
      <protection hidden="1"/>
    </xf>
    <xf numFmtId="0" fontId="0" fillId="0" borderId="0" xfId="0" applyBorder="1" applyAlignment="1">
      <alignment horizontal="center" wrapText="1"/>
    </xf>
    <xf numFmtId="0" fontId="43" fillId="0" borderId="1" xfId="0" applyFont="1" applyBorder="1" applyAlignment="1">
      <alignment horizontal="center"/>
    </xf>
    <xf numFmtId="0" fontId="43" fillId="0" borderId="13" xfId="0" applyFont="1" applyBorder="1" applyAlignment="1">
      <alignment horizontal="left" vertical="center" wrapText="1"/>
    </xf>
    <xf numFmtId="0" fontId="48" fillId="0" borderId="14" xfId="0" applyFont="1" applyBorder="1" applyAlignment="1">
      <alignment horizontal="center"/>
    </xf>
    <xf numFmtId="0" fontId="48" fillId="0" borderId="0" xfId="0" applyFont="1" applyBorder="1" applyAlignment="1">
      <alignment horizontal="center"/>
    </xf>
    <xf numFmtId="0" fontId="48" fillId="0" borderId="13" xfId="0" applyFont="1" applyBorder="1" applyAlignment="1">
      <alignment horizontal="center"/>
    </xf>
    <xf numFmtId="0" fontId="45" fillId="0" borderId="0" xfId="0" applyFont="1" applyBorder="1" applyAlignment="1">
      <alignment horizontal="left" wrapText="1"/>
    </xf>
    <xf numFmtId="0" fontId="45" fillId="0" borderId="13" xfId="0" applyFont="1" applyBorder="1" applyAlignment="1">
      <alignment horizontal="left" wrapText="1"/>
    </xf>
    <xf numFmtId="0" fontId="11" fillId="0" borderId="0" xfId="0" applyFont="1" applyBorder="1" applyAlignment="1">
      <alignment horizontal="center"/>
    </xf>
    <xf numFmtId="0" fontId="46" fillId="0" borderId="21" xfId="0" applyFont="1" applyBorder="1" applyAlignment="1">
      <alignment horizontal="center"/>
    </xf>
    <xf numFmtId="0" fontId="46" fillId="0" borderId="22" xfId="0" applyFont="1" applyBorder="1" applyAlignment="1">
      <alignment horizontal="center"/>
    </xf>
    <xf numFmtId="0" fontId="46" fillId="0" borderId="23" xfId="0" applyFont="1" applyBorder="1" applyAlignment="1">
      <alignment horizontal="center"/>
    </xf>
    <xf numFmtId="0" fontId="47" fillId="0" borderId="14" xfId="0" applyFont="1" applyBorder="1" applyAlignment="1">
      <alignment horizontal="center"/>
    </xf>
    <xf numFmtId="0" fontId="47" fillId="0" borderId="0" xfId="0" applyFont="1" applyBorder="1" applyAlignment="1">
      <alignment horizontal="center"/>
    </xf>
    <xf numFmtId="0" fontId="47" fillId="0" borderId="13" xfId="0" applyFont="1" applyBorder="1" applyAlignment="1">
      <alignment horizontal="center"/>
    </xf>
    <xf numFmtId="0" fontId="43" fillId="0" borderId="0" xfId="0" applyFont="1" applyBorder="1" applyAlignment="1">
      <alignment horizontal="left"/>
    </xf>
    <xf numFmtId="0" fontId="43" fillId="0" borderId="13" xfId="0" applyFont="1" applyBorder="1" applyAlignment="1">
      <alignment horizontal="left"/>
    </xf>
    <xf numFmtId="0" fontId="5" fillId="0" borderId="0"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justify" vertical="center" wrapText="1"/>
      <protection hidden="1"/>
    </xf>
    <xf numFmtId="0" fontId="5" fillId="0" borderId="2"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4" xfId="0" applyFont="1" applyBorder="1" applyAlignment="1" applyProtection="1">
      <alignment vertical="center" wrapText="1"/>
      <protection hidden="1"/>
    </xf>
    <xf numFmtId="0" fontId="5" fillId="0" borderId="1" xfId="0" applyFont="1" applyBorder="1" applyAlignment="1" applyProtection="1">
      <alignment horizontal="left" vertical="center" wrapText="1"/>
      <protection hidden="1"/>
    </xf>
    <xf numFmtId="0" fontId="5" fillId="0" borderId="9"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5" fillId="0" borderId="8" xfId="0" applyFont="1" applyBorder="1" applyAlignment="1" applyProtection="1">
      <alignment horizontal="left" vertical="center" wrapText="1"/>
      <protection hidden="1"/>
    </xf>
    <xf numFmtId="0" fontId="5" fillId="0" borderId="20" xfId="0" applyFont="1" applyBorder="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67" fillId="0" borderId="6" xfId="0" applyFont="1" applyBorder="1" applyAlignment="1" applyProtection="1">
      <alignment horizontal="left" vertical="center" wrapText="1"/>
      <protection hidden="1"/>
    </xf>
    <xf numFmtId="0" fontId="67" fillId="0" borderId="7" xfId="0" applyFont="1" applyBorder="1" applyAlignment="1" applyProtection="1">
      <alignment horizontal="left" vertical="center" wrapText="1"/>
      <protection hidden="1"/>
    </xf>
    <xf numFmtId="0" fontId="5" fillId="0" borderId="9" xfId="0" applyFont="1" applyBorder="1" applyAlignment="1" applyProtection="1">
      <alignment horizontal="center" vertical="center" wrapText="1"/>
      <protection hidden="1"/>
    </xf>
    <xf numFmtId="0" fontId="30" fillId="0" borderId="0" xfId="1" applyFont="1" applyBorder="1" applyAlignment="1" applyProtection="1">
      <alignment horizontal="center" vertical="center" wrapText="1"/>
    </xf>
    <xf numFmtId="0" fontId="83" fillId="0" borderId="0" xfId="0" applyFont="1" applyBorder="1" applyAlignment="1" applyProtection="1">
      <alignment horizontal="center" vertical="center" wrapText="1"/>
      <protection hidden="1"/>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68" fillId="28" borderId="34" xfId="0" applyFont="1" applyFill="1" applyBorder="1" applyAlignment="1">
      <alignment horizontal="left" vertical="center"/>
    </xf>
    <xf numFmtId="0" fontId="68" fillId="28" borderId="35" xfId="0" applyFont="1" applyFill="1" applyBorder="1" applyAlignment="1">
      <alignment horizontal="left" vertical="center"/>
    </xf>
    <xf numFmtId="0" fontId="68" fillId="28" borderId="51" xfId="0" applyFont="1" applyFill="1" applyBorder="1" applyAlignment="1">
      <alignment horizontal="left" vertical="center"/>
    </xf>
    <xf numFmtId="0" fontId="50" fillId="26" borderId="41" xfId="0" applyFont="1" applyFill="1" applyBorder="1" applyAlignment="1">
      <alignment horizontal="center" vertical="center" wrapText="1"/>
    </xf>
    <xf numFmtId="0" fontId="50" fillId="26" borderId="42" xfId="0" applyFont="1" applyFill="1" applyBorder="1" applyAlignment="1">
      <alignment horizontal="center" vertical="center" wrapText="1"/>
    </xf>
    <xf numFmtId="0" fontId="50" fillId="26" borderId="43" xfId="0" applyFont="1" applyFill="1" applyBorder="1" applyAlignment="1">
      <alignment horizontal="center" vertical="center" wrapText="1"/>
    </xf>
    <xf numFmtId="0" fontId="50" fillId="26" borderId="40" xfId="0" applyFont="1" applyFill="1" applyBorder="1" applyAlignment="1">
      <alignment horizontal="center" vertical="center" wrapText="1"/>
    </xf>
    <xf numFmtId="0" fontId="50" fillId="26" borderId="0" xfId="0" applyFont="1" applyFill="1" applyBorder="1" applyAlignment="1">
      <alignment horizontal="center" vertical="center" wrapText="1"/>
    </xf>
    <xf numFmtId="0" fontId="50" fillId="26" borderId="26" xfId="0" applyFont="1" applyFill="1" applyBorder="1" applyAlignment="1">
      <alignment horizontal="center" vertical="center" wrapText="1"/>
    </xf>
    <xf numFmtId="0" fontId="50" fillId="26" borderId="53" xfId="0" applyFont="1" applyFill="1" applyBorder="1" applyAlignment="1">
      <alignment horizontal="center" vertical="center" wrapText="1"/>
    </xf>
    <xf numFmtId="0" fontId="50" fillId="26" borderId="24" xfId="0" applyFont="1" applyFill="1" applyBorder="1" applyAlignment="1">
      <alignment horizontal="center" vertical="center" wrapText="1"/>
    </xf>
    <xf numFmtId="0" fontId="50" fillId="26" borderId="25" xfId="0" applyFont="1" applyFill="1" applyBorder="1" applyAlignment="1">
      <alignment horizontal="center" vertical="center" wrapText="1"/>
    </xf>
    <xf numFmtId="0" fontId="35" fillId="0" borderId="0" xfId="0" applyFont="1" applyAlignment="1">
      <alignment horizontal="left" vertical="justify" wrapText="1"/>
    </xf>
    <xf numFmtId="0" fontId="36" fillId="46" borderId="1" xfId="0" applyFont="1" applyFill="1" applyBorder="1" applyAlignment="1">
      <alignment horizontal="center"/>
    </xf>
    <xf numFmtId="0" fontId="43" fillId="20" borderId="0" xfId="0" applyFont="1" applyFill="1" applyAlignment="1">
      <alignment horizontal="center"/>
    </xf>
    <xf numFmtId="0" fontId="3" fillId="0" borderId="0" xfId="0" applyFont="1" applyAlignment="1">
      <alignment horizontal="center"/>
    </xf>
    <xf numFmtId="0" fontId="132" fillId="47" borderId="0" xfId="0" applyFont="1" applyFill="1" applyAlignment="1">
      <alignment horizontal="center" vertical="center"/>
    </xf>
    <xf numFmtId="0" fontId="43" fillId="9" borderId="0" xfId="0" applyFont="1" applyFill="1" applyAlignment="1">
      <alignment horizontal="center" vertical="center"/>
    </xf>
    <xf numFmtId="0" fontId="68" fillId="30" borderId="93" xfId="0" applyFont="1" applyFill="1" applyBorder="1" applyAlignment="1">
      <alignment horizontal="center" vertical="center"/>
    </xf>
    <xf numFmtId="0" fontId="68" fillId="30" borderId="94" xfId="0" applyFont="1" applyFill="1" applyBorder="1" applyAlignment="1">
      <alignment horizontal="center" vertical="center"/>
    </xf>
    <xf numFmtId="14" fontId="0" fillId="0" borderId="0" xfId="0" applyNumberFormat="1" applyAlignment="1" applyProtection="1">
      <alignment horizontal="center" vertical="center"/>
      <protection hidden="1"/>
    </xf>
    <xf numFmtId="0" fontId="68" fillId="28" borderId="50" xfId="0" applyFont="1" applyFill="1" applyBorder="1" applyAlignment="1">
      <alignment horizontal="left" vertical="center"/>
    </xf>
    <xf numFmtId="0" fontId="68" fillId="28" borderId="38" xfId="0" applyFont="1" applyFill="1" applyBorder="1" applyAlignment="1">
      <alignment horizontal="left" vertical="center"/>
    </xf>
    <xf numFmtId="0" fontId="68" fillId="28" borderId="39" xfId="0" applyFont="1" applyFill="1" applyBorder="1" applyAlignment="1">
      <alignment horizontal="left" vertical="center"/>
    </xf>
    <xf numFmtId="0" fontId="43" fillId="27" borderId="57" xfId="0" applyFont="1" applyFill="1" applyBorder="1" applyAlignment="1" applyProtection="1">
      <alignment horizontal="center" vertical="center"/>
      <protection locked="0" hidden="1"/>
    </xf>
    <xf numFmtId="0" fontId="43" fillId="27" borderId="58" xfId="0" applyFont="1" applyFill="1" applyBorder="1" applyAlignment="1" applyProtection="1">
      <alignment horizontal="center" vertical="center"/>
      <protection locked="0" hidden="1"/>
    </xf>
    <xf numFmtId="0" fontId="68" fillId="20" borderId="0" xfId="0" applyFont="1" applyFill="1" applyBorder="1" applyAlignment="1">
      <alignment horizontal="left" vertical="center"/>
    </xf>
    <xf numFmtId="0" fontId="68" fillId="28" borderId="84" xfId="0" applyFont="1" applyFill="1" applyBorder="1" applyAlignment="1">
      <alignment horizontal="left" vertical="center"/>
    </xf>
    <xf numFmtId="0" fontId="68" fillId="28" borderId="36" xfId="0" applyFont="1" applyFill="1" applyBorder="1" applyAlignment="1">
      <alignment horizontal="left" vertical="center"/>
    </xf>
    <xf numFmtId="0" fontId="68" fillId="28" borderId="37" xfId="0" applyFont="1" applyFill="1" applyBorder="1" applyAlignment="1">
      <alignment horizontal="left" vertical="center"/>
    </xf>
    <xf numFmtId="0" fontId="43" fillId="0" borderId="0" xfId="0" applyFont="1" applyAlignment="1">
      <alignment horizontal="left"/>
    </xf>
    <xf numFmtId="0" fontId="40" fillId="0" borderId="0" xfId="0" applyFont="1" applyAlignment="1">
      <alignment horizontal="left"/>
    </xf>
    <xf numFmtId="0" fontId="43" fillId="0" borderId="0" xfId="0" applyFont="1" applyAlignment="1">
      <alignment horizontal="center" vertical="center"/>
    </xf>
    <xf numFmtId="14" fontId="43" fillId="0" borderId="0" xfId="0" applyNumberFormat="1" applyFont="1" applyAlignment="1">
      <alignment horizontal="left"/>
    </xf>
    <xf numFmtId="0" fontId="38" fillId="0" borderId="1" xfId="0" applyFont="1" applyBorder="1" applyAlignment="1">
      <alignment horizontal="center" vertical="center"/>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17" fillId="0" borderId="9" xfId="0" applyFont="1" applyBorder="1" applyAlignment="1" applyProtection="1">
      <alignment horizontal="left" vertical="center" wrapText="1"/>
      <protection hidden="1"/>
    </xf>
    <xf numFmtId="0" fontId="17" fillId="0" borderId="18"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19" xfId="0" applyFont="1" applyBorder="1" applyAlignment="1" applyProtection="1">
      <alignment horizontal="left" vertical="center" wrapText="1"/>
      <protection hidden="1"/>
    </xf>
    <xf numFmtId="0" fontId="17" fillId="0" borderId="1" xfId="0" applyFont="1" applyBorder="1" applyAlignment="1" applyProtection="1">
      <alignment horizontal="center" vertical="center" wrapText="1"/>
      <protection hidden="1"/>
    </xf>
    <xf numFmtId="0" fontId="17" fillId="0" borderId="1" xfId="0" applyFont="1" applyBorder="1" applyAlignment="1" applyProtection="1">
      <alignment horizontal="justify" vertical="center" wrapText="1"/>
      <protection hidden="1"/>
    </xf>
    <xf numFmtId="0" fontId="17" fillId="0" borderId="8" xfId="0" applyFont="1" applyBorder="1" applyAlignment="1" applyProtection="1">
      <alignment horizontal="left" vertical="center" wrapText="1"/>
      <protection hidden="1"/>
    </xf>
    <xf numFmtId="0" fontId="17" fillId="0" borderId="20" xfId="0" applyFont="1" applyBorder="1" applyAlignment="1" applyProtection="1">
      <alignment horizontal="left" vertical="center" wrapText="1"/>
      <protection hidden="1"/>
    </xf>
    <xf numFmtId="0" fontId="17" fillId="0" borderId="1" xfId="0" applyFont="1" applyBorder="1" applyAlignment="1" applyProtection="1">
      <alignment horizontal="left" vertical="center" wrapText="1"/>
      <protection hidden="1"/>
    </xf>
    <xf numFmtId="0" fontId="52" fillId="0" borderId="4" xfId="0" applyFont="1" applyBorder="1" applyAlignment="1" applyProtection="1">
      <alignment horizontal="left" vertical="distributed" wrapText="1"/>
      <protection hidden="1"/>
    </xf>
    <xf numFmtId="0" fontId="52" fillId="0" borderId="8" xfId="0" applyFont="1" applyBorder="1" applyAlignment="1" applyProtection="1">
      <alignment horizontal="left" vertical="distributed" wrapText="1"/>
      <protection hidden="1"/>
    </xf>
    <xf numFmtId="0" fontId="52" fillId="0" borderId="20" xfId="0" applyFont="1" applyBorder="1" applyAlignment="1" applyProtection="1">
      <alignment horizontal="left" vertical="distributed" wrapText="1"/>
      <protection hidden="1"/>
    </xf>
    <xf numFmtId="0" fontId="17" fillId="0" borderId="6" xfId="0" applyFont="1" applyBorder="1" applyAlignment="1" applyProtection="1">
      <alignment horizontal="left" vertical="center" wrapText="1"/>
      <protection hidden="1"/>
    </xf>
    <xf numFmtId="0" fontId="17" fillId="0" borderId="7" xfId="0" applyFont="1" applyBorder="1" applyAlignment="1" applyProtection="1">
      <alignment horizontal="left" vertical="center" wrapText="1"/>
      <protection hidden="1"/>
    </xf>
    <xf numFmtId="0" fontId="17" fillId="0" borderId="0" xfId="0" applyFont="1" applyBorder="1" applyAlignment="1" applyProtection="1">
      <alignment horizontal="center" vertical="center" wrapText="1"/>
      <protection hidden="1"/>
    </xf>
    <xf numFmtId="0" fontId="14" fillId="0" borderId="3" xfId="0" applyFont="1" applyBorder="1" applyAlignment="1" applyProtection="1">
      <alignment horizontal="left" vertical="distributed" wrapText="1"/>
      <protection hidden="1"/>
    </xf>
    <xf numFmtId="0" fontId="14" fillId="0" borderId="0" xfId="0" applyFont="1" applyBorder="1" applyAlignment="1" applyProtection="1">
      <alignment horizontal="left" vertical="distributed" wrapText="1"/>
      <protection hidden="1"/>
    </xf>
    <xf numFmtId="0" fontId="14" fillId="0" borderId="19" xfId="0" applyFont="1" applyBorder="1" applyAlignment="1" applyProtection="1">
      <alignment horizontal="left" vertical="distributed" wrapText="1"/>
      <protection hidden="1"/>
    </xf>
    <xf numFmtId="0" fontId="17" fillId="0" borderId="8" xfId="0" applyFont="1" applyBorder="1" applyAlignment="1" applyProtection="1">
      <alignment horizontal="center" vertical="center" wrapText="1"/>
      <protection hidden="1"/>
    </xf>
    <xf numFmtId="0" fontId="17" fillId="0" borderId="20" xfId="0" applyFont="1" applyBorder="1" applyAlignment="1" applyProtection="1">
      <alignment horizontal="center" vertical="center" wrapText="1"/>
      <protection hidden="1"/>
    </xf>
    <xf numFmtId="0" fontId="17" fillId="0" borderId="8" xfId="0" applyFont="1" applyBorder="1" applyAlignment="1" applyProtection="1">
      <alignment vertical="center" wrapText="1"/>
      <protection hidden="1"/>
    </xf>
    <xf numFmtId="0" fontId="17" fillId="0" borderId="20" xfId="0" applyFont="1" applyBorder="1" applyAlignment="1" applyProtection="1">
      <alignment vertical="center" wrapText="1"/>
      <protection hidden="1"/>
    </xf>
    <xf numFmtId="0" fontId="16" fillId="0" borderId="9" xfId="0" applyFont="1" applyBorder="1" applyAlignment="1" applyProtection="1">
      <alignment horizontal="left" vertical="center" wrapText="1"/>
      <protection hidden="1"/>
    </xf>
    <xf numFmtId="0" fontId="16" fillId="0" borderId="18" xfId="0" applyFont="1" applyBorder="1" applyAlignment="1" applyProtection="1">
      <alignment horizontal="left" vertical="center" wrapText="1"/>
      <protection hidden="1"/>
    </xf>
    <xf numFmtId="0" fontId="19" fillId="0" borderId="0"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0" fontId="19" fillId="0" borderId="0" xfId="0" applyFont="1" applyBorder="1" applyAlignment="1" applyProtection="1">
      <alignment horizontal="left" vertical="center" wrapText="1"/>
      <protection hidden="1"/>
    </xf>
    <xf numFmtId="0" fontId="17" fillId="0" borderId="1" xfId="0" applyFont="1" applyBorder="1" applyAlignment="1">
      <alignment horizontal="center" vertical="center" wrapText="1"/>
    </xf>
    <xf numFmtId="0" fontId="19" fillId="0" borderId="9" xfId="0" applyFont="1" applyBorder="1" applyAlignment="1" applyProtection="1">
      <alignment horizontal="left" vertical="center" wrapText="1"/>
      <protection hidden="1"/>
    </xf>
    <xf numFmtId="0" fontId="19" fillId="0" borderId="18" xfId="0" applyFont="1" applyBorder="1" applyAlignment="1" applyProtection="1">
      <alignment horizontal="left" vertical="center" wrapText="1"/>
      <protection hidden="1"/>
    </xf>
    <xf numFmtId="0" fontId="19" fillId="0" borderId="19" xfId="0" applyFont="1" applyBorder="1" applyAlignment="1" applyProtection="1">
      <alignment horizontal="left" vertical="center" wrapText="1"/>
      <protection hidden="1"/>
    </xf>
    <xf numFmtId="0" fontId="51" fillId="0" borderId="2" xfId="0" applyFont="1" applyBorder="1" applyAlignment="1" applyProtection="1">
      <alignment horizontal="center" vertical="center" wrapText="1"/>
      <protection hidden="1"/>
    </xf>
    <xf numFmtId="0" fontId="51" fillId="0" borderId="9" xfId="0" applyFont="1" applyBorder="1" applyAlignment="1" applyProtection="1">
      <alignment horizontal="center" vertical="center" wrapText="1"/>
      <protection hidden="1"/>
    </xf>
    <xf numFmtId="0" fontId="51" fillId="0" borderId="18" xfId="0" applyFont="1" applyBorder="1" applyAlignment="1" applyProtection="1">
      <alignment horizontal="center" vertical="center" wrapText="1"/>
      <protection hidden="1"/>
    </xf>
    <xf numFmtId="0" fontId="50" fillId="0" borderId="8" xfId="0" applyFont="1" applyBorder="1" applyAlignment="1">
      <alignment horizontal="center" vertical="center"/>
    </xf>
    <xf numFmtId="0" fontId="15" fillId="0" borderId="0" xfId="0" applyFont="1" applyBorder="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21" fillId="0" borderId="0" xfId="0" applyFont="1" applyAlignment="1" applyProtection="1">
      <alignment horizontal="left" vertical="justify" wrapText="1"/>
      <protection hidden="1"/>
    </xf>
    <xf numFmtId="0" fontId="22" fillId="0" borderId="0" xfId="0" applyFont="1" applyAlignment="1" applyProtection="1">
      <alignment horizontal="center" vertical="center" wrapText="1"/>
      <protection hidden="1"/>
    </xf>
    <xf numFmtId="0" fontId="21" fillId="0" borderId="21" xfId="0" applyFont="1" applyBorder="1" applyAlignment="1" applyProtection="1">
      <alignment horizontal="center" vertical="center" wrapText="1"/>
      <protection hidden="1"/>
    </xf>
    <xf numFmtId="0" fontId="21" fillId="0" borderId="23" xfId="0" applyFont="1" applyBorder="1" applyAlignment="1" applyProtection="1">
      <alignment horizontal="center" vertical="center" wrapText="1"/>
      <protection hidden="1"/>
    </xf>
    <xf numFmtId="0" fontId="21" fillId="0" borderId="15"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0" fontId="21" fillId="0" borderId="0" xfId="0" applyFont="1" applyAlignment="1" applyProtection="1">
      <alignment horizontal="center" vertical="top" wrapText="1"/>
      <protection hidden="1"/>
    </xf>
    <xf numFmtId="0" fontId="58" fillId="0" borderId="0" xfId="0" applyFont="1" applyAlignment="1" applyProtection="1">
      <alignment horizontal="justify" vertical="justify" wrapText="1"/>
      <protection hidden="1"/>
    </xf>
    <xf numFmtId="0" fontId="65" fillId="0" borderId="0" xfId="2" applyFont="1" applyAlignment="1" applyProtection="1">
      <alignment horizontal="justify" vertical="justify" wrapText="1"/>
      <protection hidden="1"/>
    </xf>
    <xf numFmtId="0" fontId="0" fillId="0" borderId="0" xfId="0" applyAlignment="1">
      <alignment horizontal="center" vertical="center" wrapText="1"/>
    </xf>
    <xf numFmtId="0" fontId="62" fillId="0" borderId="0" xfId="0" applyFont="1" applyBorder="1" applyAlignment="1">
      <alignment horizontal="left" vertical="distributed" wrapText="1"/>
    </xf>
    <xf numFmtId="0" fontId="62" fillId="0" borderId="0" xfId="0" applyFont="1" applyBorder="1" applyAlignment="1">
      <alignment horizontal="right"/>
    </xf>
    <xf numFmtId="0" fontId="69" fillId="0" borderId="0" xfId="0" applyFont="1" applyBorder="1" applyAlignment="1">
      <alignment horizontal="left"/>
    </xf>
    <xf numFmtId="0" fontId="70" fillId="0" borderId="3" xfId="0" applyFont="1" applyBorder="1" applyAlignment="1">
      <alignment horizontal="center"/>
    </xf>
    <xf numFmtId="0" fontId="70" fillId="0" borderId="0" xfId="0" applyFont="1" applyBorder="1" applyAlignment="1">
      <alignment horizontal="center"/>
    </xf>
    <xf numFmtId="0" fontId="70" fillId="0" borderId="19" xfId="0" applyFont="1" applyBorder="1" applyAlignment="1">
      <alignment horizontal="center"/>
    </xf>
    <xf numFmtId="0" fontId="69" fillId="0" borderId="0" xfId="0" applyFont="1" applyBorder="1" applyAlignment="1">
      <alignment horizontal="left" vertical="distributed" wrapText="1"/>
    </xf>
    <xf numFmtId="0" fontId="69" fillId="0" borderId="19" xfId="0" applyFont="1" applyBorder="1" applyAlignment="1">
      <alignment horizontal="left" vertical="distributed" wrapText="1"/>
    </xf>
    <xf numFmtId="0" fontId="93" fillId="0" borderId="0" xfId="6" applyFont="1" applyAlignment="1" applyProtection="1">
      <alignment horizontal="center" vertical="center" wrapText="1"/>
      <protection hidden="1"/>
    </xf>
    <xf numFmtId="0" fontId="21" fillId="0" borderId="0" xfId="6" applyFont="1" applyAlignment="1" applyProtection="1">
      <alignment horizontal="left" vertical="justify" wrapText="1"/>
      <protection hidden="1"/>
    </xf>
    <xf numFmtId="0" fontId="21" fillId="0" borderId="0" xfId="6" applyFont="1" applyAlignment="1" applyProtection="1">
      <alignment horizontal="center" vertical="center" wrapText="1"/>
      <protection hidden="1"/>
    </xf>
    <xf numFmtId="0" fontId="22" fillId="0" borderId="0" xfId="6" applyFont="1" applyAlignment="1" applyProtection="1">
      <alignment horizontal="center" vertical="center" wrapText="1"/>
      <protection hidden="1"/>
    </xf>
    <xf numFmtId="0" fontId="21" fillId="0" borderId="0" xfId="6" applyFont="1" applyAlignment="1" applyProtection="1">
      <alignment horizontal="center" vertical="top" wrapText="1"/>
      <protection hidden="1"/>
    </xf>
    <xf numFmtId="0" fontId="21" fillId="0" borderId="0" xfId="6" applyFont="1" applyAlignment="1" applyProtection="1">
      <alignment horizontal="center" wrapText="1"/>
      <protection hidden="1"/>
    </xf>
    <xf numFmtId="0" fontId="3" fillId="0" borderId="0" xfId="6" applyAlignment="1">
      <alignment horizontal="center" wrapText="1"/>
    </xf>
    <xf numFmtId="0" fontId="43" fillId="0" borderId="0" xfId="0" applyFont="1" applyAlignment="1">
      <alignment wrapText="1"/>
    </xf>
  </cellXfs>
  <cellStyles count="12">
    <cellStyle name="Emphasis 1" xfId="7"/>
    <cellStyle name="Emphasis 2" xfId="8"/>
    <cellStyle name="Emphasis 3" xfId="9"/>
    <cellStyle name="Hyperlink" xfId="1" builtinId="8"/>
    <cellStyle name="Normal" xfId="0" builtinId="0"/>
    <cellStyle name="Normal 2" xfId="2"/>
    <cellStyle name="Normal 2 2" xfId="11"/>
    <cellStyle name="Normal 3" xfId="4"/>
    <cellStyle name="Normal 4" xfId="5"/>
    <cellStyle name="Normal 5" xfId="6"/>
    <cellStyle name="Sheet Title" xfId="10"/>
    <cellStyle name="Style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D$7" fmlaRange="$Q$7:$Q$9" sel="1" val="0"/>
</file>

<file path=xl/ctrlProps/ctrlProp10.xml><?xml version="1.0" encoding="utf-8"?>
<formControlPr xmlns="http://schemas.microsoft.com/office/spreadsheetml/2009/9/main" objectType="Drop" dropLines="10" dropStyle="combo" dx="16" fmlaLink="Code!$O$28" fmlaRange="Code!$B$69:$B$80" sel="9"/>
</file>

<file path=xl/ctrlProps/ctrlProp11.xml><?xml version="1.0" encoding="utf-8"?>
<formControlPr xmlns="http://schemas.microsoft.com/office/spreadsheetml/2009/9/main" objectType="Drop" dropLines="7" dropStyle="combo" dx="16" fmlaLink="Code!$E$65" fmlaRange="Code!$D$65:$D$71" sel="7" val="0"/>
</file>

<file path=xl/ctrlProps/ctrlProp12.xml><?xml version="1.0" encoding="utf-8"?>
<formControlPr xmlns="http://schemas.microsoft.com/office/spreadsheetml/2009/9/main" objectType="Drop" dropLines="2" dropStyle="combo" dx="16" fmlaLink="Code!$C$73" fmlaRange="Code!$D$74:$D$75" sel="2" val="0"/>
</file>

<file path=xl/ctrlProps/ctrlProp13.xml><?xml version="1.0" encoding="utf-8"?>
<formControlPr xmlns="http://schemas.microsoft.com/office/spreadsheetml/2009/9/main" objectType="Drop" dropLines="3" dropStyle="combo" dx="16" fmlaLink="Code!$E$61" fmlaRange="Code!$D$61:$D$63" sel="1" val="0"/>
</file>

<file path=xl/ctrlProps/ctrlProp14.xml><?xml version="1.0" encoding="utf-8"?>
<formControlPr xmlns="http://schemas.microsoft.com/office/spreadsheetml/2009/9/main" objectType="Drop" dropLines="10" dropStyle="combo" dx="16" fmlaLink="Mandals1!$AC$2" fmlaRange="Mandals1!$AA$3:$AA$68" sel="5" val="3"/>
</file>

<file path=xl/ctrlProps/ctrlProp15.xml><?xml version="1.0" encoding="utf-8"?>
<formControlPr xmlns="http://schemas.microsoft.com/office/spreadsheetml/2009/9/main" objectType="Drop" dropLines="20" dropStyle="combo" dx="16" fmlaLink="Mandals1!$Y$1" fmlaRange="Mandals1!$Z$3:$Z$25" sel="16" val="3"/>
</file>

<file path=xl/ctrlProps/ctrlProp16.xml><?xml version="1.0" encoding="utf-8"?>
<formControlPr xmlns="http://schemas.microsoft.com/office/spreadsheetml/2009/9/main" objectType="Drop" dropLines="20" dropStyle="combo" dx="16" fmlaLink="Mandals1!$W$88" fmlaRange="Mandals1!$W$89:$W$119" sel="22" val="11"/>
</file>

<file path=xl/ctrlProps/ctrlProp17.xml><?xml version="1.0" encoding="utf-8"?>
<formControlPr xmlns="http://schemas.microsoft.com/office/spreadsheetml/2009/9/main" objectType="Drop" dropLines="20" dropStyle="combo" dx="16" fmlaLink="Mandals1!$AB$88" fmlaRange="Mandals1!$AB$89:$AB$119" sel="12" val="11"/>
</file>

<file path=xl/ctrlProps/ctrlProp18.xml><?xml version="1.0" encoding="utf-8"?>
<formControlPr xmlns="http://schemas.microsoft.com/office/spreadsheetml/2009/9/main" objectType="Drop" dropLines="4" dropStyle="combo" dx="16" fmlaLink="Mandals1!$T$88" fmlaRange="Mandals1!$T$89:$T$92" sel="2" val="0"/>
</file>

<file path=xl/ctrlProps/ctrlProp19.xml><?xml version="1.0" encoding="utf-8"?>
<formControlPr xmlns="http://schemas.microsoft.com/office/spreadsheetml/2009/9/main" objectType="Drop" dropLines="20" dropStyle="combo" dx="16" fmlaLink="Mandals1!$R$88" fmlaRange="Mandals1!$R$89:$R$119" sel="19" val="11"/>
</file>

<file path=xl/ctrlProps/ctrlProp2.xml><?xml version="1.0" encoding="utf-8"?>
<formControlPr xmlns="http://schemas.microsoft.com/office/spreadsheetml/2009/9/main" objectType="Drop" dropLines="3" dropStyle="combo" dx="16" fmlaLink="$H$7" fmlaRange="Code!$D$61:$D$63" sel="1" val="0"/>
</file>

<file path=xl/ctrlProps/ctrlProp20.xml><?xml version="1.0" encoding="utf-8"?>
<formControlPr xmlns="http://schemas.microsoft.com/office/spreadsheetml/2009/9/main" objectType="Drop" dropLines="12" dropStyle="combo" dx="16" fmlaLink="Mandals1!$S$88" fmlaRange="Mandals1!$S$89:$S$100" sel="3" val="0"/>
</file>

<file path=xl/ctrlProps/ctrlProp21.xml><?xml version="1.0" encoding="utf-8"?>
<formControlPr xmlns="http://schemas.microsoft.com/office/spreadsheetml/2009/9/main" objectType="Drop" dropLines="10" dropStyle="combo" dx="16" fmlaLink="Mandals2!$AD$2" fmlaRange="Mandals2!$AB$3:$AB$68" sel="5" val="0"/>
</file>

<file path=xl/ctrlProps/ctrlProp22.xml><?xml version="1.0" encoding="utf-8"?>
<formControlPr xmlns="http://schemas.microsoft.com/office/spreadsheetml/2009/9/main" objectType="Drop" dropLines="20" dropStyle="combo" dx="16" fmlaLink="Mandals2!$Z$1" fmlaRange="Mandals2!$AA$3:$AA$25" sel="16" val="3"/>
</file>

<file path=xl/ctrlProps/ctrlProp23.xml><?xml version="1.0" encoding="utf-8"?>
<formControlPr xmlns="http://schemas.microsoft.com/office/spreadsheetml/2009/9/main" objectType="Drop" dropLines="7" dropStyle="combo" dx="16" fmlaLink="Code!$B$124" fmlaRange="Code!$B$125:$B$224" sel="90" val="90"/>
</file>

<file path=xl/ctrlProps/ctrlProp24.xml><?xml version="1.0" encoding="utf-8"?>
<formControlPr xmlns="http://schemas.microsoft.com/office/spreadsheetml/2009/9/main" objectType="Drop" dropLines="6" dropStyle="combo" dx="16" fmlaLink="Mandals1!$AE$88" fmlaRange="Mandals1!$AE$89:$AE$94" sel="1" val="0"/>
</file>

<file path=xl/ctrlProps/ctrlProp25.xml><?xml version="1.0" encoding="utf-8"?>
<formControlPr xmlns="http://schemas.microsoft.com/office/spreadsheetml/2009/9/main" objectType="Drop" dropLines="4" dropStyle="combo" dx="16" fmlaLink="Mandals1!$Y$88" fmlaRange="Mandals1!$Y$89:$Y$92" sel="2" val="0"/>
</file>

<file path=xl/ctrlProps/ctrlProp26.xml><?xml version="1.0" encoding="utf-8"?>
<formControlPr xmlns="http://schemas.microsoft.com/office/spreadsheetml/2009/9/main" objectType="Drop" dropLines="12" dropStyle="combo" dx="16" fmlaLink="Mandals1!$X$88" fmlaRange="Mandals1!$X$89:$X$100" sel="3" val="0"/>
</file>

<file path=xl/ctrlProps/ctrlProp27.xml><?xml version="1.0" encoding="utf-8"?>
<formControlPr xmlns="http://schemas.microsoft.com/office/spreadsheetml/2009/9/main" objectType="Drop" dropLines="4" dropStyle="combo" dx="16" fmlaLink="Mandals1!$AD$88" fmlaRange="Mandals1!$AD$89:$AD$92" sel="2" val="0"/>
</file>

<file path=xl/ctrlProps/ctrlProp28.xml><?xml version="1.0" encoding="utf-8"?>
<formControlPr xmlns="http://schemas.microsoft.com/office/spreadsheetml/2009/9/main" objectType="Drop" dropLines="12" dropStyle="combo" dx="16" fmlaLink="Mandals1!$AC$88" fmlaRange="Mandals1!$AC$89:$AC$100" sel="4" val="0"/>
</file>

<file path=xl/ctrlProps/ctrlProp29.xml><?xml version="1.0" encoding="utf-8"?>
<formControlPr xmlns="http://schemas.microsoft.com/office/spreadsheetml/2009/9/main" objectType="Drop" dropLines="10" dropStyle="combo" dx="16" fmlaLink="Mandals3!$AC$2" fmlaRange="Mandals3!$AA$3:$AA$68" sel="57" val="47"/>
</file>

<file path=xl/ctrlProps/ctrlProp3.xml><?xml version="1.0" encoding="utf-8"?>
<formControlPr xmlns="http://schemas.microsoft.com/office/spreadsheetml/2009/9/main" objectType="Drop" dropLines="3" dropStyle="combo" dx="16" fmlaLink="$G$7" fmlaRange="$Q$2:$Q$4" sel="1" val="0"/>
</file>

<file path=xl/ctrlProps/ctrlProp30.xml><?xml version="1.0" encoding="utf-8"?>
<formControlPr xmlns="http://schemas.microsoft.com/office/spreadsheetml/2009/9/main" objectType="Drop" dropLines="20" dropStyle="combo" dx="16" fmlaLink="Mandals3!$Y$1" fmlaRange="Mandals3!$Z$3:$Z$25" sel="3" val="0"/>
</file>

<file path=xl/ctrlProps/ctrlProp31.xml><?xml version="1.0" encoding="utf-8"?>
<formControlPr xmlns="http://schemas.microsoft.com/office/spreadsheetml/2009/9/main" objectType="Drop" dropLines="20" dropStyle="combo" dx="16" fmlaLink="Mandals1!$AG$88" fmlaRange="Mandals1!$AG$89:$AG$119" sel="12" val="11"/>
</file>

<file path=xl/ctrlProps/ctrlProp32.xml><?xml version="1.0" encoding="utf-8"?>
<formControlPr xmlns="http://schemas.microsoft.com/office/spreadsheetml/2009/9/main" objectType="Drop" dropLines="12" dropStyle="combo" dx="16" fmlaLink="Mandals1!$AH$88" fmlaRange="Mandals1!$AH$89:$AH$100" sel="4" val="0"/>
</file>

<file path=xl/ctrlProps/ctrlProp33.xml><?xml version="1.0" encoding="utf-8"?>
<formControlPr xmlns="http://schemas.microsoft.com/office/spreadsheetml/2009/9/main" objectType="Drop" dropLines="10" dropStyle="combo" dx="16" fmlaLink="Mandals1!$AI$88" fmlaRange="Mandals1!$AI$89:$AI$92" sel="2" val="0"/>
</file>

<file path=xl/ctrlProps/ctrlProp34.xml><?xml version="1.0" encoding="utf-8"?>
<formControlPr xmlns="http://schemas.microsoft.com/office/spreadsheetml/2009/9/main" objectType="Drop" dropLines="10" dropStyle="combo" dx="16" fmlaLink="Code!$A$52" fmlaRange="Code!$B$53:$B$54" sel="1" val="0"/>
</file>

<file path=xl/ctrlProps/ctrlProp35.xml><?xml version="1.0" encoding="utf-8"?>
<formControlPr xmlns="http://schemas.microsoft.com/office/spreadsheetml/2009/9/main" objectType="Drop" dropLines="3" dropStyle="combo" dx="16" fmlaLink="Code!$F$49" fmlaRange="Code!$G$50:$G$52" sel="1" val="0"/>
</file>

<file path=xl/ctrlProps/ctrlProp36.xml><?xml version="1.0" encoding="utf-8"?>
<formControlPr xmlns="http://schemas.microsoft.com/office/spreadsheetml/2009/9/main" objectType="Drop" dropLines="3" dropStyle="combo" dx="16" fmlaLink="Code!$F$53" fmlaRange="Code!$H$50:$H$52" sel="1" val="0"/>
</file>

<file path=xl/ctrlProps/ctrlProp37.xml><?xml version="1.0" encoding="utf-8"?>
<formControlPr xmlns="http://schemas.microsoft.com/office/spreadsheetml/2009/9/main" objectType="Drop" dropLines="3" dropStyle="combo" dx="16" fmlaLink="$O$26" fmlaRange="$P$27:$S$32" sel="6" val="3"/>
</file>

<file path=xl/ctrlProps/ctrlProp38.xml><?xml version="1.0" encoding="utf-8"?>
<formControlPr xmlns="http://schemas.microsoft.com/office/spreadsheetml/2009/9/main" objectType="Drop" dropLines="4" dropStyle="combo" dx="16" fmlaLink="$M$26" fmlaRange="$N$27:$N$32" sel="2" val="0"/>
</file>

<file path=xl/ctrlProps/ctrlProp4.xml><?xml version="1.0" encoding="utf-8"?>
<formControlPr xmlns="http://schemas.microsoft.com/office/spreadsheetml/2009/9/main" objectType="Drop" dropLines="10" dropStyle="combo" dx="16" fmlaLink="Code!$A$51" fmlaRange="Code!$B$2:$B$50" sel="21" val="19"/>
</file>

<file path=xl/ctrlProps/ctrlProp5.xml><?xml version="1.0" encoding="utf-8"?>
<formControlPr xmlns="http://schemas.microsoft.com/office/spreadsheetml/2009/9/main" objectType="Drop" dropLines="25" dropStyle="combo" dx="16" fmlaLink="Code!$F$54" fmlaRange="Code!$D$27:$D$60" sel="19" val="0"/>
</file>

<file path=xl/ctrlProps/ctrlProp6.xml><?xml version="1.0" encoding="utf-8"?>
<formControlPr xmlns="http://schemas.microsoft.com/office/spreadsheetml/2009/9/main" objectType="Drop" dropLines="15" dropStyle="combo" dx="16" fmlaLink="Code!$I$136" fmlaRange="Code!$J$2:$J$85" sel="52" val="51"/>
</file>

<file path=xl/ctrlProps/ctrlProp7.xml><?xml version="1.0" encoding="utf-8"?>
<formControlPr xmlns="http://schemas.microsoft.com/office/spreadsheetml/2009/9/main" objectType="Drop" dropLines="20" dropStyle="combo" dx="16" fmlaLink="Code!$N$1" fmlaRange="Code!$M$3:$M$552" sel="375" val="504"/>
</file>

<file path=xl/ctrlProps/ctrlProp8.xml><?xml version="1.0" encoding="utf-8"?>
<formControlPr xmlns="http://schemas.microsoft.com/office/spreadsheetml/2009/9/main" objectType="Drop" dropLines="10" dropStyle="combo" dx="16" fmlaLink="Code!$A$55" fmlaRange="Code!$B$56:$B$66" sel="3"/>
</file>

<file path=xl/ctrlProps/ctrlProp9.xml><?xml version="1.0" encoding="utf-8"?>
<formControlPr xmlns="http://schemas.microsoft.com/office/spreadsheetml/2009/9/main" objectType="Drop" dropLines="3" dropStyle="combo" dx="16" fmlaLink="Code!$C$64" fmlaRange="Code!$D$61:$D$63"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MAIN!A1"/></Relationships>
</file>

<file path=xl/drawings/_rels/drawing11.xml.rels><?xml version="1.0" encoding="UTF-8" standalone="yes"?>
<Relationships xmlns="http://schemas.openxmlformats.org/package/2006/relationships"><Relationship Id="rId2" Type="http://schemas.openxmlformats.org/officeDocument/2006/relationships/hyperlink" Target="#MAIN!A1"/><Relationship Id="rId1" Type="http://schemas.openxmlformats.org/officeDocument/2006/relationships/hyperlink" Target="#MAIN!A1"/></Relationships>
</file>

<file path=xl/drawings/_rels/drawing12.xml.rels><?xml version="1.0" encoding="UTF-8" standalone="yes"?>
<Relationships xmlns="http://schemas.openxmlformats.org/package/2006/relationships"><Relationship Id="rId1" Type="http://schemas.openxmlformats.org/officeDocument/2006/relationships/hyperlink" Target="#MAIN!A1"/></Relationships>
</file>

<file path=xl/drawings/_rels/drawing13.xml.rels><?xml version="1.0" encoding="UTF-8" standalone="yes"?>
<Relationships xmlns="http://schemas.openxmlformats.org/package/2006/relationships"><Relationship Id="rId1" Type="http://schemas.openxmlformats.org/officeDocument/2006/relationships/hyperlink" Target="#MAIN!A1"/></Relationships>
</file>

<file path=xl/drawings/_rels/drawing14.xml.rels><?xml version="1.0" encoding="UTF-8" standalone="yes"?>
<Relationships xmlns="http://schemas.openxmlformats.org/package/2006/relationships"><Relationship Id="rId3" Type="http://schemas.openxmlformats.org/officeDocument/2006/relationships/hyperlink" Target="#Avilment!A1"/><Relationship Id="rId2" Type="http://schemas.openxmlformats.org/officeDocument/2006/relationships/hyperlink" Target="#Nondrawl.!Print_Area"/><Relationship Id="rId1" Type="http://schemas.openxmlformats.org/officeDocument/2006/relationships/hyperlink" Target="#MAIN!A1"/><Relationship Id="rId4" Type="http://schemas.openxmlformats.org/officeDocument/2006/relationships/hyperlink" Target="#'Undertaking Cer'!Print_Area"/></Relationships>
</file>

<file path=xl/drawings/_rels/drawing15.xml.rels><?xml version="1.0" encoding="UTF-8" standalone="yes"?>
<Relationships xmlns="http://schemas.openxmlformats.org/package/2006/relationships"><Relationship Id="rId3" Type="http://schemas.openxmlformats.org/officeDocument/2006/relationships/hyperlink" Target="#'Undertaking Cer'!Print_Area"/><Relationship Id="rId2" Type="http://schemas.openxmlformats.org/officeDocument/2006/relationships/hyperlink" Target="#Nondrawl.!Print_Area"/><Relationship Id="rId1" Type="http://schemas.openxmlformats.org/officeDocument/2006/relationships/hyperlink" Target="#MAIN!A1"/><Relationship Id="rId4" Type="http://schemas.openxmlformats.org/officeDocument/2006/relationships/hyperlink" Target="#Dependent!Print_Area"/></Relationships>
</file>

<file path=xl/drawings/_rels/drawing16.xml.rels><?xml version="1.0" encoding="UTF-8" standalone="yes"?>
<Relationships xmlns="http://schemas.openxmlformats.org/package/2006/relationships"><Relationship Id="rId3" Type="http://schemas.openxmlformats.org/officeDocument/2006/relationships/hyperlink" Target="#Avilment!A1"/><Relationship Id="rId2" Type="http://schemas.openxmlformats.org/officeDocument/2006/relationships/hyperlink" Target="#Avilment!A1"/><Relationship Id="rId1" Type="http://schemas.openxmlformats.org/officeDocument/2006/relationships/hyperlink" Target="#MAIN!A1"/><Relationship Id="rId4" Type="http://schemas.openxmlformats.org/officeDocument/2006/relationships/hyperlink" Target="#Dependent!Print_Area"/></Relationships>
</file>

<file path=xl/drawings/_rels/drawing17.xml.rels><?xml version="1.0" encoding="UTF-8" standalone="yes"?>
<Relationships xmlns="http://schemas.openxmlformats.org/package/2006/relationships"><Relationship Id="rId3" Type="http://schemas.openxmlformats.org/officeDocument/2006/relationships/hyperlink" Target="#Avilment!A1"/><Relationship Id="rId2" Type="http://schemas.openxmlformats.org/officeDocument/2006/relationships/hyperlink" Target="#Nondrawl.!A1"/><Relationship Id="rId1" Type="http://schemas.openxmlformats.org/officeDocument/2006/relationships/hyperlink" Target="#MAIN!A1"/><Relationship Id="rId4" Type="http://schemas.openxmlformats.org/officeDocument/2006/relationships/hyperlink" Target="#Dependent!Print_Area"/></Relationships>
</file>

<file path=xl/drawings/_rels/drawing18.xml.rels><?xml version="1.0" encoding="UTF-8" standalone="yes"?>
<Relationships xmlns="http://schemas.openxmlformats.org/package/2006/relationships"><Relationship Id="rId2" Type="http://schemas.openxmlformats.org/officeDocument/2006/relationships/hyperlink" Target="#MAIN!A1"/><Relationship Id="rId1" Type="http://schemas.openxmlformats.org/officeDocument/2006/relationships/hyperlink" Target="#MAIN!A1"/></Relationships>
</file>

<file path=xl/drawings/_rels/drawing19.xml.rels><?xml version="1.0" encoding="UTF-8" standalone="yes"?>
<Relationships xmlns="http://schemas.openxmlformats.org/package/2006/relationships"><Relationship Id="rId2" Type="http://schemas.openxmlformats.org/officeDocument/2006/relationships/hyperlink" Target="#MAIN!A1"/><Relationship Id="rId1" Type="http://schemas.openxmlformats.org/officeDocument/2006/relationships/hyperlink" Target="#MAIN!A1"/></Relationships>
</file>

<file path=xl/drawings/_rels/drawing2.xml.rels><?xml version="1.0" encoding="UTF-8" standalone="yes"?>
<Relationships xmlns="http://schemas.openxmlformats.org/package/2006/relationships"><Relationship Id="rId3" Type="http://schemas.openxmlformats.org/officeDocument/2006/relationships/hyperlink" Target="#MAIN!A1"/><Relationship Id="rId2" Type="http://schemas.openxmlformats.org/officeDocument/2006/relationships/hyperlink" Target="#M.Bill!A1"/><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hyperlink" Target="#MAIN!A1"/><Relationship Id="rId1" Type="http://schemas.openxmlformats.org/officeDocument/2006/relationships/hyperlink" Target="#MAIN!A1"/></Relationships>
</file>

<file path=xl/drawings/_rels/drawing21.xml.rels><?xml version="1.0" encoding="UTF-8" standalone="yes"?>
<Relationships xmlns="http://schemas.openxmlformats.org/package/2006/relationships"><Relationship Id="rId1" Type="http://schemas.openxmlformats.org/officeDocument/2006/relationships/hyperlink" Target="#MAIN!A1"/></Relationships>
</file>

<file path=xl/drawings/_rels/drawing22.xml.rels><?xml version="1.0" encoding="UTF-8" standalone="yes"?>
<Relationships xmlns="http://schemas.openxmlformats.org/package/2006/relationships"><Relationship Id="rId1" Type="http://schemas.openxmlformats.org/officeDocument/2006/relationships/hyperlink" Target="#MAIN!A1"/></Relationships>
</file>

<file path=xl/drawings/_rels/drawing23.xml.rels><?xml version="1.0" encoding="UTF-8" standalone="yes"?>
<Relationships xmlns="http://schemas.openxmlformats.org/package/2006/relationships"><Relationship Id="rId3" Type="http://schemas.openxmlformats.org/officeDocument/2006/relationships/hyperlink" Target="#MAIN!A1"/><Relationship Id="rId2" Type="http://schemas.openxmlformats.org/officeDocument/2006/relationships/hyperlink" Target="#MAIN!A1"/><Relationship Id="rId1" Type="http://schemas.openxmlformats.org/officeDocument/2006/relationships/hyperlink" Target="#MAIN!A1"/><Relationship Id="rId4" Type="http://schemas.openxmlformats.org/officeDocument/2006/relationships/hyperlink" Target="#MAIN!A1"/></Relationships>
</file>

<file path=xl/drawings/_rels/drawing3.xml.rels><?xml version="1.0" encoding="UTF-8" standalone="yes"?>
<Relationships xmlns="http://schemas.openxmlformats.org/package/2006/relationships"><Relationship Id="rId2" Type="http://schemas.openxmlformats.org/officeDocument/2006/relationships/hyperlink" Target="#MAIN!A1"/><Relationship Id="rId1" Type="http://schemas.openxmlformats.org/officeDocument/2006/relationships/hyperlink" Target="#M.Bill!A1"/></Relationships>
</file>

<file path=xl/drawings/_rels/drawing4.xml.rels><?xml version="1.0" encoding="UTF-8" standalone="yes"?>
<Relationships xmlns="http://schemas.openxmlformats.org/package/2006/relationships"><Relationship Id="rId2" Type="http://schemas.openxmlformats.org/officeDocument/2006/relationships/hyperlink" Target="#MAIN!A1"/><Relationship Id="rId1" Type="http://schemas.openxmlformats.org/officeDocument/2006/relationships/hyperlink" Target="#M.Bill!A1"/></Relationships>
</file>

<file path=xl/drawings/_rels/drawing5.xml.rels><?xml version="1.0" encoding="UTF-8" standalone="yes"?>
<Relationships xmlns="http://schemas.openxmlformats.org/package/2006/relationships"><Relationship Id="rId3" Type="http://schemas.openxmlformats.org/officeDocument/2006/relationships/hyperlink" Target="#'101'!A1"/><Relationship Id="rId2" Type="http://schemas.openxmlformats.org/officeDocument/2006/relationships/hyperlink" Target="#'Bill form back'!A1"/><Relationship Id="rId1" Type="http://schemas.openxmlformats.org/officeDocument/2006/relationships/hyperlink" Target="#'From 58.'!A1"/><Relationship Id="rId4" Type="http://schemas.openxmlformats.org/officeDocument/2006/relationships/hyperlink" Target="#MAIN!A1"/></Relationships>
</file>

<file path=xl/drawings/_rels/drawing6.xml.rels><?xml version="1.0" encoding="UTF-8" standalone="yes"?>
<Relationships xmlns="http://schemas.openxmlformats.org/package/2006/relationships"><Relationship Id="rId8" Type="http://schemas.openxmlformats.org/officeDocument/2006/relationships/hyperlink" Target="#Avilment!Print_Area"/><Relationship Id="rId13" Type="http://schemas.openxmlformats.org/officeDocument/2006/relationships/image" Target="../media/image4.jpeg"/><Relationship Id="rId18" Type="http://schemas.openxmlformats.org/officeDocument/2006/relationships/hyperlink" Target="#'Employee Letter'!A1"/><Relationship Id="rId3" Type="http://schemas.openxmlformats.org/officeDocument/2006/relationships/hyperlink" Target="#'self declaration'!A1"/><Relationship Id="rId21" Type="http://schemas.openxmlformats.org/officeDocument/2006/relationships/hyperlink" Target="#'Medical Attendence Rules'!Print_Area"/><Relationship Id="rId7" Type="http://schemas.openxmlformats.org/officeDocument/2006/relationships/hyperlink" Target="#'Undertaking Cer'!Print_Area"/><Relationship Id="rId12" Type="http://schemas.openxmlformats.org/officeDocument/2006/relationships/image" Target="../media/image3.jpeg"/><Relationship Id="rId17" Type="http://schemas.openxmlformats.org/officeDocument/2006/relationships/hyperlink" Target="#'DDO Letter'!A1"/><Relationship Id="rId2" Type="http://schemas.openxmlformats.org/officeDocument/2006/relationships/hyperlink" Target="#'GO 68 latest'!A1"/><Relationship Id="rId16" Type="http://schemas.openxmlformats.org/officeDocument/2006/relationships/hyperlink" Target="#'Form c'!A1"/><Relationship Id="rId20" Type="http://schemas.openxmlformats.org/officeDocument/2006/relationships/hyperlink" Target="#M.Bill!A1"/><Relationship Id="rId1" Type="http://schemas.openxmlformats.org/officeDocument/2006/relationships/hyperlink" Target="#'MR register Entry'!A1"/><Relationship Id="rId6" Type="http://schemas.openxmlformats.org/officeDocument/2006/relationships/hyperlink" Target="#Nondrawl.!Print_Area"/><Relationship Id="rId11" Type="http://schemas.openxmlformats.org/officeDocument/2006/relationships/hyperlink" Target="#Salary!A1"/><Relationship Id="rId5" Type="http://schemas.openxmlformats.org/officeDocument/2006/relationships/hyperlink" Target="#Dependent!Print_Area"/><Relationship Id="rId15" Type="http://schemas.openxmlformats.org/officeDocument/2006/relationships/hyperlink" Target="#'Check Slip'!A1"/><Relationship Id="rId10" Type="http://schemas.openxmlformats.org/officeDocument/2006/relationships/hyperlink" Target="#'aPP ii'!A1"/><Relationship Id="rId19" Type="http://schemas.openxmlformats.org/officeDocument/2006/relationships/hyperlink" Target="#'SR Entry'!A1"/><Relationship Id="rId4" Type="http://schemas.openxmlformats.org/officeDocument/2006/relationships/hyperlink" Target="#'New Rules'!A1"/><Relationship Id="rId9" Type="http://schemas.openxmlformats.org/officeDocument/2006/relationships/hyperlink" Target="#PROFORMA!A1"/><Relationship Id="rId14"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hyperlink" Target="#MAIN!A1"/></Relationships>
</file>

<file path=xl/drawings/_rels/drawing8.xml.rels><?xml version="1.0" encoding="UTF-8" standalone="yes"?>
<Relationships xmlns="http://schemas.openxmlformats.org/package/2006/relationships"><Relationship Id="rId1" Type="http://schemas.openxmlformats.org/officeDocument/2006/relationships/hyperlink" Target="#MAIN!A1"/></Relationships>
</file>

<file path=xl/drawings/_rels/drawing9.xml.rels><?xml version="1.0" encoding="UTF-8" standalone="yes"?>
<Relationships xmlns="http://schemas.openxmlformats.org/package/2006/relationships"><Relationship Id="rId1" Type="http://schemas.openxmlformats.org/officeDocument/2006/relationships/hyperlink" Target="#MAIN!A1"/></Relationships>
</file>

<file path=xl/drawings/drawing1.xml><?xml version="1.0" encoding="utf-8"?>
<xdr:wsDr xmlns:xdr="http://schemas.openxmlformats.org/drawingml/2006/spreadsheetDrawing" xmlns:a="http://schemas.openxmlformats.org/drawingml/2006/main">
  <xdr:twoCellAnchor editAs="oneCell">
    <xdr:from>
      <xdr:col>10</xdr:col>
      <xdr:colOff>200025</xdr:colOff>
      <xdr:row>4</xdr:row>
      <xdr:rowOff>123825</xdr:rowOff>
    </xdr:from>
    <xdr:to>
      <xdr:col>12</xdr:col>
      <xdr:colOff>409575</xdr:colOff>
      <xdr:row>11</xdr:row>
      <xdr:rowOff>114300</xdr:rowOff>
    </xdr:to>
    <xdr:pic>
      <xdr:nvPicPr>
        <xdr:cNvPr id="11440" name="Picture 1" descr="BHASKAR">
          <a:extLst>
            <a:ext uri="{FF2B5EF4-FFF2-40B4-BE49-F238E27FC236}">
              <a16:creationId xmlns:a16="http://schemas.microsoft.com/office/drawing/2014/main" xmlns="" id="{00000000-0008-0000-0000-0000B02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58450" y="771525"/>
          <a:ext cx="1428750" cy="1524000"/>
        </a:xfrm>
        <a:prstGeom prst="rect">
          <a:avLst/>
        </a:prstGeom>
        <a:noFill/>
        <a:ln w="76200" cmpd="tri">
          <a:solidFill>
            <a:srgbClr val="FF6600"/>
          </a:solid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104775</xdr:colOff>
      <xdr:row>6</xdr:row>
      <xdr:rowOff>38099</xdr:rowOff>
    </xdr:from>
    <xdr:to>
      <xdr:col>14</xdr:col>
      <xdr:colOff>198905</xdr:colOff>
      <xdr:row>7</xdr:row>
      <xdr:rowOff>276224</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0F00-000002000000}"/>
            </a:ext>
          </a:extLst>
        </xdr:cNvPr>
        <xdr:cNvSpPr/>
      </xdr:nvSpPr>
      <xdr:spPr>
        <a:xfrm>
          <a:off x="7686675" y="1733549"/>
          <a:ext cx="1313330" cy="485775"/>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409575</xdr:colOff>
      <xdr:row>2</xdr:row>
      <xdr:rowOff>57150</xdr:rowOff>
    </xdr:from>
    <xdr:to>
      <xdr:col>9</xdr:col>
      <xdr:colOff>47625</xdr:colOff>
      <xdr:row>2</xdr:row>
      <xdr:rowOff>485775</xdr:rowOff>
    </xdr:to>
    <xdr:sp macro="" textlink="">
      <xdr:nvSpPr>
        <xdr:cNvPr id="10241" name="Rectangle 1">
          <a:extLst>
            <a:ext uri="{FF2B5EF4-FFF2-40B4-BE49-F238E27FC236}">
              <a16:creationId xmlns:a16="http://schemas.microsoft.com/office/drawing/2014/main" xmlns="" id="{00000000-0008-0000-1000-000001280000}"/>
            </a:ext>
          </a:extLst>
        </xdr:cNvPr>
        <xdr:cNvSpPr>
          <a:spLocks noChangeArrowheads="1"/>
        </xdr:cNvSpPr>
      </xdr:nvSpPr>
      <xdr:spPr bwMode="auto">
        <a:xfrm>
          <a:off x="409575" y="57150"/>
          <a:ext cx="4419600" cy="428625"/>
        </a:xfrm>
        <a:prstGeom prst="rect">
          <a:avLst/>
        </a:prstGeom>
        <a:solidFill>
          <a:schemeClr val="bg1">
            <a:lumMod val="95000"/>
          </a:schemeClr>
        </a:solidFill>
        <a:ln w="9525">
          <a:solidFill>
            <a:srgbClr val="000000"/>
          </a:solidFill>
          <a:miter lim="800000"/>
          <a:headEnd/>
          <a:tailEnd/>
        </a:ln>
      </xdr:spPr>
      <xdr:txBody>
        <a:bodyPr vertOverflow="clip" wrap="square" lIns="54864" tIns="41148" rIns="54864" bIns="0" anchor="t" upright="1"/>
        <a:lstStyle/>
        <a:p>
          <a:pPr algn="ctr" rtl="1">
            <a:defRPr sz="1000"/>
          </a:pPr>
          <a:r>
            <a:rPr lang="en-US" sz="2400" b="1" i="0" strike="noStrike">
              <a:solidFill>
                <a:srgbClr val="000000"/>
              </a:solidFill>
              <a:latin typeface="Arial"/>
              <a:cs typeface="Arial"/>
            </a:rPr>
            <a:t>Salary Certificate</a:t>
          </a:r>
        </a:p>
      </xdr:txBody>
    </xdr:sp>
    <xdr:clientData/>
  </xdr:twoCellAnchor>
  <xdr:twoCellAnchor>
    <xdr:from>
      <xdr:col>1</xdr:col>
      <xdr:colOff>0</xdr:colOff>
      <xdr:row>39</xdr:row>
      <xdr:rowOff>933450</xdr:rowOff>
    </xdr:from>
    <xdr:to>
      <xdr:col>9</xdr:col>
      <xdr:colOff>609600</xdr:colOff>
      <xdr:row>39</xdr:row>
      <xdr:rowOff>933450</xdr:rowOff>
    </xdr:to>
    <xdr:sp macro="" textlink="">
      <xdr:nvSpPr>
        <xdr:cNvPr id="10799" name="Line 2">
          <a:extLst>
            <a:ext uri="{FF2B5EF4-FFF2-40B4-BE49-F238E27FC236}">
              <a16:creationId xmlns:a16="http://schemas.microsoft.com/office/drawing/2014/main" xmlns="" id="{00000000-0008-0000-1000-00002F2A0000}"/>
            </a:ext>
          </a:extLst>
        </xdr:cNvPr>
        <xdr:cNvSpPr>
          <a:spLocks noChangeShapeType="1"/>
        </xdr:cNvSpPr>
      </xdr:nvSpPr>
      <xdr:spPr bwMode="auto">
        <a:xfrm flipH="1">
          <a:off x="266700" y="9906000"/>
          <a:ext cx="5248275" cy="0"/>
        </a:xfrm>
        <a:prstGeom prst="line">
          <a:avLst/>
        </a:prstGeom>
        <a:noFill/>
        <a:ln w="9525">
          <a:solidFill>
            <a:srgbClr val="000000"/>
          </a:solidFill>
          <a:round/>
          <a:headEnd/>
          <a:tailEnd type="triangle" w="med" len="med"/>
        </a:ln>
      </xdr:spPr>
    </xdr:sp>
    <xdr:clientData/>
  </xdr:twoCellAnchor>
  <xdr:twoCellAnchor>
    <xdr:from>
      <xdr:col>1</xdr:col>
      <xdr:colOff>76200</xdr:colOff>
      <xdr:row>39</xdr:row>
      <xdr:rowOff>952500</xdr:rowOff>
    </xdr:from>
    <xdr:to>
      <xdr:col>9</xdr:col>
      <xdr:colOff>657225</xdr:colOff>
      <xdr:row>39</xdr:row>
      <xdr:rowOff>952500</xdr:rowOff>
    </xdr:to>
    <xdr:sp macro="" textlink="">
      <xdr:nvSpPr>
        <xdr:cNvPr id="10800" name="Line 3">
          <a:extLst>
            <a:ext uri="{FF2B5EF4-FFF2-40B4-BE49-F238E27FC236}">
              <a16:creationId xmlns:a16="http://schemas.microsoft.com/office/drawing/2014/main" xmlns="" id="{00000000-0008-0000-1000-0000302A0000}"/>
            </a:ext>
          </a:extLst>
        </xdr:cNvPr>
        <xdr:cNvSpPr>
          <a:spLocks noChangeShapeType="1"/>
        </xdr:cNvSpPr>
      </xdr:nvSpPr>
      <xdr:spPr bwMode="auto">
        <a:xfrm>
          <a:off x="342900" y="9906000"/>
          <a:ext cx="5191125" cy="0"/>
        </a:xfrm>
        <a:prstGeom prst="line">
          <a:avLst/>
        </a:prstGeom>
        <a:noFill/>
        <a:ln w="9525">
          <a:solidFill>
            <a:srgbClr val="000000"/>
          </a:solidFill>
          <a:round/>
          <a:headEnd/>
          <a:tailEnd type="triangle" w="med" len="med"/>
        </a:ln>
      </xdr:spPr>
    </xdr:sp>
    <xdr:clientData/>
  </xdr:twoCellAnchor>
  <xdr:twoCellAnchor>
    <xdr:from>
      <xdr:col>10</xdr:col>
      <xdr:colOff>247651</xdr:colOff>
      <xdr:row>2</xdr:row>
      <xdr:rowOff>361950</xdr:rowOff>
    </xdr:from>
    <xdr:to>
      <xdr:col>11</xdr:col>
      <xdr:colOff>57150</xdr:colOff>
      <xdr:row>8</xdr:row>
      <xdr:rowOff>98053</xdr:rowOff>
    </xdr:to>
    <xdr:sp macro="" textlink="">
      <xdr:nvSpPr>
        <xdr:cNvPr id="5" name="Rectangle 4">
          <a:hlinkClick xmlns:r="http://schemas.openxmlformats.org/officeDocument/2006/relationships" r:id="rId1" tooltip="HOME"/>
          <a:extLst>
            <a:ext uri="{FF2B5EF4-FFF2-40B4-BE49-F238E27FC236}">
              <a16:creationId xmlns:a16="http://schemas.microsoft.com/office/drawing/2014/main" xmlns="" id="{00000000-0008-0000-1000-000005000000}"/>
            </a:ext>
          </a:extLst>
        </xdr:cNvPr>
        <xdr:cNvSpPr/>
      </xdr:nvSpPr>
      <xdr:spPr>
        <a:xfrm>
          <a:off x="6067426" y="523875"/>
          <a:ext cx="380999" cy="123152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10</xdr:col>
      <xdr:colOff>228601</xdr:colOff>
      <xdr:row>25</xdr:row>
      <xdr:rowOff>95250</xdr:rowOff>
    </xdr:from>
    <xdr:to>
      <xdr:col>11</xdr:col>
      <xdr:colOff>38100</xdr:colOff>
      <xdr:row>29</xdr:row>
      <xdr:rowOff>88528</xdr:rowOff>
    </xdr:to>
    <xdr:sp macro="" textlink="">
      <xdr:nvSpPr>
        <xdr:cNvPr id="6" name="Rectangle 5">
          <a:hlinkClick xmlns:r="http://schemas.openxmlformats.org/officeDocument/2006/relationships" r:id="rId2" tooltip="HOME"/>
          <a:extLst>
            <a:ext uri="{FF2B5EF4-FFF2-40B4-BE49-F238E27FC236}">
              <a16:creationId xmlns:a16="http://schemas.microsoft.com/office/drawing/2014/main" xmlns="" id="{00000000-0008-0000-1000-000006000000}"/>
            </a:ext>
          </a:extLst>
        </xdr:cNvPr>
        <xdr:cNvSpPr/>
      </xdr:nvSpPr>
      <xdr:spPr>
        <a:xfrm>
          <a:off x="6048376" y="6838950"/>
          <a:ext cx="380999" cy="12505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4</xdr:row>
      <xdr:rowOff>0</xdr:rowOff>
    </xdr:from>
    <xdr:to>
      <xdr:col>16</xdr:col>
      <xdr:colOff>94129</xdr:colOff>
      <xdr:row>5</xdr:row>
      <xdr:rowOff>126628</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100-000002000000}"/>
            </a:ext>
          </a:extLst>
        </xdr:cNvPr>
        <xdr:cNvSpPr/>
      </xdr:nvSpPr>
      <xdr:spPr>
        <a:xfrm>
          <a:off x="7334250" y="1009650"/>
          <a:ext cx="1313329"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1248833</xdr:colOff>
      <xdr:row>14</xdr:row>
      <xdr:rowOff>127000</xdr:rowOff>
    </xdr:from>
    <xdr:to>
      <xdr:col>5</xdr:col>
      <xdr:colOff>413746</xdr:colOff>
      <xdr:row>16</xdr:row>
      <xdr:rowOff>139328</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200-000002000000}"/>
            </a:ext>
          </a:extLst>
        </xdr:cNvPr>
        <xdr:cNvSpPr/>
      </xdr:nvSpPr>
      <xdr:spPr>
        <a:xfrm>
          <a:off x="5492750" y="4476750"/>
          <a:ext cx="1313329" cy="32982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0</xdr:colOff>
      <xdr:row>4</xdr:row>
      <xdr:rowOff>40334</xdr:rowOff>
    </xdr:from>
    <xdr:to>
      <xdr:col>14</xdr:col>
      <xdr:colOff>103094</xdr:colOff>
      <xdr:row>6</xdr:row>
      <xdr:rowOff>186012</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300-000002000000}"/>
            </a:ext>
          </a:extLst>
        </xdr:cNvPr>
        <xdr:cNvSpPr/>
      </xdr:nvSpPr>
      <xdr:spPr>
        <a:xfrm>
          <a:off x="7776882" y="1261775"/>
          <a:ext cx="1313330"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12</xdr:col>
      <xdr:colOff>9525</xdr:colOff>
      <xdr:row>9</xdr:row>
      <xdr:rowOff>173684</xdr:rowOff>
    </xdr:from>
    <xdr:to>
      <xdr:col>14</xdr:col>
      <xdr:colOff>112619</xdr:colOff>
      <xdr:row>11</xdr:row>
      <xdr:rowOff>128302</xdr:rowOff>
    </xdr:to>
    <xdr:sp macro="" textlink="">
      <xdr:nvSpPr>
        <xdr:cNvPr id="3" name="Rectangle 2">
          <a:hlinkClick xmlns:r="http://schemas.openxmlformats.org/officeDocument/2006/relationships" r:id="rId2" tooltip="Non Drawl"/>
          <a:extLst>
            <a:ext uri="{FF2B5EF4-FFF2-40B4-BE49-F238E27FC236}">
              <a16:creationId xmlns:a16="http://schemas.microsoft.com/office/drawing/2014/main" xmlns="" id="{00000000-0008-0000-1300-000003000000}"/>
            </a:ext>
          </a:extLst>
        </xdr:cNvPr>
        <xdr:cNvSpPr/>
      </xdr:nvSpPr>
      <xdr:spPr>
        <a:xfrm>
          <a:off x="7786407" y="2157125"/>
          <a:ext cx="1313330" cy="33561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Non Drwal</a:t>
          </a:r>
        </a:p>
      </xdr:txBody>
    </xdr:sp>
    <xdr:clientData/>
  </xdr:twoCellAnchor>
  <xdr:twoCellAnchor>
    <xdr:from>
      <xdr:col>12</xdr:col>
      <xdr:colOff>66675</xdr:colOff>
      <xdr:row>14</xdr:row>
      <xdr:rowOff>30809</xdr:rowOff>
    </xdr:from>
    <xdr:to>
      <xdr:col>14</xdr:col>
      <xdr:colOff>169769</xdr:colOff>
      <xdr:row>15</xdr:row>
      <xdr:rowOff>178168</xdr:rowOff>
    </xdr:to>
    <xdr:sp macro="" textlink="">
      <xdr:nvSpPr>
        <xdr:cNvPr id="4" name="Rectangle 3">
          <a:hlinkClick xmlns:r="http://schemas.openxmlformats.org/officeDocument/2006/relationships" r:id="rId3" tooltip="Avilment Certuficate"/>
          <a:extLst>
            <a:ext uri="{FF2B5EF4-FFF2-40B4-BE49-F238E27FC236}">
              <a16:creationId xmlns:a16="http://schemas.microsoft.com/office/drawing/2014/main" xmlns="" id="{00000000-0008-0000-1300-000004000000}"/>
            </a:ext>
          </a:extLst>
        </xdr:cNvPr>
        <xdr:cNvSpPr/>
      </xdr:nvSpPr>
      <xdr:spPr>
        <a:xfrm>
          <a:off x="7843557" y="3090015"/>
          <a:ext cx="1313330" cy="337859"/>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Avilment</a:t>
          </a:r>
        </a:p>
      </xdr:txBody>
    </xdr:sp>
    <xdr:clientData/>
  </xdr:twoCellAnchor>
  <xdr:twoCellAnchor>
    <xdr:from>
      <xdr:col>12</xdr:col>
      <xdr:colOff>10084</xdr:colOff>
      <xdr:row>17</xdr:row>
      <xdr:rowOff>145109</xdr:rowOff>
    </xdr:from>
    <xdr:to>
      <xdr:col>15</xdr:col>
      <xdr:colOff>347382</xdr:colOff>
      <xdr:row>18</xdr:row>
      <xdr:rowOff>292468</xdr:rowOff>
    </xdr:to>
    <xdr:sp macro="" textlink="">
      <xdr:nvSpPr>
        <xdr:cNvPr id="5" name="Rectangle 4">
          <a:hlinkClick xmlns:r="http://schemas.openxmlformats.org/officeDocument/2006/relationships" r:id="rId4" tooltip="undertaking Certificate"/>
          <a:extLst>
            <a:ext uri="{FF2B5EF4-FFF2-40B4-BE49-F238E27FC236}">
              <a16:creationId xmlns:a16="http://schemas.microsoft.com/office/drawing/2014/main" xmlns="" id="{00000000-0008-0000-1300-000005000000}"/>
            </a:ext>
          </a:extLst>
        </xdr:cNvPr>
        <xdr:cNvSpPr/>
      </xdr:nvSpPr>
      <xdr:spPr>
        <a:xfrm>
          <a:off x="7786966" y="3977521"/>
          <a:ext cx="2152651" cy="337859"/>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Undertaking Cer.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390525</xdr:colOff>
      <xdr:row>2</xdr:row>
      <xdr:rowOff>247650</xdr:rowOff>
    </xdr:from>
    <xdr:to>
      <xdr:col>12</xdr:col>
      <xdr:colOff>493619</xdr:colOff>
      <xdr:row>4</xdr:row>
      <xdr:rowOff>12328</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400-000002000000}"/>
            </a:ext>
          </a:extLst>
        </xdr:cNvPr>
        <xdr:cNvSpPr/>
      </xdr:nvSpPr>
      <xdr:spPr>
        <a:xfrm>
          <a:off x="6134100" y="619125"/>
          <a:ext cx="1322294"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10</xdr:col>
      <xdr:colOff>466725</xdr:colOff>
      <xdr:row>5</xdr:row>
      <xdr:rowOff>2095500</xdr:rowOff>
    </xdr:from>
    <xdr:to>
      <xdr:col>12</xdr:col>
      <xdr:colOff>569819</xdr:colOff>
      <xdr:row>5</xdr:row>
      <xdr:rowOff>2431678</xdr:rowOff>
    </xdr:to>
    <xdr:sp macro="" textlink="">
      <xdr:nvSpPr>
        <xdr:cNvPr id="3" name="Rectangle 2">
          <a:hlinkClick xmlns:r="http://schemas.openxmlformats.org/officeDocument/2006/relationships" r:id="rId2" tooltip="Non Drawl"/>
          <a:extLst>
            <a:ext uri="{FF2B5EF4-FFF2-40B4-BE49-F238E27FC236}">
              <a16:creationId xmlns:a16="http://schemas.microsoft.com/office/drawing/2014/main" xmlns="" id="{00000000-0008-0000-1400-000003000000}"/>
            </a:ext>
          </a:extLst>
        </xdr:cNvPr>
        <xdr:cNvSpPr/>
      </xdr:nvSpPr>
      <xdr:spPr>
        <a:xfrm>
          <a:off x="6819900" y="3419475"/>
          <a:ext cx="1322294"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Non Drwal</a:t>
          </a:r>
        </a:p>
      </xdr:txBody>
    </xdr:sp>
    <xdr:clientData/>
  </xdr:twoCellAnchor>
  <xdr:twoCellAnchor>
    <xdr:from>
      <xdr:col>10</xdr:col>
      <xdr:colOff>390525</xdr:colOff>
      <xdr:row>5</xdr:row>
      <xdr:rowOff>771525</xdr:rowOff>
    </xdr:from>
    <xdr:to>
      <xdr:col>14</xdr:col>
      <xdr:colOff>104776</xdr:colOff>
      <xdr:row>5</xdr:row>
      <xdr:rowOff>1109384</xdr:rowOff>
    </xdr:to>
    <xdr:sp macro="" textlink="">
      <xdr:nvSpPr>
        <xdr:cNvPr id="4" name="Rectangle 3">
          <a:hlinkClick xmlns:r="http://schemas.openxmlformats.org/officeDocument/2006/relationships" r:id="rId3" tooltip="Undertaking Certificate"/>
          <a:extLst>
            <a:ext uri="{FF2B5EF4-FFF2-40B4-BE49-F238E27FC236}">
              <a16:creationId xmlns:a16="http://schemas.microsoft.com/office/drawing/2014/main" xmlns="" id="{00000000-0008-0000-1400-000004000000}"/>
            </a:ext>
          </a:extLst>
        </xdr:cNvPr>
        <xdr:cNvSpPr/>
      </xdr:nvSpPr>
      <xdr:spPr>
        <a:xfrm>
          <a:off x="6743700" y="2095500"/>
          <a:ext cx="2152651" cy="337859"/>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Undertaking Cer.</a:t>
          </a:r>
        </a:p>
      </xdr:txBody>
    </xdr:sp>
    <xdr:clientData/>
  </xdr:twoCellAnchor>
  <xdr:twoCellAnchor>
    <xdr:from>
      <xdr:col>10</xdr:col>
      <xdr:colOff>438149</xdr:colOff>
      <xdr:row>9</xdr:row>
      <xdr:rowOff>247650</xdr:rowOff>
    </xdr:from>
    <xdr:to>
      <xdr:col>13</xdr:col>
      <xdr:colOff>552450</xdr:colOff>
      <xdr:row>10</xdr:row>
      <xdr:rowOff>126628</xdr:rowOff>
    </xdr:to>
    <xdr:sp macro="" textlink="">
      <xdr:nvSpPr>
        <xdr:cNvPr id="5" name="Rectangle 4">
          <a:hlinkClick xmlns:r="http://schemas.openxmlformats.org/officeDocument/2006/relationships" r:id="rId4" tooltip="Dependent Cer."/>
          <a:extLst>
            <a:ext uri="{FF2B5EF4-FFF2-40B4-BE49-F238E27FC236}">
              <a16:creationId xmlns:a16="http://schemas.microsoft.com/office/drawing/2014/main" xmlns="" id="{00000000-0008-0000-1400-000005000000}"/>
            </a:ext>
          </a:extLst>
        </xdr:cNvPr>
        <xdr:cNvSpPr/>
      </xdr:nvSpPr>
      <xdr:spPr>
        <a:xfrm>
          <a:off x="6791324" y="4638675"/>
          <a:ext cx="1943101"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Dependent Cer.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389659</xdr:colOff>
      <xdr:row>2</xdr:row>
      <xdr:rowOff>554181</xdr:rowOff>
    </xdr:from>
    <xdr:to>
      <xdr:col>12</xdr:col>
      <xdr:colOff>499681</xdr:colOff>
      <xdr:row>4</xdr:row>
      <xdr:rowOff>145677</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500-000002000000}"/>
            </a:ext>
          </a:extLst>
        </xdr:cNvPr>
        <xdr:cNvSpPr/>
      </xdr:nvSpPr>
      <xdr:spPr>
        <a:xfrm>
          <a:off x="6451023" y="909204"/>
          <a:ext cx="1322294"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10</xdr:col>
      <xdr:colOff>424296</xdr:colOff>
      <xdr:row>4</xdr:row>
      <xdr:rowOff>935186</xdr:rowOff>
    </xdr:from>
    <xdr:to>
      <xdr:col>12</xdr:col>
      <xdr:colOff>525354</xdr:colOff>
      <xdr:row>4</xdr:row>
      <xdr:rowOff>1273045</xdr:rowOff>
    </xdr:to>
    <xdr:sp macro="" textlink="">
      <xdr:nvSpPr>
        <xdr:cNvPr id="4" name="Rectangle 3">
          <a:hlinkClick xmlns:r="http://schemas.openxmlformats.org/officeDocument/2006/relationships" r:id="rId2" tooltip="Avilment Certuficate"/>
          <a:extLst>
            <a:ext uri="{FF2B5EF4-FFF2-40B4-BE49-F238E27FC236}">
              <a16:creationId xmlns:a16="http://schemas.microsoft.com/office/drawing/2014/main" xmlns="" id="{00000000-0008-0000-1500-000004000000}"/>
            </a:ext>
          </a:extLst>
        </xdr:cNvPr>
        <xdr:cNvSpPr/>
      </xdr:nvSpPr>
      <xdr:spPr>
        <a:xfrm>
          <a:off x="6485660" y="2034891"/>
          <a:ext cx="1313330" cy="337859"/>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Avilment</a:t>
          </a:r>
        </a:p>
      </xdr:txBody>
    </xdr:sp>
    <xdr:clientData/>
  </xdr:twoCellAnchor>
  <xdr:twoCellAnchor>
    <xdr:from>
      <xdr:col>10</xdr:col>
      <xdr:colOff>311730</xdr:colOff>
      <xdr:row>4</xdr:row>
      <xdr:rowOff>1948300</xdr:rowOff>
    </xdr:from>
    <xdr:to>
      <xdr:col>14</xdr:col>
      <xdr:colOff>39836</xdr:colOff>
      <xdr:row>4</xdr:row>
      <xdr:rowOff>2355272</xdr:rowOff>
    </xdr:to>
    <xdr:sp macro="" textlink="">
      <xdr:nvSpPr>
        <xdr:cNvPr id="5" name="Rectangle 4">
          <a:hlinkClick xmlns:r="http://schemas.openxmlformats.org/officeDocument/2006/relationships" r:id="rId3" tooltip="Avilment Certuficate"/>
          <a:extLst>
            <a:ext uri="{FF2B5EF4-FFF2-40B4-BE49-F238E27FC236}">
              <a16:creationId xmlns:a16="http://schemas.microsoft.com/office/drawing/2014/main" xmlns="" id="{00000000-0008-0000-1500-000005000000}"/>
            </a:ext>
          </a:extLst>
        </xdr:cNvPr>
        <xdr:cNvSpPr/>
      </xdr:nvSpPr>
      <xdr:spPr>
        <a:xfrm>
          <a:off x="6797389" y="3048005"/>
          <a:ext cx="2152652" cy="406972"/>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Undertaking Cer.</a:t>
          </a:r>
        </a:p>
      </xdr:txBody>
    </xdr:sp>
    <xdr:clientData/>
  </xdr:twoCellAnchor>
  <xdr:twoCellAnchor>
    <xdr:from>
      <xdr:col>10</xdr:col>
      <xdr:colOff>372342</xdr:colOff>
      <xdr:row>4</xdr:row>
      <xdr:rowOff>3022031</xdr:rowOff>
    </xdr:from>
    <xdr:to>
      <xdr:col>13</xdr:col>
      <xdr:colOff>497034</xdr:colOff>
      <xdr:row>4</xdr:row>
      <xdr:rowOff>3358209</xdr:rowOff>
    </xdr:to>
    <xdr:sp macro="" textlink="">
      <xdr:nvSpPr>
        <xdr:cNvPr id="6" name="Rectangle 5">
          <a:hlinkClick xmlns:r="http://schemas.openxmlformats.org/officeDocument/2006/relationships" r:id="rId4" tooltip="Dependent Cer."/>
          <a:extLst>
            <a:ext uri="{FF2B5EF4-FFF2-40B4-BE49-F238E27FC236}">
              <a16:creationId xmlns:a16="http://schemas.microsoft.com/office/drawing/2014/main" xmlns="" id="{00000000-0008-0000-1500-000006000000}"/>
            </a:ext>
          </a:extLst>
        </xdr:cNvPr>
        <xdr:cNvSpPr/>
      </xdr:nvSpPr>
      <xdr:spPr>
        <a:xfrm>
          <a:off x="6858001" y="4121736"/>
          <a:ext cx="1943101"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Dependent Cer.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552450</xdr:colOff>
      <xdr:row>3</xdr:row>
      <xdr:rowOff>19050</xdr:rowOff>
    </xdr:from>
    <xdr:to>
      <xdr:col>18</xdr:col>
      <xdr:colOff>47370</xdr:colOff>
      <xdr:row>3</xdr:row>
      <xdr:rowOff>355228</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600-000002000000}"/>
            </a:ext>
          </a:extLst>
        </xdr:cNvPr>
        <xdr:cNvSpPr/>
      </xdr:nvSpPr>
      <xdr:spPr>
        <a:xfrm>
          <a:off x="8640041" y="633845"/>
          <a:ext cx="1313329"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16</xdr:col>
      <xdr:colOff>57150</xdr:colOff>
      <xdr:row>4</xdr:row>
      <xdr:rowOff>504825</xdr:rowOff>
    </xdr:from>
    <xdr:to>
      <xdr:col>18</xdr:col>
      <xdr:colOff>151280</xdr:colOff>
      <xdr:row>4</xdr:row>
      <xdr:rowOff>840443</xdr:rowOff>
    </xdr:to>
    <xdr:sp macro="" textlink="">
      <xdr:nvSpPr>
        <xdr:cNvPr id="3" name="Rectangle 2">
          <a:hlinkClick xmlns:r="http://schemas.openxmlformats.org/officeDocument/2006/relationships" r:id="rId2" tooltip="Non Drawl"/>
          <a:extLst>
            <a:ext uri="{FF2B5EF4-FFF2-40B4-BE49-F238E27FC236}">
              <a16:creationId xmlns:a16="http://schemas.microsoft.com/office/drawing/2014/main" xmlns="" id="{00000000-0008-0000-1600-000003000000}"/>
            </a:ext>
          </a:extLst>
        </xdr:cNvPr>
        <xdr:cNvSpPr/>
      </xdr:nvSpPr>
      <xdr:spPr>
        <a:xfrm>
          <a:off x="8782050" y="1504950"/>
          <a:ext cx="1313330" cy="33561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Non Drwal</a:t>
          </a:r>
        </a:p>
      </xdr:txBody>
    </xdr:sp>
    <xdr:clientData/>
  </xdr:twoCellAnchor>
  <xdr:twoCellAnchor>
    <xdr:from>
      <xdr:col>16</xdr:col>
      <xdr:colOff>114300</xdr:colOff>
      <xdr:row>4</xdr:row>
      <xdr:rowOff>1437715</xdr:rowOff>
    </xdr:from>
    <xdr:to>
      <xdr:col>18</xdr:col>
      <xdr:colOff>208430</xdr:colOff>
      <xdr:row>4</xdr:row>
      <xdr:rowOff>1775574</xdr:rowOff>
    </xdr:to>
    <xdr:sp macro="" textlink="">
      <xdr:nvSpPr>
        <xdr:cNvPr id="4" name="Rectangle 3">
          <a:hlinkClick xmlns:r="http://schemas.openxmlformats.org/officeDocument/2006/relationships" r:id="rId3" tooltip="Avilment Certuficate"/>
          <a:extLst>
            <a:ext uri="{FF2B5EF4-FFF2-40B4-BE49-F238E27FC236}">
              <a16:creationId xmlns:a16="http://schemas.microsoft.com/office/drawing/2014/main" xmlns="" id="{00000000-0008-0000-1600-000004000000}"/>
            </a:ext>
          </a:extLst>
        </xdr:cNvPr>
        <xdr:cNvSpPr/>
      </xdr:nvSpPr>
      <xdr:spPr>
        <a:xfrm>
          <a:off x="8839200" y="2437840"/>
          <a:ext cx="1313330" cy="337859"/>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Avilment</a:t>
          </a:r>
        </a:p>
      </xdr:txBody>
    </xdr:sp>
    <xdr:clientData/>
  </xdr:twoCellAnchor>
  <xdr:twoCellAnchor>
    <xdr:from>
      <xdr:col>16</xdr:col>
      <xdr:colOff>38100</xdr:colOff>
      <xdr:row>4</xdr:row>
      <xdr:rowOff>2524125</xdr:rowOff>
    </xdr:from>
    <xdr:to>
      <xdr:col>19</xdr:col>
      <xdr:colOff>152401</xdr:colOff>
      <xdr:row>4</xdr:row>
      <xdr:rowOff>2860303</xdr:rowOff>
    </xdr:to>
    <xdr:sp macro="" textlink="">
      <xdr:nvSpPr>
        <xdr:cNvPr id="5" name="Rectangle 4">
          <a:hlinkClick xmlns:r="http://schemas.openxmlformats.org/officeDocument/2006/relationships" r:id="rId4" tooltip="Dependent Cer."/>
          <a:extLst>
            <a:ext uri="{FF2B5EF4-FFF2-40B4-BE49-F238E27FC236}">
              <a16:creationId xmlns:a16="http://schemas.microsoft.com/office/drawing/2014/main" xmlns="" id="{00000000-0008-0000-1600-000005000000}"/>
            </a:ext>
          </a:extLst>
        </xdr:cNvPr>
        <xdr:cNvSpPr/>
      </xdr:nvSpPr>
      <xdr:spPr>
        <a:xfrm>
          <a:off x="8763000" y="3524250"/>
          <a:ext cx="1943101"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Dependent Cer.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114300</xdr:colOff>
      <xdr:row>1</xdr:row>
      <xdr:rowOff>781050</xdr:rowOff>
    </xdr:from>
    <xdr:to>
      <xdr:col>10</xdr:col>
      <xdr:colOff>1424455</xdr:colOff>
      <xdr:row>2</xdr:row>
      <xdr:rowOff>193303</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700-000002000000}"/>
            </a:ext>
          </a:extLst>
        </xdr:cNvPr>
        <xdr:cNvSpPr/>
      </xdr:nvSpPr>
      <xdr:spPr>
        <a:xfrm>
          <a:off x="6638925" y="781050"/>
          <a:ext cx="1310155"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10</xdr:col>
      <xdr:colOff>114300</xdr:colOff>
      <xdr:row>8</xdr:row>
      <xdr:rowOff>0</xdr:rowOff>
    </xdr:from>
    <xdr:to>
      <xdr:col>10</xdr:col>
      <xdr:colOff>1424455</xdr:colOff>
      <xdr:row>8</xdr:row>
      <xdr:rowOff>336178</xdr:rowOff>
    </xdr:to>
    <xdr:sp macro="" textlink="">
      <xdr:nvSpPr>
        <xdr:cNvPr id="3" name="Rectangle 2">
          <a:hlinkClick xmlns:r="http://schemas.openxmlformats.org/officeDocument/2006/relationships" r:id="rId2" tooltip="HOME"/>
          <a:extLst>
            <a:ext uri="{FF2B5EF4-FFF2-40B4-BE49-F238E27FC236}">
              <a16:creationId xmlns:a16="http://schemas.microsoft.com/office/drawing/2014/main" xmlns="" id="{00000000-0008-0000-1700-000003000000}"/>
            </a:ext>
          </a:extLst>
        </xdr:cNvPr>
        <xdr:cNvSpPr/>
      </xdr:nvSpPr>
      <xdr:spPr>
        <a:xfrm>
          <a:off x="6638925" y="6400800"/>
          <a:ext cx="1310155"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449031</xdr:colOff>
      <xdr:row>2</xdr:row>
      <xdr:rowOff>0</xdr:rowOff>
    </xdr:from>
    <xdr:to>
      <xdr:col>10</xdr:col>
      <xdr:colOff>1759186</xdr:colOff>
      <xdr:row>3</xdr:row>
      <xdr:rowOff>145678</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800-000002000000}"/>
            </a:ext>
          </a:extLst>
        </xdr:cNvPr>
        <xdr:cNvSpPr/>
      </xdr:nvSpPr>
      <xdr:spPr>
        <a:xfrm>
          <a:off x="6667495" y="517071"/>
          <a:ext cx="1310155"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10</xdr:col>
      <xdr:colOff>449031</xdr:colOff>
      <xdr:row>8</xdr:row>
      <xdr:rowOff>653142</xdr:rowOff>
    </xdr:from>
    <xdr:to>
      <xdr:col>10</xdr:col>
      <xdr:colOff>1759186</xdr:colOff>
      <xdr:row>11</xdr:row>
      <xdr:rowOff>50428</xdr:rowOff>
    </xdr:to>
    <xdr:sp macro="" textlink="">
      <xdr:nvSpPr>
        <xdr:cNvPr id="3" name="Rectangle 2">
          <a:hlinkClick xmlns:r="http://schemas.openxmlformats.org/officeDocument/2006/relationships" r:id="rId2" tooltip="HOME"/>
          <a:extLst>
            <a:ext uri="{FF2B5EF4-FFF2-40B4-BE49-F238E27FC236}">
              <a16:creationId xmlns:a16="http://schemas.microsoft.com/office/drawing/2014/main" xmlns="" id="{00000000-0008-0000-1800-000003000000}"/>
            </a:ext>
          </a:extLst>
        </xdr:cNvPr>
        <xdr:cNvSpPr/>
      </xdr:nvSpPr>
      <xdr:spPr>
        <a:xfrm>
          <a:off x="6667495" y="6136821"/>
          <a:ext cx="1310155"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227479</xdr:colOff>
      <xdr:row>2</xdr:row>
      <xdr:rowOff>9525</xdr:rowOff>
    </xdr:from>
    <xdr:to>
      <xdr:col>9</xdr:col>
      <xdr:colOff>184433</xdr:colOff>
      <xdr:row>3</xdr:row>
      <xdr:rowOff>47625</xdr:rowOff>
    </xdr:to>
    <xdr:sp macro="" textlink="">
      <xdr:nvSpPr>
        <xdr:cNvPr id="2" name="Text Box 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2027704" y="447675"/>
          <a:ext cx="1747654" cy="257175"/>
        </a:xfrm>
        <a:prstGeom prst="rect">
          <a:avLst/>
        </a:prstGeom>
        <a:solidFill>
          <a:srgbClr val="FFFFFF"/>
        </a:solidFill>
        <a:ln w="57150" cmpd="thinThick">
          <a:solidFill>
            <a:srgbClr val="000000"/>
          </a:solidFill>
          <a:miter lim="800000"/>
          <a:headEnd/>
          <a:tailEnd/>
        </a:ln>
        <a:effectLst/>
      </xdr:spPr>
      <xdr:txBody>
        <a:bodyPr vertOverflow="clip" wrap="square" lIns="36576" tIns="41148" rIns="0" bIns="0" anchor="ctr" upright="1"/>
        <a:lstStyle/>
        <a:p>
          <a:pPr algn="ctr" rtl="1">
            <a:defRPr sz="1000"/>
          </a:pPr>
          <a:r>
            <a:rPr lang="en-US" sz="1100" b="0" i="0" strike="noStrike">
              <a:solidFill>
                <a:srgbClr val="000000"/>
              </a:solidFill>
              <a:latin typeface="Arial Black"/>
            </a:rPr>
            <a:t>PAPER TOKEN</a:t>
          </a:r>
        </a:p>
      </xdr:txBody>
    </xdr:sp>
    <xdr:clientData/>
  </xdr:twoCellAnchor>
  <xdr:twoCellAnchor>
    <xdr:from>
      <xdr:col>11</xdr:col>
      <xdr:colOff>57150</xdr:colOff>
      <xdr:row>9</xdr:row>
      <xdr:rowOff>28575</xdr:rowOff>
    </xdr:from>
    <xdr:to>
      <xdr:col>15</xdr:col>
      <xdr:colOff>180975</xdr:colOff>
      <xdr:row>10</xdr:row>
      <xdr:rowOff>180975</xdr:rowOff>
    </xdr:to>
    <xdr:sp macro="" textlink="">
      <xdr:nvSpPr>
        <xdr:cNvPr id="3" name="Text Box 4">
          <a:extLst>
            <a:ext uri="{FF2B5EF4-FFF2-40B4-BE49-F238E27FC236}">
              <a16:creationId xmlns:a16="http://schemas.microsoft.com/office/drawing/2014/main" xmlns="" id="{00000000-0008-0000-0300-000003000000}"/>
            </a:ext>
          </a:extLst>
        </xdr:cNvPr>
        <xdr:cNvSpPr txBox="1">
          <a:spLocks noChangeArrowheads="1"/>
        </xdr:cNvSpPr>
      </xdr:nvSpPr>
      <xdr:spPr bwMode="auto">
        <a:xfrm>
          <a:off x="4257675" y="1714500"/>
          <a:ext cx="952500" cy="257175"/>
        </a:xfrm>
        <a:prstGeom prst="rect">
          <a:avLst/>
        </a:prstGeom>
        <a:solidFill>
          <a:srgbClr val="FFFFFF"/>
        </a:solidFill>
        <a:ln w="9525" algn="ctr">
          <a:solidFill>
            <a:srgbClr val="000000"/>
          </a:solidFill>
          <a:miter lim="800000"/>
          <a:headEnd/>
          <a:tailEnd/>
        </a:ln>
      </xdr:spPr>
    </xdr:sp>
    <xdr:clientData/>
  </xdr:twoCellAnchor>
  <xdr:twoCellAnchor>
    <xdr:from>
      <xdr:col>1</xdr:col>
      <xdr:colOff>230280</xdr:colOff>
      <xdr:row>35</xdr:row>
      <xdr:rowOff>131669</xdr:rowOff>
    </xdr:from>
    <xdr:to>
      <xdr:col>1</xdr:col>
      <xdr:colOff>930087</xdr:colOff>
      <xdr:row>39</xdr:row>
      <xdr:rowOff>19128</xdr:rowOff>
    </xdr:to>
    <xdr:sp macro="" textlink="">
      <xdr:nvSpPr>
        <xdr:cNvPr id="4" name="Oval 5">
          <a:extLst>
            <a:ext uri="{FF2B5EF4-FFF2-40B4-BE49-F238E27FC236}">
              <a16:creationId xmlns:a16="http://schemas.microsoft.com/office/drawing/2014/main" xmlns="" id="{00000000-0008-0000-0300-000004000000}"/>
            </a:ext>
          </a:extLst>
        </xdr:cNvPr>
        <xdr:cNvSpPr>
          <a:spLocks noChangeArrowheads="1"/>
        </xdr:cNvSpPr>
      </xdr:nvSpPr>
      <xdr:spPr bwMode="auto">
        <a:xfrm flipH="1">
          <a:off x="535080" y="6713444"/>
          <a:ext cx="699807" cy="678034"/>
        </a:xfrm>
        <a:prstGeom prst="ellipse">
          <a:avLst/>
        </a:prstGeom>
        <a:solidFill>
          <a:srgbClr val="FFFFFF"/>
        </a:solidFill>
        <a:ln w="9525" algn="ctr">
          <a:solidFill>
            <a:srgbClr val="000000"/>
          </a:solidFill>
          <a:round/>
          <a:headEnd/>
          <a:tailEnd/>
        </a:ln>
        <a:effectLst/>
      </xdr:spPr>
      <xdr:txBody>
        <a:bodyPr vertOverflow="clip" wrap="square" lIns="36576" tIns="27432" rIns="0" bIns="0" anchor="t" upright="1"/>
        <a:lstStyle/>
        <a:p>
          <a:pPr algn="l" rtl="1">
            <a:defRPr sz="1000"/>
          </a:pPr>
          <a:r>
            <a:rPr lang="en-US" sz="1000" b="0" i="0" strike="noStrike">
              <a:solidFill>
                <a:srgbClr val="000000"/>
              </a:solidFill>
              <a:latin typeface="Arial"/>
              <a:cs typeface="Arial"/>
            </a:rPr>
            <a:t>DDO</a:t>
          </a:r>
        </a:p>
        <a:p>
          <a:pPr algn="l" rtl="1">
            <a:defRPr sz="1000"/>
          </a:pPr>
          <a:r>
            <a:rPr lang="en-US" sz="1000" b="0" i="0" strike="noStrike">
              <a:solidFill>
                <a:srgbClr val="000000"/>
              </a:solidFill>
              <a:latin typeface="Arial"/>
              <a:cs typeface="Arial"/>
            </a:rPr>
            <a:t>Seal</a:t>
          </a:r>
        </a:p>
        <a:p>
          <a:pPr algn="l" rtl="1">
            <a:defRPr sz="1000"/>
          </a:pPr>
          <a:endParaRPr lang="en-US" sz="1000" b="0" i="0" strike="noStrike">
            <a:solidFill>
              <a:srgbClr val="000000"/>
            </a:solidFill>
            <a:latin typeface="Arial"/>
            <a:cs typeface="Arial"/>
          </a:endParaRPr>
        </a:p>
      </xdr:txBody>
    </xdr:sp>
    <xdr:clientData/>
  </xdr:twoCellAnchor>
  <xdr:twoCellAnchor editAs="oneCell">
    <xdr:from>
      <xdr:col>14</xdr:col>
      <xdr:colOff>257175</xdr:colOff>
      <xdr:row>28</xdr:row>
      <xdr:rowOff>9525</xdr:rowOff>
    </xdr:from>
    <xdr:to>
      <xdr:col>15</xdr:col>
      <xdr:colOff>85725</xdr:colOff>
      <xdr:row>29</xdr:row>
      <xdr:rowOff>9525</xdr:rowOff>
    </xdr:to>
    <xdr:sp macro="" textlink="">
      <xdr:nvSpPr>
        <xdr:cNvPr id="5" name="Text Box 15">
          <a:extLst>
            <a:ext uri="{FF2B5EF4-FFF2-40B4-BE49-F238E27FC236}">
              <a16:creationId xmlns:a16="http://schemas.microsoft.com/office/drawing/2014/main" xmlns="" id="{00000000-0008-0000-0300-000005000000}"/>
            </a:ext>
          </a:extLst>
        </xdr:cNvPr>
        <xdr:cNvSpPr txBox="1">
          <a:spLocks noChangeArrowheads="1"/>
        </xdr:cNvSpPr>
      </xdr:nvSpPr>
      <xdr:spPr bwMode="auto">
        <a:xfrm>
          <a:off x="5038725" y="5467350"/>
          <a:ext cx="85725" cy="180975"/>
        </a:xfrm>
        <a:prstGeom prst="rect">
          <a:avLst/>
        </a:prstGeom>
        <a:noFill/>
        <a:ln w="9525">
          <a:noFill/>
          <a:miter lim="800000"/>
          <a:headEnd/>
          <a:tailEnd/>
        </a:ln>
      </xdr:spPr>
    </xdr:sp>
    <xdr:clientData/>
  </xdr:twoCellAnchor>
  <xdr:twoCellAnchor>
    <xdr:from>
      <xdr:col>19</xdr:col>
      <xdr:colOff>265018</xdr:colOff>
      <xdr:row>36</xdr:row>
      <xdr:rowOff>38100</xdr:rowOff>
    </xdr:from>
    <xdr:to>
      <xdr:col>20</xdr:col>
      <xdr:colOff>11205</xdr:colOff>
      <xdr:row>39</xdr:row>
      <xdr:rowOff>114300</xdr:rowOff>
    </xdr:to>
    <xdr:sp macro="" textlink="">
      <xdr:nvSpPr>
        <xdr:cNvPr id="6" name="Oval 18">
          <a:extLst>
            <a:ext uri="{FF2B5EF4-FFF2-40B4-BE49-F238E27FC236}">
              <a16:creationId xmlns:a16="http://schemas.microsoft.com/office/drawing/2014/main" xmlns="" id="{00000000-0008-0000-0300-000006000000}"/>
            </a:ext>
          </a:extLst>
        </xdr:cNvPr>
        <xdr:cNvSpPr>
          <a:spLocks noChangeArrowheads="1"/>
        </xdr:cNvSpPr>
      </xdr:nvSpPr>
      <xdr:spPr bwMode="auto">
        <a:xfrm flipH="1">
          <a:off x="6208618" y="6867525"/>
          <a:ext cx="689162" cy="619125"/>
        </a:xfrm>
        <a:prstGeom prst="ellipse">
          <a:avLst/>
        </a:prstGeom>
        <a:solidFill>
          <a:srgbClr val="FFFFFF"/>
        </a:solidFill>
        <a:ln w="9525" algn="ctr">
          <a:solidFill>
            <a:srgbClr val="000000"/>
          </a:solidFill>
          <a:round/>
          <a:headEnd/>
          <a:tailEnd/>
        </a:ln>
        <a:effectLst/>
      </xdr:spPr>
      <xdr:txBody>
        <a:bodyPr vertOverflow="clip" wrap="square" lIns="36576" tIns="27432" rIns="0" bIns="0" anchor="t" upright="1"/>
        <a:lstStyle/>
        <a:p>
          <a:pPr algn="l" rtl="1">
            <a:defRPr sz="1000"/>
          </a:pPr>
          <a:r>
            <a:rPr lang="en-US" sz="1000" b="0" i="0" strike="noStrike">
              <a:solidFill>
                <a:srgbClr val="000000"/>
              </a:solidFill>
              <a:latin typeface="Arial"/>
              <a:cs typeface="Arial"/>
            </a:rPr>
            <a:t>DDO</a:t>
          </a:r>
        </a:p>
        <a:p>
          <a:pPr algn="l" rtl="1">
            <a:defRPr sz="1000"/>
          </a:pPr>
          <a:r>
            <a:rPr lang="en-US" sz="1000" b="0" i="0" strike="noStrike">
              <a:solidFill>
                <a:srgbClr val="000000"/>
              </a:solidFill>
              <a:latin typeface="Arial"/>
              <a:cs typeface="Arial"/>
            </a:rPr>
            <a:t>Seal</a:t>
          </a:r>
        </a:p>
        <a:p>
          <a:pPr algn="l" rtl="1">
            <a:defRPr sz="1000"/>
          </a:pPr>
          <a:endParaRPr lang="en-US" sz="1000" b="0" i="0" strike="noStrike">
            <a:solidFill>
              <a:srgbClr val="000000"/>
            </a:solidFill>
            <a:latin typeface="Arial"/>
            <a:cs typeface="Arial"/>
          </a:endParaRPr>
        </a:p>
      </xdr:txBody>
    </xdr:sp>
    <xdr:clientData/>
  </xdr:twoCellAnchor>
  <xdr:twoCellAnchor editAs="oneCell">
    <xdr:from>
      <xdr:col>14</xdr:col>
      <xdr:colOff>257175</xdr:colOff>
      <xdr:row>28</xdr:row>
      <xdr:rowOff>9525</xdr:rowOff>
    </xdr:from>
    <xdr:to>
      <xdr:col>15</xdr:col>
      <xdr:colOff>85725</xdr:colOff>
      <xdr:row>29</xdr:row>
      <xdr:rowOff>9525</xdr:rowOff>
    </xdr:to>
    <xdr:sp macro="" textlink="">
      <xdr:nvSpPr>
        <xdr:cNvPr id="7" name="Text Box 15">
          <a:extLst>
            <a:ext uri="{FF2B5EF4-FFF2-40B4-BE49-F238E27FC236}">
              <a16:creationId xmlns:a16="http://schemas.microsoft.com/office/drawing/2014/main" xmlns="" id="{00000000-0008-0000-0300-000007000000}"/>
            </a:ext>
          </a:extLst>
        </xdr:cNvPr>
        <xdr:cNvSpPr txBox="1">
          <a:spLocks noChangeArrowheads="1"/>
        </xdr:cNvSpPr>
      </xdr:nvSpPr>
      <xdr:spPr bwMode="auto">
        <a:xfrm>
          <a:off x="5038725" y="5467350"/>
          <a:ext cx="85725" cy="180975"/>
        </a:xfrm>
        <a:prstGeom prst="rect">
          <a:avLst/>
        </a:prstGeom>
        <a:noFill/>
        <a:ln w="9525">
          <a:noFill/>
          <a:miter lim="800000"/>
          <a:headEnd/>
          <a:tailEnd/>
        </a:ln>
      </xdr:spPr>
    </xdr:sp>
    <xdr:clientData/>
  </xdr:twoCellAnchor>
  <xdr:twoCellAnchor>
    <xdr:from>
      <xdr:col>11</xdr:col>
      <xdr:colOff>190500</xdr:colOff>
      <xdr:row>35</xdr:row>
      <xdr:rowOff>66675</xdr:rowOff>
    </xdr:from>
    <xdr:to>
      <xdr:col>16</xdr:col>
      <xdr:colOff>85725</xdr:colOff>
      <xdr:row>39</xdr:row>
      <xdr:rowOff>161925</xdr:rowOff>
    </xdr:to>
    <xdr:sp macro="" textlink="">
      <xdr:nvSpPr>
        <xdr:cNvPr id="8" name="Oval 6">
          <a:extLst>
            <a:ext uri="{FF2B5EF4-FFF2-40B4-BE49-F238E27FC236}">
              <a16:creationId xmlns:a16="http://schemas.microsoft.com/office/drawing/2014/main" xmlns="" id="{00000000-0008-0000-0300-000008000000}"/>
            </a:ext>
          </a:extLst>
        </xdr:cNvPr>
        <xdr:cNvSpPr>
          <a:spLocks noChangeArrowheads="1"/>
        </xdr:cNvSpPr>
      </xdr:nvSpPr>
      <xdr:spPr bwMode="auto">
        <a:xfrm>
          <a:off x="4391025" y="6648450"/>
          <a:ext cx="904875" cy="885825"/>
        </a:xfrm>
        <a:prstGeom prst="ellipse">
          <a:avLst/>
        </a:prstGeom>
        <a:solidFill>
          <a:srgbClr val="FFFFFF"/>
        </a:solidFill>
        <a:ln w="9525" algn="ctr">
          <a:solidFill>
            <a:srgbClr val="000000"/>
          </a:solidFill>
          <a:round/>
          <a:headEnd/>
          <a:tailEnd/>
        </a:ln>
      </xdr:spPr>
      <xdr:txBody>
        <a:bodyPr vertOverflow="clip" wrap="square" lIns="27432" tIns="22860" rIns="0" bIns="0" anchor="t" upright="1"/>
        <a:lstStyle/>
        <a:p>
          <a:pPr algn="l" rtl="1">
            <a:defRPr sz="1000"/>
          </a:pPr>
          <a:r>
            <a:rPr lang="en-US" sz="1100" b="0" i="0" strike="noStrike">
              <a:solidFill>
                <a:srgbClr val="000000"/>
              </a:solidFill>
              <a:latin typeface="Arial"/>
              <a:cs typeface="Arial"/>
            </a:rPr>
            <a:t> </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twoCellAnchor>
    <xdr:from>
      <xdr:col>12</xdr:col>
      <xdr:colOff>64432</xdr:colOff>
      <xdr:row>36</xdr:row>
      <xdr:rowOff>82363</xdr:rowOff>
    </xdr:from>
    <xdr:to>
      <xdr:col>16</xdr:col>
      <xdr:colOff>11204</xdr:colOff>
      <xdr:row>38</xdr:row>
      <xdr:rowOff>175932</xdr:rowOff>
    </xdr:to>
    <xdr:sp macro="" textlink="">
      <xdr:nvSpPr>
        <xdr:cNvPr id="9" name="Text Box 8">
          <a:extLst>
            <a:ext uri="{FF2B5EF4-FFF2-40B4-BE49-F238E27FC236}">
              <a16:creationId xmlns:a16="http://schemas.microsoft.com/office/drawing/2014/main" xmlns="" id="{00000000-0008-0000-0300-000009000000}"/>
            </a:ext>
          </a:extLst>
        </xdr:cNvPr>
        <xdr:cNvSpPr txBox="1">
          <a:spLocks noChangeArrowheads="1"/>
        </xdr:cNvSpPr>
      </xdr:nvSpPr>
      <xdr:spPr bwMode="auto">
        <a:xfrm>
          <a:off x="4464982" y="6911788"/>
          <a:ext cx="756397" cy="455519"/>
        </a:xfrm>
        <a:prstGeom prst="rect">
          <a:avLst/>
        </a:prstGeom>
        <a:solidFill>
          <a:srgbClr val="FFFFFF"/>
        </a:solidFill>
        <a:ln w="9525" algn="ctr">
          <a:noFill/>
          <a:miter lim="800000"/>
          <a:headEnd/>
          <a:tailEnd/>
        </a:ln>
      </xdr:spPr>
      <xdr:txBody>
        <a:bodyPr vertOverflow="clip" wrap="square" lIns="36576" tIns="27432" rIns="0" bIns="0" anchor="t" upright="1"/>
        <a:lstStyle/>
        <a:p>
          <a:pPr algn="ctr" rtl="1">
            <a:defRPr sz="1000"/>
          </a:pPr>
          <a:r>
            <a:rPr lang="en-US" sz="1000" b="0" i="0" strike="noStrike">
              <a:solidFill>
                <a:srgbClr val="000000"/>
              </a:solidFill>
              <a:latin typeface="Arial"/>
              <a:cs typeface="Arial"/>
            </a:rPr>
            <a:t>Treasury        Seal</a:t>
          </a:r>
        </a:p>
      </xdr:txBody>
    </xdr:sp>
    <xdr:clientData/>
  </xdr:twoCellAnchor>
  <xdr:twoCellAnchor editAs="absolute">
    <xdr:from>
      <xdr:col>32</xdr:col>
      <xdr:colOff>78578</xdr:colOff>
      <xdr:row>2</xdr:row>
      <xdr:rowOff>104775</xdr:rowOff>
    </xdr:from>
    <xdr:to>
      <xdr:col>33</xdr:col>
      <xdr:colOff>573878</xdr:colOff>
      <xdr:row>10</xdr:row>
      <xdr:rowOff>157162</xdr:rowOff>
    </xdr:to>
    <xdr:pic>
      <xdr:nvPicPr>
        <xdr:cNvPr id="10" name="Picture 35" descr="1">
          <a:extLst>
            <a:ext uri="{FF2B5EF4-FFF2-40B4-BE49-F238E27FC236}">
              <a16:creationId xmlns:a16="http://schemas.microsoft.com/office/drawing/2014/main" xmlns="" id="{00000000-0008-0000-03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89553" y="542925"/>
          <a:ext cx="1104900" cy="1404937"/>
        </a:xfrm>
        <a:prstGeom prst="rect">
          <a:avLst/>
        </a:prstGeom>
        <a:solidFill>
          <a:srgbClr val="FF0000"/>
        </a:solidFill>
        <a:ln w="57150" cap="rnd" cmpd="thickThin">
          <a:solidFill>
            <a:srgbClr val="FF6600"/>
          </a:solidFill>
          <a:prstDash val="sysDot"/>
          <a:miter lim="800000"/>
          <a:headEnd/>
          <a:tailEnd/>
        </a:ln>
      </xdr:spPr>
    </xdr:pic>
    <xdr:clientData/>
  </xdr:twoCellAnchor>
  <xdr:twoCellAnchor>
    <xdr:from>
      <xdr:col>35</xdr:col>
      <xdr:colOff>0</xdr:colOff>
      <xdr:row>6</xdr:row>
      <xdr:rowOff>0</xdr:rowOff>
    </xdr:from>
    <xdr:to>
      <xdr:col>37</xdr:col>
      <xdr:colOff>98892</xdr:colOff>
      <xdr:row>8</xdr:row>
      <xdr:rowOff>157369</xdr:rowOff>
    </xdr:to>
    <xdr:sp macro="" textlink="">
      <xdr:nvSpPr>
        <xdr:cNvPr id="18" name="Rectangle 17">
          <a:hlinkClick xmlns:r="http://schemas.openxmlformats.org/officeDocument/2006/relationships" r:id="rId2" tooltip="HOME"/>
          <a:extLst>
            <a:ext uri="{FF2B5EF4-FFF2-40B4-BE49-F238E27FC236}">
              <a16:creationId xmlns:a16="http://schemas.microsoft.com/office/drawing/2014/main" xmlns="" id="{00000000-0008-0000-0300-000012000000}"/>
            </a:ext>
          </a:extLst>
        </xdr:cNvPr>
        <xdr:cNvSpPr/>
      </xdr:nvSpPr>
      <xdr:spPr>
        <a:xfrm>
          <a:off x="13430250" y="1119188"/>
          <a:ext cx="1313330" cy="538369"/>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M.Bill</a:t>
          </a:r>
        </a:p>
      </xdr:txBody>
    </xdr:sp>
    <xdr:clientData/>
  </xdr:twoCellAnchor>
  <xdr:twoCellAnchor>
    <xdr:from>
      <xdr:col>35</xdr:col>
      <xdr:colOff>107650</xdr:colOff>
      <xdr:row>12</xdr:row>
      <xdr:rowOff>82309</xdr:rowOff>
    </xdr:from>
    <xdr:to>
      <xdr:col>37</xdr:col>
      <xdr:colOff>199614</xdr:colOff>
      <xdr:row>15</xdr:row>
      <xdr:rowOff>71438</xdr:rowOff>
    </xdr:to>
    <xdr:sp macro="" textlink="">
      <xdr:nvSpPr>
        <xdr:cNvPr id="19" name="Rectangle 18">
          <a:hlinkClick xmlns:r="http://schemas.openxmlformats.org/officeDocument/2006/relationships" r:id="rId3" tooltip="HOME"/>
          <a:extLst>
            <a:ext uri="{FF2B5EF4-FFF2-40B4-BE49-F238E27FC236}">
              <a16:creationId xmlns:a16="http://schemas.microsoft.com/office/drawing/2014/main" xmlns="" id="{00000000-0008-0000-0300-000013000000}"/>
            </a:ext>
          </a:extLst>
        </xdr:cNvPr>
        <xdr:cNvSpPr/>
      </xdr:nvSpPr>
      <xdr:spPr>
        <a:xfrm>
          <a:off x="13537900" y="2237340"/>
          <a:ext cx="1306402" cy="59634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209550</xdr:colOff>
      <xdr:row>0</xdr:row>
      <xdr:rowOff>228599</xdr:rowOff>
    </xdr:from>
    <xdr:to>
      <xdr:col>10</xdr:col>
      <xdr:colOff>1352549</xdr:colOff>
      <xdr:row>1</xdr:row>
      <xdr:rowOff>447674</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900-000002000000}"/>
            </a:ext>
          </a:extLst>
        </xdr:cNvPr>
        <xdr:cNvSpPr/>
      </xdr:nvSpPr>
      <xdr:spPr>
        <a:xfrm>
          <a:off x="5943600" y="228599"/>
          <a:ext cx="1142999" cy="447675"/>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10</xdr:col>
      <xdr:colOff>190500</xdr:colOff>
      <xdr:row>5</xdr:row>
      <xdr:rowOff>85725</xdr:rowOff>
    </xdr:from>
    <xdr:to>
      <xdr:col>10</xdr:col>
      <xdr:colOff>1333499</xdr:colOff>
      <xdr:row>5</xdr:row>
      <xdr:rowOff>561974</xdr:rowOff>
    </xdr:to>
    <xdr:sp macro="" textlink="">
      <xdr:nvSpPr>
        <xdr:cNvPr id="3" name="Rectangle 2">
          <a:hlinkClick xmlns:r="http://schemas.openxmlformats.org/officeDocument/2006/relationships" r:id="rId2" tooltip="HOME"/>
          <a:extLst>
            <a:ext uri="{FF2B5EF4-FFF2-40B4-BE49-F238E27FC236}">
              <a16:creationId xmlns:a16="http://schemas.microsoft.com/office/drawing/2014/main" xmlns="" id="{00000000-0008-0000-1900-000003000000}"/>
            </a:ext>
          </a:extLst>
        </xdr:cNvPr>
        <xdr:cNvSpPr/>
      </xdr:nvSpPr>
      <xdr:spPr>
        <a:xfrm>
          <a:off x="5924550" y="4638675"/>
          <a:ext cx="1142999" cy="476249"/>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539749</xdr:colOff>
      <xdr:row>10</xdr:row>
      <xdr:rowOff>133350</xdr:rowOff>
    </xdr:from>
    <xdr:to>
      <xdr:col>14</xdr:col>
      <xdr:colOff>19516</xdr:colOff>
      <xdr:row>12</xdr:row>
      <xdr:rowOff>120278</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B00-000002000000}"/>
            </a:ext>
          </a:extLst>
        </xdr:cNvPr>
        <xdr:cNvSpPr/>
      </xdr:nvSpPr>
      <xdr:spPr>
        <a:xfrm>
          <a:off x="7245349" y="1952625"/>
          <a:ext cx="1308567" cy="32982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1</xdr:col>
      <xdr:colOff>59120</xdr:colOff>
      <xdr:row>1</xdr:row>
      <xdr:rowOff>66259</xdr:rowOff>
    </xdr:from>
    <xdr:to>
      <xdr:col>10</xdr:col>
      <xdr:colOff>554935</xdr:colOff>
      <xdr:row>195</xdr:row>
      <xdr:rowOff>131379</xdr:rowOff>
    </xdr:to>
    <xdr:sp macro="" textlink="">
      <xdr:nvSpPr>
        <xdr:cNvPr id="3" name="TextBox 2">
          <a:extLst>
            <a:ext uri="{FF2B5EF4-FFF2-40B4-BE49-F238E27FC236}">
              <a16:creationId xmlns:a16="http://schemas.microsoft.com/office/drawing/2014/main" xmlns="" id="{00000000-0008-0000-1B00-000003000000}"/>
            </a:ext>
          </a:extLst>
        </xdr:cNvPr>
        <xdr:cNvSpPr txBox="1"/>
      </xdr:nvSpPr>
      <xdr:spPr>
        <a:xfrm>
          <a:off x="670034" y="283035"/>
          <a:ext cx="5994039" cy="3325153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aseline="0">
              <a:solidFill>
                <a:schemeClr val="dk1"/>
              </a:solidFill>
              <a:latin typeface="+mn-lt"/>
              <a:ea typeface="+mn-ea"/>
              <a:cs typeface="+mn-cs"/>
            </a:rPr>
            <a:t>GOVERNMENT OF ANDHRA PRADESH</a:t>
          </a:r>
        </a:p>
        <a:p>
          <a:pPr algn="ctr"/>
          <a:r>
            <a:rPr lang="en-US" sz="1100" baseline="0">
              <a:solidFill>
                <a:schemeClr val="dk1"/>
              </a:solidFill>
              <a:latin typeface="+mn-lt"/>
              <a:ea typeface="+mn-ea"/>
              <a:cs typeface="+mn-cs"/>
            </a:rPr>
            <a:t>ABSTRACT</a:t>
          </a:r>
        </a:p>
        <a:p>
          <a:pPr algn="ctr"/>
          <a:r>
            <a:rPr lang="en-US" sz="1100" baseline="0">
              <a:solidFill>
                <a:schemeClr val="dk1"/>
              </a:solidFill>
              <a:latin typeface="+mn-lt"/>
              <a:ea typeface="+mn-ea"/>
              <a:cs typeface="+mn-cs"/>
            </a:rPr>
            <a:t>Pay Revision Commission Recommendations 2009 on Medical</a:t>
          </a:r>
        </a:p>
        <a:p>
          <a:pPr algn="ctr"/>
          <a:r>
            <a:rPr lang="en-US" sz="1100" baseline="0">
              <a:solidFill>
                <a:schemeClr val="dk1"/>
              </a:solidFill>
              <a:latin typeface="+mn-lt"/>
              <a:ea typeface="+mn-ea"/>
              <a:cs typeface="+mn-cs"/>
            </a:rPr>
            <a:t>Reimbursement – Orders Issued.</a:t>
          </a:r>
        </a:p>
        <a:p>
          <a:pPr algn="ctr"/>
          <a:r>
            <a:rPr lang="en-US" sz="1100" b="1" baseline="0">
              <a:solidFill>
                <a:schemeClr val="dk1"/>
              </a:solidFill>
              <a:latin typeface="+mn-lt"/>
              <a:ea typeface="+mn-ea"/>
              <a:cs typeface="+mn-cs"/>
            </a:rPr>
            <a:t>HEALTH, MEDICAL &amp; FAMILY WELFARE (K1) DEPARTMENT</a:t>
          </a:r>
        </a:p>
        <a:p>
          <a:pPr algn="ctr"/>
          <a:r>
            <a:rPr lang="en-US" sz="1100" baseline="0">
              <a:solidFill>
                <a:schemeClr val="dk1"/>
              </a:solidFill>
              <a:latin typeface="+mn-lt"/>
              <a:ea typeface="+mn-ea"/>
              <a:cs typeface="+mn-cs"/>
            </a:rPr>
            <a:t>G.O. Ms. No.68                                                      Dated 28th March, 2011.</a:t>
          </a:r>
        </a:p>
        <a:p>
          <a:pPr algn="ctr"/>
          <a:r>
            <a:rPr lang="en-US" sz="1100" baseline="0">
              <a:solidFill>
                <a:schemeClr val="dk1"/>
              </a:solidFill>
              <a:latin typeface="+mn-lt"/>
              <a:ea typeface="+mn-ea"/>
              <a:cs typeface="+mn-cs"/>
            </a:rPr>
            <a:t>Read the following:-</a:t>
          </a:r>
        </a:p>
        <a:p>
          <a:pPr algn="ctr"/>
          <a:r>
            <a:rPr lang="en-US" sz="1100" baseline="0">
              <a:solidFill>
                <a:schemeClr val="dk1"/>
              </a:solidFill>
              <a:latin typeface="+mn-lt"/>
              <a:ea typeface="+mn-ea"/>
              <a:cs typeface="+mn-cs"/>
            </a:rPr>
            <a:t>1. G.O.Ms.No.74, HM&amp;FW (K1) Department, dated 15-3-2005.</a:t>
          </a:r>
        </a:p>
        <a:p>
          <a:pPr algn="ctr"/>
          <a:r>
            <a:rPr lang="en-US" sz="1100" baseline="0">
              <a:solidFill>
                <a:schemeClr val="dk1"/>
              </a:solidFill>
              <a:latin typeface="+mn-lt"/>
              <a:ea typeface="+mn-ea"/>
              <a:cs typeface="+mn-cs"/>
            </a:rPr>
            <a:t>2. G.O.Ms.No.105, HM&amp;FW (K1) Department, dated 9-4-2007.</a:t>
          </a:r>
        </a:p>
        <a:p>
          <a:pPr algn="ctr"/>
          <a:r>
            <a:rPr lang="en-US" sz="1100" baseline="0">
              <a:solidFill>
                <a:schemeClr val="dk1"/>
              </a:solidFill>
              <a:latin typeface="+mn-lt"/>
              <a:ea typeface="+mn-ea"/>
              <a:cs typeface="+mn-cs"/>
            </a:rPr>
            <a:t>3. G.O.Ms.No.397, HM&amp;FW (K1) Department, dated 14-11-2008.</a:t>
          </a:r>
        </a:p>
        <a:p>
          <a:pPr algn="ctr"/>
          <a:r>
            <a:rPr lang="en-US" sz="1100" baseline="0">
              <a:solidFill>
                <a:schemeClr val="dk1"/>
              </a:solidFill>
              <a:latin typeface="+mn-lt"/>
              <a:ea typeface="+mn-ea"/>
              <a:cs typeface="+mn-cs"/>
            </a:rPr>
            <a:t>4. The Principal Secretary to Government, Finance Department,</a:t>
          </a:r>
        </a:p>
        <a:p>
          <a:pPr algn="ctr"/>
          <a:r>
            <a:rPr lang="en-US" sz="1100" baseline="0">
              <a:solidFill>
                <a:schemeClr val="dk1"/>
              </a:solidFill>
              <a:latin typeface="+mn-lt"/>
              <a:ea typeface="+mn-ea"/>
              <a:cs typeface="+mn-cs"/>
            </a:rPr>
            <a:t>D.O.Lr.No.243.B/16/PC.I/A2/2010, dt.6-4-2010.</a:t>
          </a:r>
        </a:p>
        <a:p>
          <a:pPr algn="ctr"/>
          <a:r>
            <a:rPr lang="en-US" sz="1100" baseline="0">
              <a:solidFill>
                <a:schemeClr val="dk1"/>
              </a:solidFill>
              <a:latin typeface="+mn-lt"/>
              <a:ea typeface="+mn-ea"/>
              <a:cs typeface="+mn-cs"/>
            </a:rPr>
            <a:t>****</a:t>
          </a:r>
        </a:p>
        <a:p>
          <a:pPr algn="ctr"/>
          <a:r>
            <a:rPr lang="en-US" sz="1100" b="1" baseline="0">
              <a:solidFill>
                <a:schemeClr val="dk1"/>
              </a:solidFill>
              <a:latin typeface="+mn-lt"/>
              <a:ea typeface="+mn-ea"/>
              <a:cs typeface="+mn-cs"/>
            </a:rPr>
            <a:t>ORDER:</a:t>
          </a:r>
        </a:p>
        <a:p>
          <a:pPr algn="l"/>
          <a:r>
            <a:rPr lang="en-US" sz="1100" baseline="0">
              <a:solidFill>
                <a:schemeClr val="dk1"/>
              </a:solidFill>
              <a:latin typeface="+mn-lt"/>
              <a:ea typeface="+mn-ea"/>
              <a:cs typeface="+mn-cs"/>
            </a:rPr>
            <a:t>1. Government have issued Andhra Pradesh Integrated Medical</a:t>
          </a:r>
        </a:p>
        <a:p>
          <a:pPr algn="l"/>
          <a:r>
            <a:rPr lang="en-US" sz="1100" baseline="0">
              <a:solidFill>
                <a:schemeClr val="dk1"/>
              </a:solidFill>
              <a:latin typeface="+mn-lt"/>
              <a:ea typeface="+mn-ea"/>
              <a:cs typeface="+mn-cs"/>
            </a:rPr>
            <a:t>Attendance Rules 1972 for the benefit of all state Government</a:t>
          </a:r>
        </a:p>
        <a:p>
          <a:pPr algn="l"/>
          <a:r>
            <a:rPr lang="en-US" sz="1100" baseline="0">
              <a:solidFill>
                <a:schemeClr val="dk1"/>
              </a:solidFill>
              <a:latin typeface="+mn-lt"/>
              <a:ea typeface="+mn-ea"/>
              <a:cs typeface="+mn-cs"/>
            </a:rPr>
            <a:t>employees and their dependents, employees of local bodies, students</a:t>
          </a:r>
        </a:p>
        <a:p>
          <a:pPr algn="l"/>
          <a:r>
            <a:rPr lang="en-US" sz="1100" baseline="0">
              <a:solidFill>
                <a:schemeClr val="dk1"/>
              </a:solidFill>
              <a:latin typeface="+mn-lt"/>
              <a:ea typeface="+mn-ea"/>
              <a:cs typeface="+mn-cs"/>
            </a:rPr>
            <a:t>of medical colleges, members of the State Legislature, All India Service</a:t>
          </a:r>
        </a:p>
        <a:p>
          <a:pPr algn="l"/>
          <a:r>
            <a:rPr lang="en-US" sz="1100" baseline="0">
              <a:solidFill>
                <a:schemeClr val="dk1"/>
              </a:solidFill>
              <a:latin typeface="+mn-lt"/>
              <a:ea typeface="+mn-ea"/>
              <a:cs typeface="+mn-cs"/>
            </a:rPr>
            <a:t>(AIS) Officers, A.P. State Higher Judicial officers etc. Several Private</a:t>
          </a:r>
        </a:p>
        <a:p>
          <a:pPr algn="l"/>
          <a:r>
            <a:rPr lang="en-US" sz="1100" baseline="0">
              <a:solidFill>
                <a:schemeClr val="dk1"/>
              </a:solidFill>
              <a:latin typeface="+mn-lt"/>
              <a:ea typeface="+mn-ea"/>
              <a:cs typeface="+mn-cs"/>
            </a:rPr>
            <a:t>Hospitals - both within the State and outside the State - have been</a:t>
          </a:r>
        </a:p>
        <a:p>
          <a:pPr algn="l"/>
          <a:r>
            <a:rPr lang="en-US" sz="1100" baseline="0">
              <a:solidFill>
                <a:schemeClr val="dk1"/>
              </a:solidFill>
              <a:latin typeface="+mn-lt"/>
              <a:ea typeface="+mn-ea"/>
              <a:cs typeface="+mn-cs"/>
            </a:rPr>
            <a:t>recognized by the Government as referral hospitals for providing</a:t>
          </a:r>
        </a:p>
        <a:p>
          <a:pPr algn="l"/>
          <a:r>
            <a:rPr lang="en-US" sz="1100" baseline="0">
              <a:solidFill>
                <a:schemeClr val="dk1"/>
              </a:solidFill>
              <a:latin typeface="+mn-lt"/>
              <a:ea typeface="+mn-ea"/>
              <a:cs typeface="+mn-cs"/>
            </a:rPr>
            <a:t>health care and treatment for these category of persons on</a:t>
          </a:r>
        </a:p>
        <a:p>
          <a:pPr algn="l"/>
          <a:r>
            <a:rPr lang="en-US" sz="1100" baseline="0">
              <a:solidFill>
                <a:schemeClr val="dk1"/>
              </a:solidFill>
              <a:latin typeface="+mn-lt"/>
              <a:ea typeface="+mn-ea"/>
              <a:cs typeface="+mn-cs"/>
            </a:rPr>
            <a:t>reimbursement basis.</a:t>
          </a:r>
        </a:p>
        <a:p>
          <a:pPr algn="l"/>
          <a:r>
            <a:rPr lang="en-US" sz="1100" baseline="0">
              <a:solidFill>
                <a:schemeClr val="dk1"/>
              </a:solidFill>
              <a:latin typeface="+mn-lt"/>
              <a:ea typeface="+mn-ea"/>
              <a:cs typeface="+mn-cs"/>
            </a:rPr>
            <a:t>2. In the letter 4th read above, Finance Department has forwarded the</a:t>
          </a:r>
        </a:p>
        <a:p>
          <a:pPr algn="l"/>
          <a:r>
            <a:rPr lang="en-US" sz="1100" baseline="0">
              <a:solidFill>
                <a:schemeClr val="dk1"/>
              </a:solidFill>
              <a:latin typeface="+mn-lt"/>
              <a:ea typeface="+mn-ea"/>
              <a:cs typeface="+mn-cs"/>
            </a:rPr>
            <a:t>recommendations of the ninth Pay Revision Commission (9th PRC)</a:t>
          </a:r>
        </a:p>
        <a:p>
          <a:pPr algn="l"/>
          <a:r>
            <a:rPr lang="en-US" sz="1100" baseline="0">
              <a:solidFill>
                <a:schemeClr val="dk1"/>
              </a:solidFill>
              <a:latin typeface="+mn-lt"/>
              <a:ea typeface="+mn-ea"/>
              <a:cs typeface="+mn-cs"/>
            </a:rPr>
            <a:t>relating to the medical attendance benefits for the employees and</a:t>
          </a:r>
        </a:p>
        <a:p>
          <a:pPr algn="l"/>
          <a:r>
            <a:rPr lang="en-US" sz="1100" baseline="0">
              <a:solidFill>
                <a:schemeClr val="dk1"/>
              </a:solidFill>
              <a:latin typeface="+mn-lt"/>
              <a:ea typeface="+mn-ea"/>
              <a:cs typeface="+mn-cs"/>
            </a:rPr>
            <a:t>pensioners of the state Government. With regard to medical facilities,</a:t>
          </a:r>
        </a:p>
        <a:p>
          <a:pPr algn="l"/>
          <a:r>
            <a:rPr lang="en-US" sz="1100" baseline="0">
              <a:solidFill>
                <a:schemeClr val="dk1"/>
              </a:solidFill>
              <a:latin typeface="+mn-lt"/>
              <a:ea typeface="+mn-ea"/>
              <a:cs typeface="+mn-cs"/>
            </a:rPr>
            <a:t>the 9th PRC observed that while ‘they would have liked to see the new</a:t>
          </a:r>
        </a:p>
        <a:p>
          <a:pPr algn="l"/>
          <a:r>
            <a:rPr lang="en-US" sz="1100" baseline="0">
              <a:solidFill>
                <a:schemeClr val="dk1"/>
              </a:solidFill>
              <a:latin typeface="+mn-lt"/>
              <a:ea typeface="+mn-ea"/>
              <a:cs typeface="+mn-cs"/>
            </a:rPr>
            <a:t>scheme adopted, they were aware that it might some time to get it</a:t>
          </a:r>
        </a:p>
        <a:p>
          <a:pPr algn="l"/>
          <a:r>
            <a:rPr lang="en-US" sz="1100" baseline="0">
              <a:solidFill>
                <a:schemeClr val="dk1"/>
              </a:solidFill>
              <a:latin typeface="+mn-lt"/>
              <a:ea typeface="+mn-ea"/>
              <a:cs typeface="+mn-cs"/>
            </a:rPr>
            <a:t>implemented and in the interregnum, they have made the following</a:t>
          </a:r>
        </a:p>
        <a:p>
          <a:pPr algn="l"/>
          <a:r>
            <a:rPr lang="en-US" sz="1100" baseline="0">
              <a:solidFill>
                <a:schemeClr val="dk1"/>
              </a:solidFill>
              <a:latin typeface="+mn-lt"/>
              <a:ea typeface="+mn-ea"/>
              <a:cs typeface="+mn-cs"/>
            </a:rPr>
            <a:t>recommendations in respect of the existing scheme in response to the</a:t>
          </a:r>
        </a:p>
        <a:p>
          <a:pPr algn="l"/>
          <a:r>
            <a:rPr lang="en-US" sz="1100" baseline="0">
              <a:solidFill>
                <a:schemeClr val="dk1"/>
              </a:solidFill>
              <a:latin typeface="+mn-lt"/>
              <a:ea typeface="+mn-ea"/>
              <a:cs typeface="+mn-cs"/>
            </a:rPr>
            <a:t>representations received by the Commission from different</a:t>
          </a:r>
        </a:p>
        <a:p>
          <a:pPr algn="l"/>
          <a:r>
            <a:rPr lang="en-US" sz="1100" baseline="0">
              <a:solidFill>
                <a:schemeClr val="dk1"/>
              </a:solidFill>
              <a:latin typeface="+mn-lt"/>
              <a:ea typeface="+mn-ea"/>
              <a:cs typeface="+mn-cs"/>
            </a:rPr>
            <a:t>Associations’.</a:t>
          </a:r>
        </a:p>
        <a:p>
          <a:pPr algn="l"/>
          <a:r>
            <a:rPr lang="en-US" sz="1100" b="1" baseline="0">
              <a:solidFill>
                <a:srgbClr val="FF0000"/>
              </a:solidFill>
              <a:latin typeface="+mn-lt"/>
              <a:ea typeface="+mn-ea"/>
              <a:cs typeface="+mn-cs"/>
            </a:rPr>
            <a:t>a) Deletion of provision relating to 10%cut on the amount</a:t>
          </a:r>
        </a:p>
        <a:p>
          <a:pPr algn="l"/>
          <a:r>
            <a:rPr lang="en-US" sz="1100" b="1" baseline="0">
              <a:solidFill>
                <a:srgbClr val="FF0000"/>
              </a:solidFill>
              <a:latin typeface="+mn-lt"/>
              <a:ea typeface="+mn-ea"/>
              <a:cs typeface="+mn-cs"/>
            </a:rPr>
            <a:t>admissible</a:t>
          </a:r>
        </a:p>
        <a:p>
          <a:pPr algn="l"/>
          <a:r>
            <a:rPr lang="en-US" sz="1100" b="1" baseline="0">
              <a:solidFill>
                <a:srgbClr val="FF0000"/>
              </a:solidFill>
              <a:latin typeface="+mn-lt"/>
              <a:ea typeface="+mn-ea"/>
              <a:cs typeface="+mn-cs"/>
            </a:rPr>
            <a:t>The Commission, recommended the removal of the provision relating</a:t>
          </a:r>
        </a:p>
        <a:p>
          <a:pPr algn="l"/>
          <a:r>
            <a:rPr lang="en-US" sz="1100" b="1" baseline="0">
              <a:solidFill>
                <a:srgbClr val="FF0000"/>
              </a:solidFill>
              <a:latin typeface="+mn-lt"/>
              <a:ea typeface="+mn-ea"/>
              <a:cs typeface="+mn-cs"/>
            </a:rPr>
            <a:t>to imposition of 10% cut on the amount admissible where treatment</a:t>
          </a:r>
        </a:p>
        <a:p>
          <a:pPr algn="l"/>
          <a:r>
            <a:rPr lang="en-US" sz="1100" b="1" baseline="0">
              <a:solidFill>
                <a:srgbClr val="FF0000"/>
              </a:solidFill>
              <a:latin typeface="+mn-lt"/>
              <a:ea typeface="+mn-ea"/>
              <a:cs typeface="+mn-cs"/>
            </a:rPr>
            <a:t>was obtained in the recognized hospitals.</a:t>
          </a:r>
        </a:p>
        <a:p>
          <a:pPr algn="l"/>
          <a:r>
            <a:rPr lang="en-US" sz="1100" b="1" baseline="0">
              <a:solidFill>
                <a:schemeClr val="dk1"/>
              </a:solidFill>
              <a:latin typeface="+mn-lt"/>
              <a:ea typeface="+mn-ea"/>
              <a:cs typeface="+mn-cs"/>
            </a:rPr>
            <a:t>b) Recognition of some Private Hospitals in semi urban areas as</a:t>
          </a:r>
        </a:p>
        <a:p>
          <a:pPr algn="l"/>
          <a:r>
            <a:rPr lang="en-US" sz="1100" b="1" baseline="0">
              <a:solidFill>
                <a:schemeClr val="dk1"/>
              </a:solidFill>
              <a:latin typeface="+mn-lt"/>
              <a:ea typeface="+mn-ea"/>
              <a:cs typeface="+mn-cs"/>
            </a:rPr>
            <a:t>referral Hospitals</a:t>
          </a:r>
        </a:p>
        <a:p>
          <a:pPr algn="l"/>
          <a:r>
            <a:rPr lang="en-US" sz="1100" baseline="0">
              <a:solidFill>
                <a:schemeClr val="dk1"/>
              </a:solidFill>
              <a:latin typeface="+mn-lt"/>
              <a:ea typeface="+mn-ea"/>
              <a:cs typeface="+mn-cs"/>
            </a:rPr>
            <a:t>Recommended to explore the possibility of recognizing some more</a:t>
          </a:r>
        </a:p>
        <a:p>
          <a:pPr algn="l"/>
          <a:r>
            <a:rPr lang="en-US" sz="1100" baseline="0">
              <a:solidFill>
                <a:schemeClr val="dk1"/>
              </a:solidFill>
              <a:latin typeface="+mn-lt"/>
              <a:ea typeface="+mn-ea"/>
              <a:cs typeface="+mn-cs"/>
            </a:rPr>
            <a:t>hospitals located in semi-urban areas as referral hospitals, where</a:t>
          </a:r>
        </a:p>
        <a:p>
          <a:pPr algn="l"/>
          <a:r>
            <a:rPr lang="en-US" sz="1100" baseline="0">
              <a:solidFill>
                <a:schemeClr val="dk1"/>
              </a:solidFill>
              <a:latin typeface="+mn-lt"/>
              <a:ea typeface="+mn-ea"/>
              <a:cs typeface="+mn-cs"/>
            </a:rPr>
            <a:t>facilities for undergoing treatment are available.</a:t>
          </a:r>
        </a:p>
        <a:p>
          <a:pPr algn="l"/>
          <a:r>
            <a:rPr lang="en-US" sz="1100" b="1" baseline="0">
              <a:solidFill>
                <a:schemeClr val="dk1"/>
              </a:solidFill>
              <a:latin typeface="+mn-lt"/>
              <a:ea typeface="+mn-ea"/>
              <a:cs typeface="+mn-cs"/>
            </a:rPr>
            <a:t>c) Entitlement of wards for the in-patient treatment</a:t>
          </a:r>
        </a:p>
        <a:p>
          <a:pPr algn="l"/>
          <a:r>
            <a:rPr lang="en-US" sz="1100" baseline="0">
              <a:solidFill>
                <a:schemeClr val="dk1"/>
              </a:solidFill>
              <a:latin typeface="+mn-lt"/>
              <a:ea typeface="+mn-ea"/>
              <a:cs typeface="+mn-cs"/>
            </a:rPr>
            <a:t>Recommended categorization of serving employees and pensioners</a:t>
          </a:r>
        </a:p>
        <a:p>
          <a:pPr algn="l"/>
          <a:r>
            <a:rPr lang="en-US" sz="1100" baseline="0">
              <a:solidFill>
                <a:schemeClr val="dk1"/>
              </a:solidFill>
              <a:latin typeface="+mn-lt"/>
              <a:ea typeface="+mn-ea"/>
              <a:cs typeface="+mn-cs"/>
            </a:rPr>
            <a:t>into three categories for purpose of entitlement of wards for inpatient</a:t>
          </a:r>
        </a:p>
        <a:p>
          <a:pPr algn="l"/>
          <a:r>
            <a:rPr lang="en-US" sz="1100" baseline="0">
              <a:solidFill>
                <a:schemeClr val="dk1"/>
              </a:solidFill>
              <a:latin typeface="+mn-lt"/>
              <a:ea typeface="+mn-ea"/>
              <a:cs typeface="+mn-cs"/>
            </a:rPr>
            <a:t>treatment.</a:t>
          </a:r>
        </a:p>
        <a:p>
          <a:pPr algn="l"/>
          <a:r>
            <a:rPr lang="en-US" sz="1100" b="1" baseline="0">
              <a:solidFill>
                <a:schemeClr val="dk1"/>
              </a:solidFill>
              <a:latin typeface="+mn-lt"/>
              <a:ea typeface="+mn-ea"/>
              <a:cs typeface="+mn-cs"/>
            </a:rPr>
            <a:t>Cat Serving Employees Pensioners Entitlement of Wards</a:t>
          </a:r>
        </a:p>
        <a:p>
          <a:pPr algn="l"/>
          <a:r>
            <a:rPr lang="en-US" sz="1100" baseline="0">
              <a:solidFill>
                <a:schemeClr val="dk1"/>
              </a:solidFill>
              <a:latin typeface="+mn-lt"/>
              <a:ea typeface="+mn-ea"/>
              <a:cs typeface="+mn-cs"/>
            </a:rPr>
            <a:t>1 Gazetted Officers Pensioners whose gross</a:t>
          </a:r>
        </a:p>
        <a:p>
          <a:pPr algn="l"/>
          <a:r>
            <a:rPr lang="en-US" sz="1100" baseline="0">
              <a:solidFill>
                <a:schemeClr val="dk1"/>
              </a:solidFill>
              <a:latin typeface="+mn-lt"/>
              <a:ea typeface="+mn-ea"/>
              <a:cs typeface="+mn-cs"/>
            </a:rPr>
            <a:t>pension is Rs.15000/- p.m.</a:t>
          </a:r>
        </a:p>
        <a:p>
          <a:pPr algn="l"/>
          <a:r>
            <a:rPr lang="en-US" sz="1100" baseline="0">
              <a:solidFill>
                <a:schemeClr val="dk1"/>
              </a:solidFill>
              <a:latin typeface="+mn-lt"/>
              <a:ea typeface="+mn-ea"/>
              <a:cs typeface="+mn-cs"/>
            </a:rPr>
            <a:t>and above</a:t>
          </a:r>
        </a:p>
        <a:p>
          <a:pPr algn="l"/>
          <a:r>
            <a:rPr lang="en-US" sz="1100" baseline="0">
              <a:solidFill>
                <a:schemeClr val="dk1"/>
              </a:solidFill>
              <a:latin typeface="+mn-lt"/>
              <a:ea typeface="+mn-ea"/>
              <a:cs typeface="+mn-cs"/>
            </a:rPr>
            <a:t>Private ward</a:t>
          </a:r>
        </a:p>
        <a:p>
          <a:pPr algn="l"/>
          <a:r>
            <a:rPr lang="en-US" sz="1100" baseline="0">
              <a:solidFill>
                <a:schemeClr val="dk1"/>
              </a:solidFill>
              <a:latin typeface="+mn-lt"/>
              <a:ea typeface="+mn-ea"/>
              <a:cs typeface="+mn-cs"/>
            </a:rPr>
            <a:t>2 Non- Gazetted</a:t>
          </a:r>
        </a:p>
        <a:p>
          <a:pPr algn="l"/>
          <a:r>
            <a:rPr lang="en-US" sz="1100" baseline="0">
              <a:solidFill>
                <a:schemeClr val="dk1"/>
              </a:solidFill>
              <a:latin typeface="+mn-lt"/>
              <a:ea typeface="+mn-ea"/>
              <a:cs typeface="+mn-cs"/>
            </a:rPr>
            <a:t>Officers</a:t>
          </a:r>
        </a:p>
        <a:p>
          <a:pPr algn="l"/>
          <a:r>
            <a:rPr lang="en-US" sz="1100" baseline="0">
              <a:solidFill>
                <a:schemeClr val="dk1"/>
              </a:solidFill>
              <a:latin typeface="+mn-lt"/>
              <a:ea typeface="+mn-ea"/>
              <a:cs typeface="+mn-cs"/>
            </a:rPr>
            <a:t>Pensioners whose gross</a:t>
          </a:r>
        </a:p>
        <a:p>
          <a:pPr algn="l"/>
          <a:r>
            <a:rPr lang="en-US" sz="1100" baseline="0">
              <a:solidFill>
                <a:schemeClr val="dk1"/>
              </a:solidFill>
              <a:latin typeface="+mn-lt"/>
              <a:ea typeface="+mn-ea"/>
              <a:cs typeface="+mn-cs"/>
            </a:rPr>
            <a:t>pension is more than</a:t>
          </a:r>
        </a:p>
        <a:p>
          <a:pPr algn="l"/>
          <a:r>
            <a:rPr lang="en-US" sz="1100" baseline="0">
              <a:solidFill>
                <a:schemeClr val="dk1"/>
              </a:solidFill>
              <a:latin typeface="+mn-lt"/>
              <a:ea typeface="+mn-ea"/>
              <a:cs typeface="+mn-cs"/>
            </a:rPr>
            <a:t>Rs.7500/-p.m. but less than</a:t>
          </a:r>
        </a:p>
        <a:p>
          <a:pPr algn="l"/>
          <a:r>
            <a:rPr lang="en-US" sz="1100" baseline="0">
              <a:solidFill>
                <a:schemeClr val="dk1"/>
              </a:solidFill>
              <a:latin typeface="+mn-lt"/>
              <a:ea typeface="+mn-ea"/>
              <a:cs typeface="+mn-cs"/>
            </a:rPr>
            <a:t>Rs.15000/- p.m.</a:t>
          </a:r>
        </a:p>
        <a:p>
          <a:pPr algn="l"/>
          <a:r>
            <a:rPr lang="en-US" sz="1100" baseline="0">
              <a:solidFill>
                <a:schemeClr val="dk1"/>
              </a:solidFill>
              <a:latin typeface="+mn-lt"/>
              <a:ea typeface="+mn-ea"/>
              <a:cs typeface="+mn-cs"/>
            </a:rPr>
            <a:t>Semi-Private</a:t>
          </a:r>
        </a:p>
        <a:p>
          <a:pPr algn="l"/>
          <a:r>
            <a:rPr lang="en-US" sz="1100" baseline="0">
              <a:solidFill>
                <a:schemeClr val="dk1"/>
              </a:solidFill>
              <a:latin typeface="+mn-lt"/>
              <a:ea typeface="+mn-ea"/>
              <a:cs typeface="+mn-cs"/>
            </a:rPr>
            <a:t>ward</a:t>
          </a:r>
        </a:p>
        <a:p>
          <a:pPr algn="l"/>
          <a:r>
            <a:rPr lang="en-US" sz="1100" baseline="0">
              <a:solidFill>
                <a:schemeClr val="dk1"/>
              </a:solidFill>
              <a:latin typeface="+mn-lt"/>
              <a:ea typeface="+mn-ea"/>
              <a:cs typeface="+mn-cs"/>
            </a:rPr>
            <a:t>3 Last grade</a:t>
          </a:r>
        </a:p>
        <a:p>
          <a:pPr algn="l"/>
          <a:r>
            <a:rPr lang="en-US" sz="1100" baseline="0">
              <a:solidFill>
                <a:schemeClr val="dk1"/>
              </a:solidFill>
              <a:latin typeface="+mn-lt"/>
              <a:ea typeface="+mn-ea"/>
              <a:cs typeface="+mn-cs"/>
            </a:rPr>
            <a:t>Employees</a:t>
          </a:r>
        </a:p>
        <a:p>
          <a:pPr algn="l"/>
          <a:r>
            <a:rPr lang="en-US" sz="1100" baseline="0">
              <a:solidFill>
                <a:schemeClr val="dk1"/>
              </a:solidFill>
              <a:latin typeface="+mn-lt"/>
              <a:ea typeface="+mn-ea"/>
              <a:cs typeface="+mn-cs"/>
            </a:rPr>
            <a:t>Pensioners whose gross</a:t>
          </a:r>
        </a:p>
        <a:p>
          <a:pPr algn="l"/>
          <a:r>
            <a:rPr lang="en-US" sz="1100" baseline="0">
              <a:solidFill>
                <a:schemeClr val="dk1"/>
              </a:solidFill>
              <a:latin typeface="+mn-lt"/>
              <a:ea typeface="+mn-ea"/>
              <a:cs typeface="+mn-cs"/>
            </a:rPr>
            <a:t>pension is less than</a:t>
          </a:r>
        </a:p>
        <a:p>
          <a:pPr algn="l"/>
          <a:r>
            <a:rPr lang="en-US" sz="1100" baseline="0">
              <a:solidFill>
                <a:schemeClr val="dk1"/>
              </a:solidFill>
              <a:latin typeface="+mn-lt"/>
              <a:ea typeface="+mn-ea"/>
              <a:cs typeface="+mn-cs"/>
            </a:rPr>
            <a:t>Rs.7500/- p.m.</a:t>
          </a:r>
        </a:p>
        <a:p>
          <a:pPr algn="l"/>
          <a:r>
            <a:rPr lang="en-US" sz="1100" baseline="0">
              <a:solidFill>
                <a:schemeClr val="dk1"/>
              </a:solidFill>
              <a:latin typeface="+mn-lt"/>
              <a:ea typeface="+mn-ea"/>
              <a:cs typeface="+mn-cs"/>
            </a:rPr>
            <a:t>General ward</a:t>
          </a:r>
        </a:p>
        <a:p>
          <a:pPr algn="l"/>
          <a:r>
            <a:rPr lang="en-US" sz="1100" baseline="0">
              <a:solidFill>
                <a:schemeClr val="dk1"/>
              </a:solidFill>
              <a:latin typeface="+mn-lt"/>
              <a:ea typeface="+mn-ea"/>
              <a:cs typeface="+mn-cs"/>
            </a:rPr>
            <a:t>However, any employee/ pensioner prefers other than the entitled</a:t>
          </a:r>
        </a:p>
        <a:p>
          <a:pPr algn="l"/>
          <a:r>
            <a:rPr lang="en-US" sz="1100" baseline="0">
              <a:solidFill>
                <a:schemeClr val="dk1"/>
              </a:solidFill>
              <a:latin typeface="+mn-lt"/>
              <a:ea typeface="+mn-ea"/>
              <a:cs typeface="+mn-cs"/>
            </a:rPr>
            <a:t>ward, his claim may be restricted to the charge relating to the ward to</a:t>
          </a:r>
        </a:p>
        <a:p>
          <a:pPr algn="l"/>
          <a:r>
            <a:rPr lang="en-US" sz="1100" baseline="0">
              <a:solidFill>
                <a:schemeClr val="dk1"/>
              </a:solidFill>
              <a:latin typeface="+mn-lt"/>
              <a:ea typeface="+mn-ea"/>
              <a:cs typeface="+mn-cs"/>
            </a:rPr>
            <a:t>which she is eligible.</a:t>
          </a:r>
        </a:p>
        <a:p>
          <a:pPr algn="l"/>
          <a:r>
            <a:rPr lang="en-US" sz="1100" b="1" baseline="0">
              <a:solidFill>
                <a:schemeClr val="dk1"/>
              </a:solidFill>
              <a:latin typeface="+mn-lt"/>
              <a:ea typeface="+mn-ea"/>
              <a:cs typeface="+mn-cs"/>
            </a:rPr>
            <a:t>d) Essentiality Certificate</a:t>
          </a:r>
        </a:p>
        <a:p>
          <a:pPr algn="l"/>
          <a:r>
            <a:rPr lang="en-US" sz="1100" baseline="0">
              <a:solidFill>
                <a:schemeClr val="dk1"/>
              </a:solidFill>
              <a:latin typeface="+mn-lt"/>
              <a:ea typeface="+mn-ea"/>
              <a:cs typeface="+mn-cs"/>
            </a:rPr>
            <a:t>Recommended issuing instructions to all recognized private hospitals</a:t>
          </a:r>
        </a:p>
        <a:p>
          <a:pPr algn="l"/>
          <a:r>
            <a:rPr lang="en-US" sz="1100" baseline="0">
              <a:solidFill>
                <a:schemeClr val="dk1"/>
              </a:solidFill>
              <a:latin typeface="+mn-lt"/>
              <a:ea typeface="+mn-ea"/>
              <a:cs typeface="+mn-cs"/>
            </a:rPr>
            <a:t>to compulsorily note the order number and the date in which it was</a:t>
          </a:r>
        </a:p>
        <a:p>
          <a:pPr algn="l"/>
          <a:r>
            <a:rPr lang="en-US" sz="1100" baseline="0">
              <a:solidFill>
                <a:schemeClr val="dk1"/>
              </a:solidFill>
              <a:latin typeface="+mn-lt"/>
              <a:ea typeface="+mn-ea"/>
              <a:cs typeface="+mn-cs"/>
            </a:rPr>
            <a:t>recognized and the date up to which the recognition is valid on the</a:t>
          </a:r>
        </a:p>
        <a:p>
          <a:pPr algn="l"/>
          <a:r>
            <a:rPr lang="en-US" sz="1100" baseline="0">
              <a:solidFill>
                <a:schemeClr val="dk1"/>
              </a:solidFill>
              <a:latin typeface="+mn-lt"/>
              <a:ea typeface="+mn-ea"/>
              <a:cs typeface="+mn-cs"/>
            </a:rPr>
            <a:t>essentiality certificate itself.</a:t>
          </a:r>
        </a:p>
        <a:p>
          <a:pPr algn="l"/>
          <a:r>
            <a:rPr lang="en-US" sz="1100" b="1" baseline="0">
              <a:solidFill>
                <a:schemeClr val="dk1"/>
              </a:solidFill>
              <a:latin typeface="+mn-lt"/>
              <a:ea typeface="+mn-ea"/>
              <a:cs typeface="+mn-cs"/>
            </a:rPr>
            <a:t>e) Medical reimbursement to the dependents of family pensioners</a:t>
          </a:r>
        </a:p>
        <a:p>
          <a:pPr algn="l"/>
          <a:r>
            <a:rPr lang="en-US" sz="1100" baseline="0">
              <a:solidFill>
                <a:schemeClr val="dk1"/>
              </a:solidFill>
              <a:latin typeface="+mn-lt"/>
              <a:ea typeface="+mn-ea"/>
              <a:cs typeface="+mn-cs"/>
            </a:rPr>
            <a:t>The Commission was not in favour of including the dependents of</a:t>
          </a:r>
        </a:p>
        <a:p>
          <a:pPr algn="l"/>
          <a:r>
            <a:rPr lang="en-US" sz="1100" baseline="0">
              <a:solidFill>
                <a:schemeClr val="dk1"/>
              </a:solidFill>
              <a:latin typeface="+mn-lt"/>
              <a:ea typeface="+mn-ea"/>
              <a:cs typeface="+mn-cs"/>
            </a:rPr>
            <a:t>family pensioners for purpose of eligibility to reimburse the</a:t>
          </a:r>
        </a:p>
        <a:p>
          <a:pPr algn="l"/>
          <a:r>
            <a:rPr lang="en-US" sz="1100" baseline="0">
              <a:solidFill>
                <a:schemeClr val="dk1"/>
              </a:solidFill>
              <a:latin typeface="+mn-lt"/>
              <a:ea typeface="+mn-ea"/>
              <a:cs typeface="+mn-cs"/>
            </a:rPr>
            <a:t>medical expenses incurred by the family pensioners towards their</a:t>
          </a:r>
        </a:p>
        <a:p>
          <a:pPr algn="l"/>
          <a:r>
            <a:rPr lang="en-US" sz="1100" baseline="0">
              <a:solidFill>
                <a:schemeClr val="dk1"/>
              </a:solidFill>
              <a:latin typeface="+mn-lt"/>
              <a:ea typeface="+mn-ea"/>
              <a:cs typeface="+mn-cs"/>
            </a:rPr>
            <a:t>treatment.</a:t>
          </a:r>
        </a:p>
        <a:p>
          <a:pPr algn="l"/>
          <a:r>
            <a:rPr lang="en-US" sz="1100" b="1" baseline="0">
              <a:solidFill>
                <a:schemeClr val="dk1"/>
              </a:solidFill>
              <a:latin typeface="+mn-lt"/>
              <a:ea typeface="+mn-ea"/>
              <a:cs typeface="+mn-cs"/>
            </a:rPr>
            <a:t>f) Dispensing with the scrutiny certificate separately in cases</a:t>
          </a:r>
        </a:p>
        <a:p>
          <a:pPr algn="l"/>
          <a:r>
            <a:rPr lang="en-US" sz="1100" b="1" baseline="0">
              <a:solidFill>
                <a:schemeClr val="dk1"/>
              </a:solidFill>
              <a:latin typeface="+mn-lt"/>
              <a:ea typeface="+mn-ea"/>
              <a:cs typeface="+mn-cs"/>
            </a:rPr>
            <a:t>where treatment is obtained in NIMS/ SVIMS:</a:t>
          </a:r>
        </a:p>
        <a:p>
          <a:pPr algn="l"/>
          <a:r>
            <a:rPr lang="en-US" sz="1100" baseline="0">
              <a:solidFill>
                <a:schemeClr val="dk1"/>
              </a:solidFill>
              <a:latin typeface="+mn-lt"/>
              <a:ea typeface="+mn-ea"/>
              <a:cs typeface="+mn-cs"/>
            </a:rPr>
            <a:t>Recommended to dispense with the procedure of insisting on scrutiny</a:t>
          </a:r>
        </a:p>
        <a:p>
          <a:pPr algn="l"/>
          <a:r>
            <a:rPr lang="en-US" sz="1100" baseline="0">
              <a:solidFill>
                <a:schemeClr val="dk1"/>
              </a:solidFill>
              <a:latin typeface="+mn-lt"/>
              <a:ea typeface="+mn-ea"/>
              <a:cs typeface="+mn-cs"/>
            </a:rPr>
            <a:t>certificate separately where treatment is obtained in NIMS/ SVIMS.</a:t>
          </a:r>
        </a:p>
        <a:p>
          <a:pPr algn="l"/>
          <a:r>
            <a:rPr lang="en-US" sz="1100" b="1" baseline="0">
              <a:solidFill>
                <a:schemeClr val="dk1"/>
              </a:solidFill>
              <a:latin typeface="+mn-lt"/>
              <a:ea typeface="+mn-ea"/>
              <a:cs typeface="+mn-cs"/>
            </a:rPr>
            <a:t>g) Reimbursement of the cost of O.P. treatment in the recognized</a:t>
          </a:r>
        </a:p>
        <a:p>
          <a:pPr algn="l"/>
          <a:r>
            <a:rPr lang="en-US" sz="1100" b="1" baseline="0">
              <a:solidFill>
                <a:schemeClr val="dk1"/>
              </a:solidFill>
              <a:latin typeface="+mn-lt"/>
              <a:ea typeface="+mn-ea"/>
              <a:cs typeface="+mn-cs"/>
            </a:rPr>
            <a:t>private hospitals</a:t>
          </a:r>
        </a:p>
        <a:p>
          <a:pPr algn="l"/>
          <a:r>
            <a:rPr lang="en-US" sz="1100" baseline="0">
              <a:solidFill>
                <a:schemeClr val="dk1"/>
              </a:solidFill>
              <a:latin typeface="+mn-lt"/>
              <a:ea typeface="+mn-ea"/>
              <a:cs typeface="+mn-cs"/>
            </a:rPr>
            <a:t>The O.P. treatment of serious diseases is already covered in para 9(4)</a:t>
          </a:r>
        </a:p>
        <a:p>
          <a:pPr algn="l"/>
          <a:r>
            <a:rPr lang="en-US" sz="1100" baseline="0">
              <a:solidFill>
                <a:schemeClr val="dk1"/>
              </a:solidFill>
              <a:latin typeface="+mn-lt"/>
              <a:ea typeface="+mn-ea"/>
              <a:cs typeface="+mn-cs"/>
            </a:rPr>
            <a:t>&amp; (5) of the G.O. 1st read above and hence did not recommend for</a:t>
          </a:r>
        </a:p>
        <a:p>
          <a:pPr algn="l"/>
          <a:r>
            <a:rPr lang="en-US" sz="1100" baseline="0">
              <a:solidFill>
                <a:schemeClr val="dk1"/>
              </a:solidFill>
              <a:latin typeface="+mn-lt"/>
              <a:ea typeface="+mn-ea"/>
              <a:cs typeface="+mn-cs"/>
            </a:rPr>
            <a:t>change in the present position.</a:t>
          </a:r>
        </a:p>
        <a:p>
          <a:pPr algn="l"/>
          <a:r>
            <a:rPr lang="en-US" sz="1100" b="1" baseline="0">
              <a:solidFill>
                <a:srgbClr val="FF0000"/>
              </a:solidFill>
              <a:latin typeface="+mn-lt"/>
              <a:ea typeface="+mn-ea"/>
              <a:cs typeface="+mn-cs"/>
            </a:rPr>
            <a:t>h) Delegation of enhanced powers of Scrutiny and Sanction</a:t>
          </a:r>
        </a:p>
        <a:p>
          <a:pPr algn="l"/>
          <a:r>
            <a:rPr lang="en-US" sz="1100" b="1" baseline="0">
              <a:solidFill>
                <a:srgbClr val="FF0000"/>
              </a:solidFill>
              <a:latin typeface="+mn-lt"/>
              <a:ea typeface="+mn-ea"/>
              <a:cs typeface="+mn-cs"/>
            </a:rPr>
            <a:t>Recommended delegation of the powers of scrutiny of claims of</a:t>
          </a:r>
        </a:p>
        <a:p>
          <a:pPr algn="l"/>
          <a:r>
            <a:rPr lang="en-US" sz="1100" b="1" baseline="0">
              <a:solidFill>
                <a:srgbClr val="FF0000"/>
              </a:solidFill>
              <a:latin typeface="+mn-lt"/>
              <a:ea typeface="+mn-ea"/>
              <a:cs typeface="+mn-cs"/>
            </a:rPr>
            <a:t>medical reimbursement up to Rs.50,000/- to District Hospital</a:t>
          </a:r>
        </a:p>
        <a:p>
          <a:pPr algn="l"/>
          <a:r>
            <a:rPr lang="en-US" sz="1100" b="1" baseline="0">
              <a:solidFill>
                <a:srgbClr val="FF0000"/>
              </a:solidFill>
              <a:latin typeface="+mn-lt"/>
              <a:ea typeface="+mn-ea"/>
              <a:cs typeface="+mn-cs"/>
            </a:rPr>
            <a:t>Superintendents /Superintendents of Teaching Hospitals and for the</a:t>
          </a:r>
        </a:p>
        <a:p>
          <a:pPr algn="l"/>
          <a:r>
            <a:rPr lang="en-US" sz="1100" b="1" baseline="0">
              <a:solidFill>
                <a:srgbClr val="FF0000"/>
              </a:solidFill>
              <a:latin typeface="+mn-lt"/>
              <a:ea typeface="+mn-ea"/>
              <a:cs typeface="+mn-cs"/>
            </a:rPr>
            <a:t>delegation of sanction of claims of medical reimbursement up to</a:t>
          </a:r>
        </a:p>
        <a:p>
          <a:pPr algn="l"/>
          <a:r>
            <a:rPr lang="en-US" sz="1100" b="1" baseline="0">
              <a:solidFill>
                <a:srgbClr val="FF0000"/>
              </a:solidFill>
              <a:latin typeface="+mn-lt"/>
              <a:ea typeface="+mn-ea"/>
              <a:cs typeface="+mn-cs"/>
            </a:rPr>
            <a:t>Rs.50,000/- to the District Level Officers (DCHS and DMHO).</a:t>
          </a:r>
        </a:p>
        <a:p>
          <a:pPr algn="l"/>
          <a:r>
            <a:rPr lang="en-US" sz="1100" baseline="0">
              <a:solidFill>
                <a:schemeClr val="dk1"/>
              </a:solidFill>
              <a:latin typeface="+mn-lt"/>
              <a:ea typeface="+mn-ea"/>
              <a:cs typeface="+mn-cs"/>
            </a:rPr>
            <a:t>i) </a:t>
          </a:r>
          <a:r>
            <a:rPr lang="en-US" sz="1100" b="1" baseline="0">
              <a:solidFill>
                <a:schemeClr val="dk1"/>
              </a:solidFill>
              <a:latin typeface="+mn-lt"/>
              <a:ea typeface="+mn-ea"/>
              <a:cs typeface="+mn-cs"/>
            </a:rPr>
            <a:t>Master Health Checkup for the Pensioners/Family Pensioners</a:t>
          </a:r>
        </a:p>
        <a:p>
          <a:pPr algn="l"/>
          <a:r>
            <a:rPr lang="en-US" sz="1100" baseline="0">
              <a:solidFill>
                <a:schemeClr val="dk1"/>
              </a:solidFill>
              <a:latin typeface="+mn-lt"/>
              <a:ea typeface="+mn-ea"/>
              <a:cs typeface="+mn-cs"/>
            </a:rPr>
            <a:t>The PRC recommended that it could not support the proposal.</a:t>
          </a:r>
        </a:p>
        <a:p>
          <a:pPr algn="l"/>
          <a:r>
            <a:rPr lang="en-US" sz="1100" baseline="0">
              <a:solidFill>
                <a:schemeClr val="dk1"/>
              </a:solidFill>
              <a:latin typeface="+mn-lt"/>
              <a:ea typeface="+mn-ea"/>
              <a:cs typeface="+mn-cs"/>
            </a:rPr>
            <a:t>j) </a:t>
          </a:r>
          <a:r>
            <a:rPr lang="en-US" sz="1100" b="1" baseline="0">
              <a:solidFill>
                <a:schemeClr val="dk1"/>
              </a:solidFill>
              <a:latin typeface="+mn-lt"/>
              <a:ea typeface="+mn-ea"/>
              <a:cs typeface="+mn-cs"/>
            </a:rPr>
            <a:t>Treatment of all accident cases and all emergent cases in the</a:t>
          </a:r>
        </a:p>
        <a:p>
          <a:pPr algn="l"/>
          <a:r>
            <a:rPr lang="en-US" sz="1100" b="1" baseline="0">
              <a:solidFill>
                <a:schemeClr val="dk1"/>
              </a:solidFill>
              <a:latin typeface="+mn-lt"/>
              <a:ea typeface="+mn-ea"/>
              <a:cs typeface="+mn-cs"/>
            </a:rPr>
            <a:t>unrecognized private hospitals</a:t>
          </a:r>
        </a:p>
        <a:p>
          <a:pPr algn="l"/>
          <a:r>
            <a:rPr lang="en-US" sz="1100" baseline="0">
              <a:solidFill>
                <a:schemeClr val="dk1"/>
              </a:solidFill>
              <a:latin typeface="+mn-lt"/>
              <a:ea typeface="+mn-ea"/>
              <a:cs typeface="+mn-cs"/>
            </a:rPr>
            <a:t>Recommended deletion of the word ‘road’ occurring in para 9(9) of</a:t>
          </a:r>
        </a:p>
        <a:p>
          <a:pPr algn="l"/>
          <a:r>
            <a:rPr lang="en-US" sz="1100" baseline="0">
              <a:solidFill>
                <a:schemeClr val="dk1"/>
              </a:solidFill>
              <a:latin typeface="+mn-lt"/>
              <a:ea typeface="+mn-ea"/>
              <a:cs typeface="+mn-cs"/>
            </a:rPr>
            <a:t>G.O.Ms.No.74, HM&amp;FW (K1) Department, dated15-3-2005 and</a:t>
          </a:r>
        </a:p>
        <a:p>
          <a:pPr algn="l"/>
          <a:r>
            <a:rPr lang="en-US" sz="1100" baseline="0">
              <a:solidFill>
                <a:schemeClr val="dk1"/>
              </a:solidFill>
              <a:latin typeface="+mn-lt"/>
              <a:ea typeface="+mn-ea"/>
              <a:cs typeface="+mn-cs"/>
            </a:rPr>
            <a:t>permitted</a:t>
          </a:r>
        </a:p>
        <a:p>
          <a:pPr algn="l"/>
          <a:r>
            <a:rPr lang="en-US" sz="1100" b="1" baseline="0">
              <a:solidFill>
                <a:schemeClr val="dk1"/>
              </a:solidFill>
              <a:latin typeface="+mn-lt"/>
              <a:ea typeface="+mn-ea"/>
              <a:cs typeface="+mn-cs"/>
            </a:rPr>
            <a:t>k) Dispensing with the essentiality certificate in certain cases</a:t>
          </a:r>
        </a:p>
        <a:p>
          <a:pPr algn="l"/>
          <a:r>
            <a:rPr lang="en-US" sz="1100" baseline="0">
              <a:solidFill>
                <a:schemeClr val="dk1"/>
              </a:solidFill>
              <a:latin typeface="+mn-lt"/>
              <a:ea typeface="+mn-ea"/>
              <a:cs typeface="+mn-cs"/>
            </a:rPr>
            <a:t>Where tests, medicines or surgical procedures are prescribed by the</a:t>
          </a:r>
        </a:p>
        <a:p>
          <a:pPr algn="l"/>
          <a:r>
            <a:rPr lang="en-US" sz="1100" baseline="0">
              <a:solidFill>
                <a:schemeClr val="dk1"/>
              </a:solidFill>
              <a:latin typeface="+mn-lt"/>
              <a:ea typeface="+mn-ea"/>
              <a:cs typeface="+mn-cs"/>
            </a:rPr>
            <a:t>concerned specialist doctor in the Government hospital, the</a:t>
          </a:r>
        </a:p>
        <a:p>
          <a:pPr algn="l"/>
          <a:r>
            <a:rPr lang="en-US" sz="1100" baseline="0">
              <a:solidFill>
                <a:schemeClr val="dk1"/>
              </a:solidFill>
              <a:latin typeface="+mn-lt"/>
              <a:ea typeface="+mn-ea"/>
              <a:cs typeface="+mn-cs"/>
            </a:rPr>
            <a:t>requirement of further essentiality certificate may be dispensed with.</a:t>
          </a:r>
        </a:p>
        <a:p>
          <a:pPr algn="l"/>
          <a:r>
            <a:rPr lang="en-US" sz="1100" b="1" baseline="0">
              <a:solidFill>
                <a:schemeClr val="dk1"/>
              </a:solidFill>
              <a:latin typeface="+mn-lt"/>
              <a:ea typeface="+mn-ea"/>
              <a:cs typeface="+mn-cs"/>
            </a:rPr>
            <a:t>l) Issue of letter of credit in the case of pensioners</a:t>
          </a:r>
        </a:p>
        <a:p>
          <a:pPr algn="l"/>
          <a:r>
            <a:rPr lang="en-US" sz="1100" baseline="0">
              <a:solidFill>
                <a:schemeClr val="dk1"/>
              </a:solidFill>
              <a:latin typeface="+mn-lt"/>
              <a:ea typeface="+mn-ea"/>
              <a:cs typeface="+mn-cs"/>
            </a:rPr>
            <a:t>The PRC recommend that it was unable to accept the request of the</a:t>
          </a:r>
        </a:p>
        <a:p>
          <a:pPr algn="l"/>
          <a:r>
            <a:rPr lang="en-US" sz="1100" baseline="0">
              <a:solidFill>
                <a:schemeClr val="dk1"/>
              </a:solidFill>
              <a:latin typeface="+mn-lt"/>
              <a:ea typeface="+mn-ea"/>
              <a:cs typeface="+mn-cs"/>
            </a:rPr>
            <a:t>pensioners for issue of letter of credit.</a:t>
          </a:r>
        </a:p>
        <a:p>
          <a:pPr algn="l"/>
          <a:r>
            <a:rPr lang="en-US" sz="1100" b="1" baseline="0">
              <a:solidFill>
                <a:schemeClr val="dk1"/>
              </a:solidFill>
              <a:latin typeface="+mn-lt"/>
              <a:ea typeface="+mn-ea"/>
              <a:cs typeface="+mn-cs"/>
            </a:rPr>
            <a:t>m)Extension of medical facilities to the staff of aided</a:t>
          </a:r>
        </a:p>
        <a:p>
          <a:pPr algn="l"/>
          <a:r>
            <a:rPr lang="en-US" sz="1100" b="1" baseline="0">
              <a:solidFill>
                <a:schemeClr val="dk1"/>
              </a:solidFill>
              <a:latin typeface="+mn-lt"/>
              <a:ea typeface="+mn-ea"/>
              <a:cs typeface="+mn-cs"/>
            </a:rPr>
            <a:t>institutions/universities</a:t>
          </a:r>
        </a:p>
        <a:p>
          <a:pPr algn="l"/>
          <a:r>
            <a:rPr lang="en-US" sz="1100" baseline="0">
              <a:solidFill>
                <a:schemeClr val="dk1"/>
              </a:solidFill>
              <a:latin typeface="+mn-lt"/>
              <a:ea typeface="+mn-ea"/>
              <a:cs typeface="+mn-cs"/>
            </a:rPr>
            <a:t>The PRC recommended that they may be brought into the fold of</a:t>
          </a:r>
        </a:p>
        <a:p>
          <a:pPr algn="l"/>
          <a:r>
            <a:rPr lang="en-US" sz="1100" baseline="0">
              <a:solidFill>
                <a:schemeClr val="dk1"/>
              </a:solidFill>
              <a:latin typeface="+mn-lt"/>
              <a:ea typeface="+mn-ea"/>
              <a:cs typeface="+mn-cs"/>
            </a:rPr>
            <a:t>medical benefits when the insurance scheme is launched by the</a:t>
          </a:r>
        </a:p>
        <a:p>
          <a:pPr algn="l"/>
          <a:r>
            <a:rPr lang="en-US" sz="1100" baseline="0">
              <a:solidFill>
                <a:schemeClr val="dk1"/>
              </a:solidFill>
              <a:latin typeface="+mn-lt"/>
              <a:ea typeface="+mn-ea"/>
              <a:cs typeface="+mn-cs"/>
            </a:rPr>
            <a:t>Government.</a:t>
          </a:r>
        </a:p>
        <a:p>
          <a:pPr algn="l"/>
          <a:r>
            <a:rPr lang="en-US" sz="1100" b="1" baseline="0">
              <a:solidFill>
                <a:schemeClr val="dk1"/>
              </a:solidFill>
              <a:latin typeface="+mn-lt"/>
              <a:ea typeface="+mn-ea"/>
              <a:cs typeface="+mn-cs"/>
            </a:rPr>
            <a:t>n) Payment of medical allowance</a:t>
          </a:r>
        </a:p>
        <a:p>
          <a:pPr algn="l"/>
          <a:r>
            <a:rPr lang="en-US" sz="1100" baseline="0">
              <a:solidFill>
                <a:schemeClr val="dk1"/>
              </a:solidFill>
              <a:latin typeface="+mn-lt"/>
              <a:ea typeface="+mn-ea"/>
              <a:cs typeface="+mn-cs"/>
            </a:rPr>
            <a:t>Recommended payment of Medical Allowance of Rs.200/- p.m. to the</a:t>
          </a:r>
        </a:p>
        <a:p>
          <a:pPr algn="l"/>
          <a:r>
            <a:rPr lang="en-US" sz="1100" baseline="0">
              <a:solidFill>
                <a:schemeClr val="dk1"/>
              </a:solidFill>
              <a:latin typeface="+mn-lt"/>
              <a:ea typeface="+mn-ea"/>
              <a:cs typeface="+mn-cs"/>
            </a:rPr>
            <a:t>Pensioners/ Family Pensioners. This may be disbursed along with their</a:t>
          </a:r>
        </a:p>
        <a:p>
          <a:pPr algn="l"/>
          <a:r>
            <a:rPr lang="en-US" sz="1100" baseline="0">
              <a:solidFill>
                <a:schemeClr val="dk1"/>
              </a:solidFill>
              <a:latin typeface="+mn-lt"/>
              <a:ea typeface="+mn-ea"/>
              <a:cs typeface="+mn-cs"/>
            </a:rPr>
            <a:t>monthly pension.</a:t>
          </a:r>
        </a:p>
        <a:p>
          <a:pPr algn="l"/>
          <a:r>
            <a:rPr lang="en-US" sz="1100" b="1" baseline="0">
              <a:solidFill>
                <a:schemeClr val="dk1"/>
              </a:solidFill>
              <a:latin typeface="+mn-lt"/>
              <a:ea typeface="+mn-ea"/>
              <a:cs typeface="+mn-cs"/>
            </a:rPr>
            <a:t>o)Removal /enhancement of ceiling limit</a:t>
          </a:r>
        </a:p>
        <a:p>
          <a:pPr algn="l"/>
          <a:r>
            <a:rPr lang="en-US" sz="1100" baseline="0">
              <a:solidFill>
                <a:schemeClr val="dk1"/>
              </a:solidFill>
              <a:latin typeface="+mn-lt"/>
              <a:ea typeface="+mn-ea"/>
              <a:cs typeface="+mn-cs"/>
            </a:rPr>
            <a:t>The PRC was not in favour of either increase in the ceiling limit or to</a:t>
          </a:r>
        </a:p>
        <a:p>
          <a:pPr algn="l"/>
          <a:r>
            <a:rPr lang="en-US" sz="1100" baseline="0">
              <a:solidFill>
                <a:schemeClr val="dk1"/>
              </a:solidFill>
              <a:latin typeface="+mn-lt"/>
              <a:ea typeface="+mn-ea"/>
              <a:cs typeface="+mn-cs"/>
            </a:rPr>
            <a:t>remove the ceiling limit.</a:t>
          </a:r>
        </a:p>
        <a:p>
          <a:pPr algn="l"/>
          <a:r>
            <a:rPr lang="en-US" sz="1100" b="1" baseline="0">
              <a:solidFill>
                <a:schemeClr val="dk1"/>
              </a:solidFill>
              <a:latin typeface="+mn-lt"/>
              <a:ea typeface="+mn-ea"/>
              <a:cs typeface="+mn-cs"/>
            </a:rPr>
            <a:t>p)Removal of the restriction of three times in the entire service</a:t>
          </a:r>
        </a:p>
        <a:p>
          <a:pPr algn="l"/>
          <a:r>
            <a:rPr lang="en-US" sz="1100" b="1" baseline="0">
              <a:solidFill>
                <a:schemeClr val="dk1"/>
              </a:solidFill>
              <a:latin typeface="+mn-lt"/>
              <a:ea typeface="+mn-ea"/>
              <a:cs typeface="+mn-cs"/>
            </a:rPr>
            <a:t>for the treatment of the same disease</a:t>
          </a:r>
        </a:p>
        <a:p>
          <a:pPr algn="l"/>
          <a:r>
            <a:rPr lang="en-US" sz="1100" baseline="0">
              <a:solidFill>
                <a:schemeClr val="dk1"/>
              </a:solidFill>
              <a:latin typeface="+mn-lt"/>
              <a:ea typeface="+mn-ea"/>
              <a:cs typeface="+mn-cs"/>
            </a:rPr>
            <a:t>The PRC recommended that the existing position referred to above is</a:t>
          </a:r>
        </a:p>
        <a:p>
          <a:pPr algn="l"/>
          <a:r>
            <a:rPr lang="en-US" sz="1100" baseline="0">
              <a:solidFill>
                <a:schemeClr val="dk1"/>
              </a:solidFill>
              <a:latin typeface="+mn-lt"/>
              <a:ea typeface="+mn-ea"/>
              <a:cs typeface="+mn-cs"/>
            </a:rPr>
            <a:t>quite adequate and the Commission therefore recommended to</a:t>
          </a:r>
        </a:p>
        <a:p>
          <a:pPr algn="l"/>
          <a:r>
            <a:rPr lang="en-US" sz="1100" baseline="0">
              <a:solidFill>
                <a:schemeClr val="dk1"/>
              </a:solidFill>
              <a:latin typeface="+mn-lt"/>
              <a:ea typeface="+mn-ea"/>
              <a:cs typeface="+mn-cs"/>
            </a:rPr>
            <a:t>continue the same provision.</a:t>
          </a:r>
        </a:p>
        <a:p>
          <a:pPr algn="l"/>
          <a:r>
            <a:rPr lang="en-US" sz="1100" b="1" baseline="0">
              <a:solidFill>
                <a:schemeClr val="dk1"/>
              </a:solidFill>
              <a:latin typeface="+mn-lt"/>
              <a:ea typeface="+mn-ea"/>
              <a:cs typeface="+mn-cs"/>
            </a:rPr>
            <a:t>q)Dispensing with the method of scrutiny by the Director of</a:t>
          </a:r>
        </a:p>
        <a:p>
          <a:pPr algn="l"/>
          <a:r>
            <a:rPr lang="en-US" sz="1100" b="1" baseline="0">
              <a:solidFill>
                <a:schemeClr val="dk1"/>
              </a:solidFill>
              <a:latin typeface="+mn-lt"/>
              <a:ea typeface="+mn-ea"/>
              <a:cs typeface="+mn-cs"/>
            </a:rPr>
            <a:t>Medical education or other officials of the medical department</a:t>
          </a:r>
        </a:p>
        <a:p>
          <a:pPr algn="l"/>
          <a:r>
            <a:rPr lang="en-US" sz="1100" baseline="0">
              <a:solidFill>
                <a:schemeClr val="dk1"/>
              </a:solidFill>
              <a:latin typeface="+mn-lt"/>
              <a:ea typeface="+mn-ea"/>
              <a:cs typeface="+mn-cs"/>
            </a:rPr>
            <a:t>The PRC Declined to accept the request.</a:t>
          </a:r>
        </a:p>
        <a:p>
          <a:pPr algn="l"/>
          <a:r>
            <a:rPr lang="en-US" sz="1100" b="1" baseline="0">
              <a:solidFill>
                <a:schemeClr val="dk1"/>
              </a:solidFill>
              <a:latin typeface="+mn-lt"/>
              <a:ea typeface="+mn-ea"/>
              <a:cs typeface="+mn-cs"/>
            </a:rPr>
            <a:t>r)Extending the facilities of reimbursement of medical expenses</a:t>
          </a:r>
        </a:p>
        <a:p>
          <a:pPr algn="l"/>
          <a:r>
            <a:rPr lang="en-US" sz="1100" b="1" baseline="0">
              <a:solidFill>
                <a:schemeClr val="dk1"/>
              </a:solidFill>
              <a:latin typeface="+mn-lt"/>
              <a:ea typeface="+mn-ea"/>
              <a:cs typeface="+mn-cs"/>
            </a:rPr>
            <a:t>as applicable to the State Higher Judicial Officers</a:t>
          </a:r>
        </a:p>
        <a:p>
          <a:pPr algn="l"/>
          <a:r>
            <a:rPr lang="en-US" sz="1100" baseline="0">
              <a:solidFill>
                <a:schemeClr val="dk1"/>
              </a:solidFill>
              <a:latin typeface="+mn-lt"/>
              <a:ea typeface="+mn-ea"/>
              <a:cs typeface="+mn-cs"/>
            </a:rPr>
            <a:t>The PRC stated that it was proposed by some organizations that the</a:t>
          </a:r>
        </a:p>
        <a:p>
          <a:pPr algn="l"/>
          <a:r>
            <a:rPr lang="en-US" sz="1100" baseline="0">
              <a:solidFill>
                <a:schemeClr val="dk1"/>
              </a:solidFill>
              <a:latin typeface="+mn-lt"/>
              <a:ea typeface="+mn-ea"/>
              <a:cs typeface="+mn-cs"/>
            </a:rPr>
            <a:t>facilities extended to the Judicial Officers regarding medical treatment</a:t>
          </a:r>
        </a:p>
        <a:p>
          <a:pPr algn="l"/>
          <a:r>
            <a:rPr lang="en-US" sz="1100" baseline="0">
              <a:solidFill>
                <a:schemeClr val="dk1"/>
              </a:solidFill>
              <a:latin typeface="+mn-lt"/>
              <a:ea typeface="+mn-ea"/>
              <a:cs typeface="+mn-cs"/>
            </a:rPr>
            <a:t>may be extended to Government Servants and also to pensioners.</a:t>
          </a:r>
        </a:p>
        <a:p>
          <a:pPr algn="l"/>
          <a:r>
            <a:rPr lang="en-US" sz="1100" baseline="0">
              <a:solidFill>
                <a:schemeClr val="dk1"/>
              </a:solidFill>
              <a:latin typeface="+mn-lt"/>
              <a:ea typeface="+mn-ea"/>
              <a:cs typeface="+mn-cs"/>
            </a:rPr>
            <a:t>The orders issued in G.O.Ms.No.107 Law Department, dated 14-7-</a:t>
          </a:r>
        </a:p>
        <a:p>
          <a:pPr algn="l"/>
          <a:r>
            <a:rPr lang="en-US" sz="1100" baseline="0">
              <a:solidFill>
                <a:schemeClr val="dk1"/>
              </a:solidFill>
              <a:latin typeface="+mn-lt"/>
              <a:ea typeface="+mn-ea"/>
              <a:cs typeface="+mn-cs"/>
            </a:rPr>
            <a:t>2006, are based on various judgments of courts. The Govt.</a:t>
          </a:r>
        </a:p>
        <a:p>
          <a:pPr algn="l"/>
          <a:r>
            <a:rPr lang="en-US" sz="1100" baseline="0">
              <a:solidFill>
                <a:schemeClr val="dk1"/>
              </a:solidFill>
              <a:latin typeface="+mn-lt"/>
              <a:ea typeface="+mn-ea"/>
              <a:cs typeface="+mn-cs"/>
            </a:rPr>
            <a:t>employees/pensioners are governed by A.P. Integrated Medical</a:t>
          </a:r>
        </a:p>
        <a:p>
          <a:pPr algn="l"/>
          <a:r>
            <a:rPr lang="en-US" sz="1100" baseline="0">
              <a:solidFill>
                <a:schemeClr val="dk1"/>
              </a:solidFill>
              <a:latin typeface="+mn-lt"/>
              <a:ea typeface="+mn-ea"/>
              <a:cs typeface="+mn-cs"/>
            </a:rPr>
            <a:t>Attendance Rules as subsequently modified in G.O.Ms.No.74 HM &amp; FW</a:t>
          </a:r>
        </a:p>
        <a:p>
          <a:pPr algn="l"/>
          <a:r>
            <a:rPr lang="en-US" sz="1100" baseline="0">
              <a:solidFill>
                <a:schemeClr val="dk1"/>
              </a:solidFill>
              <a:latin typeface="+mn-lt"/>
              <a:ea typeface="+mn-ea"/>
              <a:cs typeface="+mn-cs"/>
            </a:rPr>
            <a:t>Dept. Dt:15-3-2005, and are amended from time to time. The</a:t>
          </a:r>
        </a:p>
        <a:p>
          <a:pPr algn="l"/>
          <a:r>
            <a:rPr lang="en-US" sz="1100" baseline="0">
              <a:solidFill>
                <a:schemeClr val="dk1"/>
              </a:solidFill>
              <a:latin typeface="+mn-lt"/>
              <a:ea typeface="+mn-ea"/>
              <a:cs typeface="+mn-cs"/>
            </a:rPr>
            <a:t>Government has been quite liberal in extending medical facilities to its</a:t>
          </a:r>
        </a:p>
        <a:p>
          <a:pPr algn="l"/>
          <a:r>
            <a:rPr lang="en-US" sz="1100" baseline="0">
              <a:solidFill>
                <a:schemeClr val="dk1"/>
              </a:solidFill>
              <a:latin typeface="+mn-lt"/>
              <a:ea typeface="+mn-ea"/>
              <a:cs typeface="+mn-cs"/>
            </a:rPr>
            <a:t>employees and pensioners. PRC felt that the existing facilities are</a:t>
          </a:r>
        </a:p>
        <a:p>
          <a:pPr algn="l"/>
          <a:r>
            <a:rPr lang="en-US" sz="1100" baseline="0">
              <a:solidFill>
                <a:schemeClr val="dk1"/>
              </a:solidFill>
              <a:latin typeface="+mn-lt"/>
              <a:ea typeface="+mn-ea"/>
              <a:cs typeface="+mn-cs"/>
            </a:rPr>
            <a:t>adequate and if any change is required it should be in the direction of</a:t>
          </a:r>
        </a:p>
        <a:p>
          <a:pPr algn="l"/>
          <a:r>
            <a:rPr lang="en-US" sz="1100" baseline="0">
              <a:solidFill>
                <a:schemeClr val="dk1"/>
              </a:solidFill>
              <a:latin typeface="+mn-lt"/>
              <a:ea typeface="+mn-ea"/>
              <a:cs typeface="+mn-cs"/>
            </a:rPr>
            <a:t>moving away from Government led medical reimbursement to a more</a:t>
          </a:r>
        </a:p>
        <a:p>
          <a:pPr algn="l"/>
          <a:r>
            <a:rPr lang="en-US" sz="1100" baseline="0">
              <a:solidFill>
                <a:schemeClr val="dk1"/>
              </a:solidFill>
              <a:latin typeface="+mn-lt"/>
              <a:ea typeface="+mn-ea"/>
              <a:cs typeface="+mn-cs"/>
            </a:rPr>
            <a:t>refined and sophisticated system that provides for cashless facility.</a:t>
          </a:r>
        </a:p>
        <a:p>
          <a:pPr algn="l"/>
          <a:r>
            <a:rPr lang="en-US" sz="1100" b="1" baseline="0">
              <a:solidFill>
                <a:schemeClr val="dk1"/>
              </a:solidFill>
              <a:latin typeface="+mn-lt"/>
              <a:ea typeface="+mn-ea"/>
              <a:cs typeface="+mn-cs"/>
            </a:rPr>
            <a:t>s) Maximum limit for dental treatment</a:t>
          </a:r>
        </a:p>
        <a:p>
          <a:pPr algn="l"/>
          <a:r>
            <a:rPr lang="en-US" sz="1100" baseline="0">
              <a:solidFill>
                <a:schemeClr val="dk1"/>
              </a:solidFill>
              <a:latin typeface="+mn-lt"/>
              <a:ea typeface="+mn-ea"/>
              <a:cs typeface="+mn-cs"/>
            </a:rPr>
            <a:t>The commission felt that the existing scheme is adequate and requires</a:t>
          </a:r>
        </a:p>
        <a:p>
          <a:pPr algn="l"/>
          <a:r>
            <a:rPr lang="en-US" sz="1100" baseline="0">
              <a:solidFill>
                <a:schemeClr val="dk1"/>
              </a:solidFill>
              <a:latin typeface="+mn-lt"/>
              <a:ea typeface="+mn-ea"/>
              <a:cs typeface="+mn-cs"/>
            </a:rPr>
            <a:t>no further relaxation.</a:t>
          </a:r>
        </a:p>
        <a:p>
          <a:pPr algn="l"/>
          <a:r>
            <a:rPr lang="en-US" sz="1100" b="1" baseline="0">
              <a:solidFill>
                <a:schemeClr val="dk1"/>
              </a:solidFill>
              <a:latin typeface="+mn-lt"/>
              <a:ea typeface="+mn-ea"/>
              <a:cs typeface="+mn-cs"/>
            </a:rPr>
            <a:t>t) Medical advance to the pensioners</a:t>
          </a:r>
        </a:p>
        <a:p>
          <a:pPr algn="l"/>
          <a:r>
            <a:rPr lang="en-US" sz="1100" baseline="0">
              <a:solidFill>
                <a:schemeClr val="dk1"/>
              </a:solidFill>
              <a:latin typeface="+mn-lt"/>
              <a:ea typeface="+mn-ea"/>
              <a:cs typeface="+mn-cs"/>
            </a:rPr>
            <a:t>The commission was unable to accept this request for the reasons</a:t>
          </a:r>
        </a:p>
        <a:p>
          <a:pPr algn="l"/>
          <a:r>
            <a:rPr lang="en-US" sz="1100" baseline="0">
              <a:solidFill>
                <a:schemeClr val="dk1"/>
              </a:solidFill>
              <a:latin typeface="+mn-lt"/>
              <a:ea typeface="+mn-ea"/>
              <a:cs typeface="+mn-cs"/>
            </a:rPr>
            <a:t>already referred to earlier.</a:t>
          </a:r>
        </a:p>
        <a:p>
          <a:pPr algn="l"/>
          <a:r>
            <a:rPr lang="en-US" sz="1100" baseline="0">
              <a:solidFill>
                <a:schemeClr val="dk1"/>
              </a:solidFill>
              <a:latin typeface="+mn-lt"/>
              <a:ea typeface="+mn-ea"/>
              <a:cs typeface="+mn-cs"/>
            </a:rPr>
            <a:t>3. The Government after careful examination of the matter has decided</a:t>
          </a:r>
        </a:p>
        <a:p>
          <a:pPr algn="l"/>
          <a:r>
            <a:rPr lang="en-US" sz="1100" baseline="0">
              <a:solidFill>
                <a:schemeClr val="dk1"/>
              </a:solidFill>
              <a:latin typeface="+mn-lt"/>
              <a:ea typeface="+mn-ea"/>
              <a:cs typeface="+mn-cs"/>
            </a:rPr>
            <a:t>to accept the recommendations of the ninth Pay Revision Commission</a:t>
          </a:r>
        </a:p>
        <a:p>
          <a:pPr algn="l"/>
          <a:r>
            <a:rPr lang="en-US" sz="1100" baseline="0">
              <a:solidFill>
                <a:schemeClr val="dk1"/>
              </a:solidFill>
              <a:latin typeface="+mn-lt"/>
              <a:ea typeface="+mn-ea"/>
              <a:cs typeface="+mn-cs"/>
            </a:rPr>
            <a:t>and accordingly hereby order for adoption of the same to all the</a:t>
          </a:r>
        </a:p>
        <a:p>
          <a:pPr algn="l"/>
          <a:r>
            <a:rPr lang="en-US" sz="1100" baseline="0">
              <a:solidFill>
                <a:schemeClr val="dk1"/>
              </a:solidFill>
              <a:latin typeface="+mn-lt"/>
              <a:ea typeface="+mn-ea"/>
              <a:cs typeface="+mn-cs"/>
            </a:rPr>
            <a:t>eligible categories of employees and pensioners with immediate effect.</a:t>
          </a:r>
        </a:p>
        <a:p>
          <a:pPr algn="l"/>
          <a:r>
            <a:rPr lang="en-US" sz="1100" baseline="0">
              <a:solidFill>
                <a:schemeClr val="dk1"/>
              </a:solidFill>
              <a:latin typeface="+mn-lt"/>
              <a:ea typeface="+mn-ea"/>
              <a:cs typeface="+mn-cs"/>
            </a:rPr>
            <a:t>All Heads of Departments in the state shall communicate the same to</a:t>
          </a:r>
        </a:p>
        <a:p>
          <a:pPr algn="l"/>
          <a:r>
            <a:rPr lang="en-US" sz="1100" baseline="0">
              <a:solidFill>
                <a:schemeClr val="dk1"/>
              </a:solidFill>
              <a:latin typeface="+mn-lt"/>
              <a:ea typeface="+mn-ea"/>
              <a:cs typeface="+mn-cs"/>
            </a:rPr>
            <a:t>all Unit Offices under their control for information, and</a:t>
          </a:r>
        </a:p>
        <a:p>
          <a:pPr algn="l"/>
          <a:r>
            <a:rPr lang="en-US" sz="1100" baseline="0">
              <a:solidFill>
                <a:schemeClr val="dk1"/>
              </a:solidFill>
              <a:latin typeface="+mn-lt"/>
              <a:ea typeface="+mn-ea"/>
              <a:cs typeface="+mn-cs"/>
            </a:rPr>
            <a:t>implementation.</a:t>
          </a:r>
        </a:p>
        <a:p>
          <a:pPr algn="l"/>
          <a:r>
            <a:rPr lang="en-US" sz="1100" baseline="0">
              <a:solidFill>
                <a:schemeClr val="dk1"/>
              </a:solidFill>
              <a:latin typeface="+mn-lt"/>
              <a:ea typeface="+mn-ea"/>
              <a:cs typeface="+mn-cs"/>
            </a:rPr>
            <a:t>4. This order issues with the concurrence of Finance Department vide</a:t>
          </a:r>
        </a:p>
        <a:p>
          <a:pPr algn="l"/>
          <a:r>
            <a:rPr lang="en-US" sz="1100" baseline="0">
              <a:solidFill>
                <a:schemeClr val="dk1"/>
              </a:solidFill>
              <a:latin typeface="+mn-lt"/>
              <a:ea typeface="+mn-ea"/>
              <a:cs typeface="+mn-cs"/>
            </a:rPr>
            <a:t>their U.O.No.29886/1168/A2/Expr.M&amp;H.I/10, dt.22-10-2010</a:t>
          </a:r>
        </a:p>
        <a:p>
          <a:pPr algn="ctr"/>
          <a:r>
            <a:rPr lang="en-US" sz="1100" baseline="0">
              <a:solidFill>
                <a:schemeClr val="dk1"/>
              </a:solidFill>
              <a:latin typeface="+mn-lt"/>
              <a:ea typeface="+mn-ea"/>
              <a:cs typeface="+mn-cs"/>
            </a:rPr>
            <a:t>(BY ORDER AND IN THE NAME OF THE GOVERNOR OF ANDHRA PRADESH)</a:t>
          </a:r>
        </a:p>
        <a:p>
          <a:pPr algn="r"/>
          <a:r>
            <a:rPr lang="en-US" sz="1100" baseline="0">
              <a:solidFill>
                <a:schemeClr val="dk1"/>
              </a:solidFill>
              <a:latin typeface="+mn-lt"/>
              <a:ea typeface="+mn-ea"/>
              <a:cs typeface="+mn-cs"/>
            </a:rPr>
            <a:t>DR P.V.RAMESH</a:t>
          </a:r>
        </a:p>
        <a:p>
          <a:pPr algn="r"/>
          <a:r>
            <a:rPr lang="en-US" sz="1100" baseline="0">
              <a:solidFill>
                <a:schemeClr val="dk1"/>
              </a:solidFill>
              <a:latin typeface="+mn-lt"/>
              <a:ea typeface="+mn-ea"/>
              <a:cs typeface="+mn-cs"/>
            </a:rPr>
            <a:t>PRINCIPAL SECRETARY TO GOVERNMENT</a:t>
          </a:r>
        </a:p>
        <a:p>
          <a:pPr algn="l"/>
          <a:r>
            <a:rPr lang="en-US" sz="1100" baseline="0">
              <a:solidFill>
                <a:schemeClr val="dk1"/>
              </a:solidFill>
              <a:latin typeface="+mn-lt"/>
              <a:ea typeface="+mn-ea"/>
              <a:cs typeface="+mn-cs"/>
            </a:rPr>
            <a:t>To</a:t>
          </a:r>
        </a:p>
        <a:p>
          <a:pPr algn="l"/>
          <a:r>
            <a:rPr lang="en-US" sz="1100" baseline="0">
              <a:solidFill>
                <a:schemeClr val="dk1"/>
              </a:solidFill>
              <a:latin typeface="+mn-lt"/>
              <a:ea typeface="+mn-ea"/>
              <a:cs typeface="+mn-cs"/>
            </a:rPr>
            <a:t>The Secy., State Legislature, Assembly Buildings, Hyderabad.</a:t>
          </a:r>
        </a:p>
        <a:p>
          <a:pPr algn="l"/>
          <a:r>
            <a:rPr lang="en-US" sz="1100" baseline="0">
              <a:solidFill>
                <a:schemeClr val="dk1"/>
              </a:solidFill>
              <a:latin typeface="+mn-lt"/>
              <a:ea typeface="+mn-ea"/>
              <a:cs typeface="+mn-cs"/>
            </a:rPr>
            <a:t>All the Heads of the Departments,</a:t>
          </a:r>
        </a:p>
        <a:p>
          <a:pPr algn="l"/>
          <a:r>
            <a:rPr lang="en-US" sz="1100" baseline="0">
              <a:solidFill>
                <a:schemeClr val="dk1"/>
              </a:solidFill>
              <a:latin typeface="+mn-lt"/>
              <a:ea typeface="+mn-ea"/>
              <a:cs typeface="+mn-cs"/>
            </a:rPr>
            <a:t>All the Departments of Secretariat,</a:t>
          </a:r>
        </a:p>
        <a:p>
          <a:pPr algn="l"/>
          <a:r>
            <a:rPr lang="en-US" sz="1100" baseline="0">
              <a:solidFill>
                <a:schemeClr val="dk1"/>
              </a:solidFill>
              <a:latin typeface="+mn-lt"/>
              <a:ea typeface="+mn-ea"/>
              <a:cs typeface="+mn-cs"/>
            </a:rPr>
            <a:t>All the Heads of Departments under control of</a:t>
          </a:r>
        </a:p>
        <a:p>
          <a:pPr algn="l"/>
          <a:r>
            <a:rPr lang="en-US" sz="1100" baseline="0">
              <a:solidFill>
                <a:schemeClr val="dk1"/>
              </a:solidFill>
              <a:latin typeface="+mn-lt"/>
              <a:ea typeface="+mn-ea"/>
              <a:cs typeface="+mn-cs"/>
            </a:rPr>
            <a:t>Health, Medical &amp; family Welfare Department.</a:t>
          </a:r>
        </a:p>
        <a:p>
          <a:pPr algn="l"/>
          <a:r>
            <a:rPr lang="en-US" sz="1100" baseline="0">
              <a:solidFill>
                <a:schemeClr val="dk1"/>
              </a:solidFill>
              <a:latin typeface="+mn-lt"/>
              <a:ea typeface="+mn-ea"/>
              <a:cs typeface="+mn-cs"/>
            </a:rPr>
            <a:t>All Superintends of Government Teaching Hospitals.</a:t>
          </a:r>
        </a:p>
        <a:p>
          <a:pPr algn="l"/>
          <a:r>
            <a:rPr lang="en-US" sz="1100" baseline="0">
              <a:solidFill>
                <a:schemeClr val="dk1"/>
              </a:solidFill>
              <a:latin typeface="+mn-lt"/>
              <a:ea typeface="+mn-ea"/>
              <a:cs typeface="+mn-cs"/>
            </a:rPr>
            <a:t>The Legislature (MC/Pension) Department.</a:t>
          </a:r>
        </a:p>
        <a:p>
          <a:pPr algn="l"/>
          <a:r>
            <a:rPr lang="en-US" sz="1100" baseline="0">
              <a:solidFill>
                <a:schemeClr val="dk1"/>
              </a:solidFill>
              <a:latin typeface="+mn-lt"/>
              <a:ea typeface="+mn-ea"/>
              <a:cs typeface="+mn-cs"/>
            </a:rPr>
            <a:t>The Civil Surgeon Specialist, Civil Dispensary, A.P. Secretariat, Hyderabad.</a:t>
          </a:r>
        </a:p>
        <a:p>
          <a:pPr algn="l"/>
          <a:r>
            <a:rPr lang="en-US" sz="1100" baseline="0">
              <a:solidFill>
                <a:schemeClr val="dk1"/>
              </a:solidFill>
              <a:latin typeface="+mn-lt"/>
              <a:ea typeface="+mn-ea"/>
              <a:cs typeface="+mn-cs"/>
            </a:rPr>
            <a:t>All Recognized Private Hospitals through</a:t>
          </a:r>
        </a:p>
        <a:p>
          <a:pPr algn="l"/>
          <a:r>
            <a:rPr lang="en-US" sz="1100" baseline="0">
              <a:solidFill>
                <a:schemeClr val="dk1"/>
              </a:solidFill>
              <a:latin typeface="+mn-lt"/>
              <a:ea typeface="+mn-ea"/>
              <a:cs typeface="+mn-cs"/>
            </a:rPr>
            <a:t>the Director of Medical Education, A.P. Hyderabad.</a:t>
          </a:r>
        </a:p>
        <a:p>
          <a:pPr algn="l"/>
          <a:r>
            <a:rPr lang="en-US" sz="1100" baseline="0">
              <a:solidFill>
                <a:schemeClr val="dk1"/>
              </a:solidFill>
              <a:latin typeface="+mn-lt"/>
              <a:ea typeface="+mn-ea"/>
              <a:cs typeface="+mn-cs"/>
            </a:rPr>
            <a:t>The President, The State Teachers’ Union, Andhra Pradesh, H.No.3-2-798,</a:t>
          </a:r>
        </a:p>
        <a:p>
          <a:pPr algn="l"/>
          <a:r>
            <a:rPr lang="en-US" sz="1100" baseline="0">
              <a:solidFill>
                <a:schemeClr val="dk1"/>
              </a:solidFill>
              <a:latin typeface="+mn-lt"/>
              <a:ea typeface="+mn-ea"/>
              <a:cs typeface="+mn-cs"/>
            </a:rPr>
            <a:t>S.T.U.Bhavan, Kachiguda, Hyderabad-500 027.</a:t>
          </a:r>
        </a:p>
        <a:p>
          <a:pPr algn="l"/>
          <a:r>
            <a:rPr lang="en-US" sz="1100" baseline="0">
              <a:solidFill>
                <a:schemeClr val="dk1"/>
              </a:solidFill>
              <a:latin typeface="+mn-lt"/>
              <a:ea typeface="+mn-ea"/>
              <a:cs typeface="+mn-cs"/>
            </a:rPr>
            <a:t>The Chairman, A.P.Secretariat Employees Coordination Committee,</a:t>
          </a:r>
        </a:p>
        <a:p>
          <a:pPr algn="l"/>
          <a:r>
            <a:rPr lang="en-US" sz="1100" baseline="0">
              <a:solidFill>
                <a:schemeClr val="dk1"/>
              </a:solidFill>
              <a:latin typeface="+mn-lt"/>
              <a:ea typeface="+mn-ea"/>
              <a:cs typeface="+mn-cs"/>
            </a:rPr>
            <a:t>Secretariat, Hyderabad.</a:t>
          </a:r>
        </a:p>
        <a:p>
          <a:pPr algn="l"/>
          <a:r>
            <a:rPr lang="en-US" sz="1100" baseline="0">
              <a:solidFill>
                <a:schemeClr val="dk1"/>
              </a:solidFill>
              <a:latin typeface="+mn-lt"/>
              <a:ea typeface="+mn-ea"/>
              <a:cs typeface="+mn-cs"/>
            </a:rPr>
            <a:t>The Chairman, JAC of Employees, Teachers and Workers Association,</a:t>
          </a:r>
        </a:p>
        <a:p>
          <a:pPr algn="l"/>
          <a:r>
            <a:rPr lang="en-US" sz="1100" baseline="0">
              <a:solidFill>
                <a:schemeClr val="dk1"/>
              </a:solidFill>
              <a:latin typeface="+mn-lt"/>
              <a:ea typeface="+mn-ea"/>
              <a:cs typeface="+mn-cs"/>
            </a:rPr>
            <a:t>NGO Home, Goundfoundry, Hyderabad.</a:t>
          </a:r>
        </a:p>
        <a:p>
          <a:pPr algn="l"/>
          <a:r>
            <a:rPr lang="en-US" sz="1100" baseline="0">
              <a:solidFill>
                <a:schemeClr val="dk1"/>
              </a:solidFill>
              <a:latin typeface="+mn-lt"/>
              <a:ea typeface="+mn-ea"/>
              <a:cs typeface="+mn-cs"/>
            </a:rPr>
            <a:t>The President, A.P.State Govt. Retired Employees Association,</a:t>
          </a:r>
        </a:p>
        <a:p>
          <a:pPr algn="l"/>
          <a:r>
            <a:rPr lang="en-US" sz="1100" baseline="0">
              <a:solidFill>
                <a:schemeClr val="dk1"/>
              </a:solidFill>
              <a:latin typeface="+mn-lt"/>
              <a:ea typeface="+mn-ea"/>
              <a:cs typeface="+mn-cs"/>
            </a:rPr>
            <a:t>4-5-958/959, Badi Chowdi, Sultaban Bazar, Hyderabad – 500 095.</a:t>
          </a:r>
        </a:p>
        <a:p>
          <a:pPr algn="l"/>
          <a:r>
            <a:rPr lang="en-US" sz="1100" b="1" baseline="0">
              <a:solidFill>
                <a:schemeClr val="dk1"/>
              </a:solidFill>
              <a:latin typeface="+mn-lt"/>
              <a:ea typeface="+mn-ea"/>
              <a:cs typeface="+mn-cs"/>
            </a:rPr>
            <a:t>Copy to:</a:t>
          </a:r>
        </a:p>
        <a:p>
          <a:pPr algn="l"/>
          <a:r>
            <a:rPr lang="en-US" sz="1100" baseline="0">
              <a:solidFill>
                <a:schemeClr val="dk1"/>
              </a:solidFill>
              <a:latin typeface="+mn-lt"/>
              <a:ea typeface="+mn-ea"/>
              <a:cs typeface="+mn-cs"/>
            </a:rPr>
            <a:t>The General Administration (SC-X/Poll) Department</a:t>
          </a:r>
        </a:p>
        <a:p>
          <a:pPr algn="l"/>
          <a:r>
            <a:rPr lang="en-US" sz="1100" baseline="0">
              <a:solidFill>
                <a:schemeClr val="dk1"/>
              </a:solidFill>
              <a:latin typeface="+mn-lt"/>
              <a:ea typeface="+mn-ea"/>
              <a:cs typeface="+mn-cs"/>
            </a:rPr>
            <a:t>The General Administration (SR) Department</a:t>
          </a:r>
        </a:p>
        <a:p>
          <a:pPr algn="l"/>
          <a:r>
            <a:rPr lang="en-US" sz="1100" baseline="0">
              <a:solidFill>
                <a:schemeClr val="dk1"/>
              </a:solidFill>
              <a:latin typeface="+mn-lt"/>
              <a:ea typeface="+mn-ea"/>
              <a:cs typeface="+mn-cs"/>
            </a:rPr>
            <a:t>The Spl. Secy to C.M. / P.S. to Minister (Finance &amp; Health)</a:t>
          </a:r>
        </a:p>
        <a:p>
          <a:pPr algn="l"/>
          <a:r>
            <a:rPr lang="en-US" sz="1100" baseline="0">
              <a:solidFill>
                <a:schemeClr val="dk1"/>
              </a:solidFill>
              <a:latin typeface="+mn-lt"/>
              <a:ea typeface="+mn-ea"/>
              <a:cs typeface="+mn-cs"/>
            </a:rPr>
            <a:t>P.S. to Prl. Secy. (W&amp;P), Finance Department</a:t>
          </a:r>
        </a:p>
        <a:p>
          <a:pPr algn="l"/>
          <a:r>
            <a:rPr lang="en-US" sz="1100" baseline="0">
              <a:solidFill>
                <a:schemeClr val="dk1"/>
              </a:solidFill>
              <a:latin typeface="+mn-lt"/>
              <a:ea typeface="+mn-ea"/>
              <a:cs typeface="+mn-cs"/>
            </a:rPr>
            <a:t>P.S. to Prl. Secy./Secy., HM&amp;FW Department</a:t>
          </a:r>
        </a:p>
        <a:p>
          <a:pPr algn="l"/>
          <a:r>
            <a:rPr lang="en-US" sz="1100" baseline="0">
              <a:solidFill>
                <a:schemeClr val="dk1"/>
              </a:solidFill>
              <a:latin typeface="+mn-lt"/>
              <a:ea typeface="+mn-ea"/>
              <a:cs typeface="+mn-cs"/>
            </a:rPr>
            <a:t>Finance (Expr. HM&amp;FW-I) Department.</a:t>
          </a:r>
        </a:p>
        <a:p>
          <a:pPr algn="r"/>
          <a:r>
            <a:rPr lang="en-US" sz="1100" baseline="0">
              <a:solidFill>
                <a:schemeClr val="dk1"/>
              </a:solidFill>
              <a:latin typeface="+mn-lt"/>
              <a:ea typeface="+mn-ea"/>
              <a:cs typeface="+mn-cs"/>
            </a:rPr>
            <a:t>The concerned Associations.</a:t>
          </a:r>
        </a:p>
        <a:p>
          <a:pPr algn="r"/>
          <a:r>
            <a:rPr lang="en-US" sz="1100" baseline="0">
              <a:solidFill>
                <a:schemeClr val="dk1"/>
              </a:solidFill>
              <a:latin typeface="+mn-lt"/>
              <a:ea typeface="+mn-ea"/>
              <a:cs typeface="+mn-cs"/>
            </a:rPr>
            <a:t>SF/SC. </a:t>
          </a:r>
          <a:r>
            <a:rPr lang="en-US" sz="1100" b="1" baseline="0">
              <a:solidFill>
                <a:schemeClr val="dk1"/>
              </a:solidFill>
              <a:latin typeface="+mn-lt"/>
              <a:ea typeface="+mn-ea"/>
              <a:cs typeface="+mn-cs"/>
            </a:rPr>
            <a:t>// FORWARDED :: BY ORDER //</a:t>
          </a:r>
        </a:p>
        <a:p>
          <a:pPr algn="r"/>
          <a:r>
            <a:rPr lang="en-US" sz="1100" b="1" baseline="0">
              <a:solidFill>
                <a:schemeClr val="dk1"/>
              </a:solidFill>
              <a:latin typeface="+mn-lt"/>
              <a:ea typeface="+mn-ea"/>
              <a:cs typeface="+mn-cs"/>
            </a:rPr>
            <a:t>SECTION OFFICER.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539749</xdr:colOff>
      <xdr:row>10</xdr:row>
      <xdr:rowOff>133350</xdr:rowOff>
    </xdr:from>
    <xdr:to>
      <xdr:col>14</xdr:col>
      <xdr:colOff>19516</xdr:colOff>
      <xdr:row>12</xdr:row>
      <xdr:rowOff>120278</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C00-000002000000}"/>
            </a:ext>
          </a:extLst>
        </xdr:cNvPr>
        <xdr:cNvSpPr/>
      </xdr:nvSpPr>
      <xdr:spPr>
        <a:xfrm>
          <a:off x="7262812" y="1974850"/>
          <a:ext cx="1313329"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94130</xdr:colOff>
      <xdr:row>5</xdr:row>
      <xdr:rowOff>12328</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1D00-000002000000}"/>
            </a:ext>
          </a:extLst>
        </xdr:cNvPr>
        <xdr:cNvSpPr/>
      </xdr:nvSpPr>
      <xdr:spPr>
        <a:xfrm>
          <a:off x="609600" y="485775"/>
          <a:ext cx="1313330"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20</xdr:col>
      <xdr:colOff>427263</xdr:colOff>
      <xdr:row>2</xdr:row>
      <xdr:rowOff>159204</xdr:rowOff>
    </xdr:from>
    <xdr:to>
      <xdr:col>22</xdr:col>
      <xdr:colOff>521394</xdr:colOff>
      <xdr:row>5</xdr:row>
      <xdr:rowOff>8246</xdr:rowOff>
    </xdr:to>
    <xdr:sp macro="" textlink="">
      <xdr:nvSpPr>
        <xdr:cNvPr id="3" name="Rectangle 2">
          <a:hlinkClick xmlns:r="http://schemas.openxmlformats.org/officeDocument/2006/relationships" r:id="rId2" tooltip="HOME"/>
          <a:extLst>
            <a:ext uri="{FF2B5EF4-FFF2-40B4-BE49-F238E27FC236}">
              <a16:creationId xmlns:a16="http://schemas.microsoft.com/office/drawing/2014/main" xmlns="" id="{00000000-0008-0000-1D00-000003000000}"/>
            </a:ext>
          </a:extLst>
        </xdr:cNvPr>
        <xdr:cNvSpPr/>
      </xdr:nvSpPr>
      <xdr:spPr>
        <a:xfrm>
          <a:off x="12673692" y="485775"/>
          <a:ext cx="1318773" cy="338900"/>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1</xdr:col>
      <xdr:colOff>0</xdr:colOff>
      <xdr:row>53</xdr:row>
      <xdr:rowOff>57150</xdr:rowOff>
    </xdr:from>
    <xdr:to>
      <xdr:col>3</xdr:col>
      <xdr:colOff>94130</xdr:colOff>
      <xdr:row>55</xdr:row>
      <xdr:rowOff>69478</xdr:rowOff>
    </xdr:to>
    <xdr:sp macro="" textlink="">
      <xdr:nvSpPr>
        <xdr:cNvPr id="4" name="Rectangle 3">
          <a:hlinkClick xmlns:r="http://schemas.openxmlformats.org/officeDocument/2006/relationships" r:id="rId3" tooltip="HOME"/>
          <a:extLst>
            <a:ext uri="{FF2B5EF4-FFF2-40B4-BE49-F238E27FC236}">
              <a16:creationId xmlns:a16="http://schemas.microsoft.com/office/drawing/2014/main" xmlns="" id="{00000000-0008-0000-1D00-000004000000}"/>
            </a:ext>
          </a:extLst>
        </xdr:cNvPr>
        <xdr:cNvSpPr/>
      </xdr:nvSpPr>
      <xdr:spPr>
        <a:xfrm>
          <a:off x="609600" y="8639175"/>
          <a:ext cx="1313330"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20</xdr:col>
      <xdr:colOff>427263</xdr:colOff>
      <xdr:row>53</xdr:row>
      <xdr:rowOff>54429</xdr:rowOff>
    </xdr:from>
    <xdr:to>
      <xdr:col>22</xdr:col>
      <xdr:colOff>521394</xdr:colOff>
      <xdr:row>55</xdr:row>
      <xdr:rowOff>66757</xdr:rowOff>
    </xdr:to>
    <xdr:sp macro="" textlink="">
      <xdr:nvSpPr>
        <xdr:cNvPr id="5" name="Rectangle 4">
          <a:hlinkClick xmlns:r="http://schemas.openxmlformats.org/officeDocument/2006/relationships" r:id="rId4" tooltip="HOME"/>
          <a:extLst>
            <a:ext uri="{FF2B5EF4-FFF2-40B4-BE49-F238E27FC236}">
              <a16:creationId xmlns:a16="http://schemas.microsoft.com/office/drawing/2014/main" xmlns="" id="{00000000-0008-0000-1D00-000005000000}"/>
            </a:ext>
          </a:extLst>
        </xdr:cNvPr>
        <xdr:cNvSpPr/>
      </xdr:nvSpPr>
      <xdr:spPr>
        <a:xfrm>
          <a:off x="12673692" y="8708572"/>
          <a:ext cx="1318773" cy="338899"/>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twoCellAnchor>
    <xdr:from>
      <xdr:col>4</xdr:col>
      <xdr:colOff>291353</xdr:colOff>
      <xdr:row>4</xdr:row>
      <xdr:rowOff>1</xdr:rowOff>
    </xdr:from>
    <xdr:to>
      <xdr:col>19</xdr:col>
      <xdr:colOff>96371</xdr:colOff>
      <xdr:row>134</xdr:row>
      <xdr:rowOff>78441</xdr:rowOff>
    </xdr:to>
    <xdr:sp macro="" textlink="">
      <xdr:nvSpPr>
        <xdr:cNvPr id="6" name="TextBox 5">
          <a:extLst>
            <a:ext uri="{FF2B5EF4-FFF2-40B4-BE49-F238E27FC236}">
              <a16:creationId xmlns:a16="http://schemas.microsoft.com/office/drawing/2014/main" xmlns="" id="{00000000-0008-0000-1D00-000006000000}"/>
            </a:ext>
          </a:extLst>
        </xdr:cNvPr>
        <xdr:cNvSpPr txBox="1"/>
      </xdr:nvSpPr>
      <xdr:spPr>
        <a:xfrm>
          <a:off x="2711824" y="627530"/>
          <a:ext cx="8881782" cy="2047314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a:solidFill>
                <a:schemeClr val="dk1"/>
              </a:solidFill>
              <a:latin typeface="+mn-lt"/>
              <a:ea typeface="+mn-ea"/>
              <a:cs typeface="+mn-cs"/>
            </a:rPr>
            <a:t> </a:t>
          </a:r>
          <a:r>
            <a:rPr lang="en-US" sz="1600" b="1">
              <a:solidFill>
                <a:schemeClr val="dk1"/>
              </a:solidFill>
              <a:latin typeface="+mn-lt"/>
              <a:ea typeface="+mn-ea"/>
              <a:cs typeface="+mn-cs"/>
            </a:rPr>
            <a:t>Visit :</a:t>
          </a:r>
          <a:r>
            <a:rPr lang="en-US" sz="1600" b="1">
              <a:solidFill>
                <a:srgbClr val="FF0000"/>
              </a:solidFill>
              <a:latin typeface="+mn-lt"/>
              <a:ea typeface="+mn-ea"/>
              <a:cs typeface="+mn-cs"/>
            </a:rPr>
            <a:t>http://gsreddy.tk</a:t>
          </a:r>
        </a:p>
        <a:p>
          <a:r>
            <a:rPr lang="en-US" sz="1100">
              <a:solidFill>
                <a:schemeClr val="dk1"/>
              </a:solidFill>
              <a:latin typeface="+mn-lt"/>
              <a:ea typeface="+mn-ea"/>
              <a:cs typeface="+mn-cs"/>
            </a:rPr>
            <a:t> </a:t>
          </a:r>
        </a:p>
        <a:p>
          <a:r>
            <a:rPr lang="en-US" sz="1400" b="1">
              <a:solidFill>
                <a:schemeClr val="dk1"/>
              </a:solidFill>
              <a:latin typeface="+mn-lt"/>
              <a:ea typeface="+mn-ea"/>
              <a:cs typeface="+mn-cs"/>
            </a:rPr>
            <a:t>Rc.No.8878/ (D3-4) MB1 – 2010                                                                                                                            Dated: 12-10-2010</a:t>
          </a:r>
        </a:p>
        <a:p>
          <a:pPr algn="ctr"/>
          <a:r>
            <a:rPr lang="en-US" sz="1400" b="1">
              <a:solidFill>
                <a:schemeClr val="dk1"/>
              </a:solidFill>
              <a:latin typeface="+mn-lt"/>
              <a:ea typeface="+mn-ea"/>
              <a:cs typeface="+mn-cs"/>
            </a:rPr>
            <a:t/>
          </a:r>
          <a:br>
            <a:rPr lang="en-US" sz="1400" b="1">
              <a:solidFill>
                <a:schemeClr val="dk1"/>
              </a:solidFill>
              <a:latin typeface="+mn-lt"/>
              <a:ea typeface="+mn-ea"/>
              <a:cs typeface="+mn-cs"/>
            </a:rPr>
          </a:br>
          <a:r>
            <a:rPr lang="en-US" sz="1400" b="1">
              <a:solidFill>
                <a:schemeClr val="dk1"/>
              </a:solidFill>
              <a:latin typeface="+mn-lt"/>
              <a:ea typeface="+mn-ea"/>
              <a:cs typeface="+mn-cs"/>
            </a:rPr>
            <a:t> Sub: - School Education Department – Medical Attendance – Medical Reimbursement</a:t>
          </a:r>
        </a:p>
        <a:p>
          <a:pPr algn="ctr"/>
          <a:r>
            <a:rPr lang="en-US" sz="1400" b="1">
              <a:solidFill>
                <a:schemeClr val="dk1"/>
              </a:solidFill>
              <a:latin typeface="+mn-lt"/>
              <a:ea typeface="+mn-ea"/>
              <a:cs typeface="+mn-cs"/>
            </a:rPr>
            <a:t>                              </a:t>
          </a:r>
        </a:p>
        <a:p>
          <a:pPr algn="ctr"/>
          <a:r>
            <a:rPr lang="en-US" sz="1400" b="1">
              <a:solidFill>
                <a:schemeClr val="dk1"/>
              </a:solidFill>
              <a:latin typeface="+mn-lt"/>
              <a:ea typeface="+mn-ea"/>
              <a:cs typeface="+mn-cs"/>
            </a:rPr>
            <a:t>                             proposals in   respect of Teachers/HM’s and other Employees of Education Department –</a:t>
          </a:r>
        </a:p>
        <a:p>
          <a:pPr algn="l"/>
          <a:r>
            <a:rPr lang="en-US" sz="1400" b="1" baseline="0">
              <a:solidFill>
                <a:schemeClr val="dk1"/>
              </a:solidFill>
              <a:latin typeface="+mn-lt"/>
              <a:ea typeface="+mn-ea"/>
              <a:cs typeface="+mn-cs"/>
            </a:rPr>
            <a:t>                                      </a:t>
          </a:r>
        </a:p>
        <a:p>
          <a:pPr algn="l"/>
          <a:r>
            <a:rPr lang="en-US" sz="1400" b="1" baseline="0">
              <a:solidFill>
                <a:schemeClr val="dk1"/>
              </a:solidFill>
              <a:latin typeface="+mn-lt"/>
              <a:ea typeface="+mn-ea"/>
              <a:cs typeface="+mn-cs"/>
            </a:rPr>
            <a:t>                                         </a:t>
          </a:r>
          <a:r>
            <a:rPr lang="en-US" sz="1400" b="1">
              <a:solidFill>
                <a:schemeClr val="dk1"/>
              </a:solidFill>
              <a:latin typeface="+mn-lt"/>
              <a:ea typeface="+mn-ea"/>
              <a:cs typeface="+mn-cs"/>
            </a:rPr>
            <a:t>certain Instructions – Regarding.</a:t>
          </a:r>
        </a:p>
        <a:p>
          <a:pPr algn="ctr"/>
          <a:r>
            <a:rPr lang="en-US" sz="1400" b="1">
              <a:solidFill>
                <a:schemeClr val="dk1"/>
              </a:solidFill>
              <a:latin typeface="+mn-lt"/>
              <a:ea typeface="+mn-ea"/>
              <a:cs typeface="+mn-cs"/>
            </a:rPr>
            <a:t> </a:t>
          </a:r>
        </a:p>
        <a:p>
          <a:pPr algn="l"/>
          <a:r>
            <a:rPr lang="en-US" sz="1400" b="1">
              <a:solidFill>
                <a:schemeClr val="dk1"/>
              </a:solidFill>
              <a:latin typeface="+mn-lt"/>
              <a:ea typeface="+mn-ea"/>
              <a:cs typeface="+mn-cs"/>
            </a:rPr>
            <a:t>                              Read: 1.Procs.Rc.No.8878/D3-4/2009,dated:02.09.2009</a:t>
          </a:r>
        </a:p>
        <a:p>
          <a:pPr algn="ctr"/>
          <a:r>
            <a:rPr lang="en-US" sz="1400" b="1">
              <a:solidFill>
                <a:schemeClr val="dk1"/>
              </a:solidFill>
              <a:latin typeface="+mn-lt"/>
              <a:ea typeface="+mn-ea"/>
              <a:cs typeface="+mn-cs"/>
            </a:rPr>
            <a:t> </a:t>
          </a:r>
        </a:p>
        <a:p>
          <a:pPr algn="l"/>
          <a:r>
            <a:rPr lang="en-US" sz="1400" b="1">
              <a:solidFill>
                <a:schemeClr val="dk1"/>
              </a:solidFill>
              <a:latin typeface="+mn-lt"/>
              <a:ea typeface="+mn-ea"/>
              <a:cs typeface="+mn-cs"/>
            </a:rPr>
            <a:t>                                         2. Procs.Rc.No.8878/D3-4/2009,dated:28.01.2010</a:t>
          </a:r>
        </a:p>
        <a:p>
          <a:pPr algn="ctr"/>
          <a:r>
            <a:rPr lang="en-US" sz="1400" b="1">
              <a:solidFill>
                <a:schemeClr val="dk1"/>
              </a:solidFill>
              <a:latin typeface="+mn-lt"/>
              <a:ea typeface="+mn-ea"/>
              <a:cs typeface="+mn-cs"/>
            </a:rPr>
            <a:t>*******</a:t>
          </a:r>
          <a:r>
            <a:rPr lang="en-US" sz="1100">
              <a:solidFill>
                <a:schemeClr val="dk1"/>
              </a:solidFill>
              <a:latin typeface="+mn-lt"/>
              <a:ea typeface="+mn-ea"/>
              <a:cs typeface="+mn-cs"/>
            </a:rPr>
            <a:t/>
          </a:r>
          <a:br>
            <a:rPr lang="en-US" sz="1100">
              <a:solidFill>
                <a:schemeClr val="dk1"/>
              </a:solidFill>
              <a:latin typeface="+mn-lt"/>
              <a:ea typeface="+mn-ea"/>
              <a:cs typeface="+mn-cs"/>
            </a:rPr>
          </a:br>
          <a:r>
            <a:rPr lang="en-US" sz="1100">
              <a:solidFill>
                <a:schemeClr val="dk1"/>
              </a:solidFill>
              <a:latin typeface="+mn-lt"/>
              <a:ea typeface="+mn-ea"/>
              <a:cs typeface="+mn-cs"/>
            </a:rPr>
            <a:t> </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The attention of all the District Educational Officers in the State is invited to the reference read above. They are request to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issue suitable to instructions to the Forwarding Officers/Drawing and Disbursement Officers under their control to follow the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instructions given hereunder and also the instructions issued in the reference read above.The following Officer should arrange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and to submit the proposal in the following order serially.</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1. Forwarding Letter</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2. Applications Requisition of individual with date</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3. Check list duly attested by the Forwarding Officer</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4. Appendiw-II duly signed by the Employee/Pensioner and attested by the Forwarding Officer</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5. Non-Drawal Certificate in Prescribed proforma as communicated vide reference read above</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6. Dependent Certificate as required in prescribed proforma which as communicated vide</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reference read above with Forwarding Officer signature</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7. P.P.O.(Pension Payment Order) copy in case of pensioner/family pensioner attested by the Forwarding Authority</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8. In case of accident cases and treatment taken in un-recognized hospitals under emergency,FIR should be submitted</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9. For every follow up treatment for post operative cases and who requires lifelong treatments,</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revalidation of prescription once in six month from special Government Doctor attested by Forwarding Officer</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10. Legal Heir Certificate should be submitted in case of death of theTeachers/Pensioners/Dependents duly attested by the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Forwarding Authority</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11.A copy of proceedings Issued by the Director of Medical Education for recognition of the hospital</a:t>
          </a:r>
        </a:p>
        <a:p>
          <a:pPr algn="l"/>
          <a:endParaRPr lang="en-US" sz="1300" b="1" baseline="0">
            <a:solidFill>
              <a:schemeClr val="dk1"/>
            </a:solidFill>
            <a:latin typeface="+mn-lt"/>
            <a:ea typeface="+mn-ea"/>
            <a:cs typeface="+mn-cs"/>
          </a:endParaRPr>
        </a:p>
        <a:p>
          <a:pPr algn="l"/>
          <a:r>
            <a:rPr lang="en-US" sz="1300" b="1">
              <a:solidFill>
                <a:schemeClr val="dk1"/>
              </a:solidFill>
              <a:latin typeface="+mn-lt"/>
              <a:ea typeface="+mn-ea"/>
              <a:cs typeface="+mn-cs"/>
            </a:rPr>
            <a:t>12. Emergency Certificate/O.P in original duly signed with stamped by the treating doctor attested by Forwarding Officer</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13. Essentiality Certificate in original duly signed with stamped by the treating doctor attested by Forwarding Officer</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14. Discharge Summery/Discharge Memo.(OP card in respect of OP treatment) in original duly signed with stamped by the</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 treating Doctor attested by Forwarding Officer</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15. Abstract of Bills (All original Medical Bills should be signed with stamp by the treating Doctor) attested by Forwarding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Officer.</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16. Details proposal along with justification/need in case of claims where relaxation of rules in involved Further, all the District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Educational Officers in the State are requested to direct all the Drawing and Disbursement Officers in their instructions to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furnish to the proposal in triplicate to the Commissioner and Director of School Education (Original plus Two (2) sets of Xerox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copies should be attested by the Forwarding Authority including Medical Bills). One set of Xerox copies of Bills shall,invariably,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be kept with the Forwarding Officer even after the disposal of the claim.Separate proposal for the treatment obtained at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IMS/SVIMS/RIMS and other private recognized hospitals shall be submitted.They are further requested to arrange the p</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Proposal in the above order only serially numbered(model copy enclosed). claimant.All the District Educational Officers in the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State are requested to issue necessary instructions to all the concerned Drawing and Disbursement Officers under their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instructions issued by the Commissioner and Director of School strictly and submit the proposals accordingly. Any deviation in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this regard will be viewed seriously and necessary disciplinary action will be initiated against them as per CCA Rules 1991. The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concerned Forwarding Authorities/ Drawing and Disbursement Officers are personally held responsible for fake and fabricated </a:t>
          </a:r>
        </a:p>
        <a:p>
          <a:pPr algn="l"/>
          <a:endParaRPr lang="en-US" sz="1300" b="1">
            <a:solidFill>
              <a:schemeClr val="dk1"/>
            </a:solidFill>
            <a:latin typeface="+mn-lt"/>
            <a:ea typeface="+mn-ea"/>
            <a:cs typeface="+mn-cs"/>
          </a:endParaRPr>
        </a:p>
        <a:p>
          <a:pPr algn="l"/>
          <a:r>
            <a:rPr lang="en-US" sz="1300" b="1">
              <a:solidFill>
                <a:schemeClr val="dk1"/>
              </a:solidFill>
              <a:latin typeface="+mn-lt"/>
              <a:ea typeface="+mn-ea"/>
              <a:cs typeface="+mn-cs"/>
            </a:rPr>
            <a:t>bills and misappropriation of public funds.Top priority should be given to this item of work.</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 </a:t>
          </a:r>
        </a:p>
        <a:p>
          <a:pPr algn="l"/>
          <a:r>
            <a:rPr lang="en-US" sz="1300" b="1">
              <a:solidFill>
                <a:schemeClr val="dk1"/>
              </a:solidFill>
              <a:latin typeface="+mn-lt"/>
              <a:ea typeface="+mn-ea"/>
              <a:cs typeface="+mn-cs"/>
            </a:rPr>
            <a:t> </a:t>
          </a:r>
        </a:p>
        <a:p>
          <a:pPr algn="r"/>
          <a:r>
            <a:rPr lang="en-US" sz="1300" b="1">
              <a:solidFill>
                <a:schemeClr val="dk1"/>
              </a:solidFill>
              <a:latin typeface="+mn-lt"/>
              <a:ea typeface="+mn-ea"/>
              <a:cs typeface="+mn-cs"/>
            </a:rPr>
            <a:t>Sd/…..</a:t>
          </a:r>
        </a:p>
        <a:p>
          <a:pPr algn="r"/>
          <a:r>
            <a:rPr lang="en-US" sz="1300" b="1">
              <a:solidFill>
                <a:schemeClr val="dk1"/>
              </a:solidFill>
              <a:latin typeface="+mn-lt"/>
              <a:ea typeface="+mn-ea"/>
              <a:cs typeface="+mn-cs"/>
            </a:rPr>
            <a:t> </a:t>
          </a:r>
        </a:p>
        <a:p>
          <a:pPr algn="r"/>
          <a:r>
            <a:rPr lang="en-US" sz="1300" b="1">
              <a:solidFill>
                <a:schemeClr val="dk1"/>
              </a:solidFill>
              <a:latin typeface="+mn-lt"/>
              <a:ea typeface="+mn-ea"/>
              <a:cs typeface="+mn-cs"/>
            </a:rPr>
            <a:t>AR.SATYANARAYANA</a:t>
          </a:r>
        </a:p>
        <a:p>
          <a:pPr algn="r"/>
          <a:r>
            <a:rPr lang="en-US" sz="1300" b="1">
              <a:solidFill>
                <a:schemeClr val="dk1"/>
              </a:solidFill>
              <a:latin typeface="+mn-lt"/>
              <a:ea typeface="+mn-ea"/>
              <a:cs typeface="+mn-cs"/>
            </a:rPr>
            <a:t> </a:t>
          </a:r>
        </a:p>
        <a:p>
          <a:pPr algn="r"/>
          <a:r>
            <a:rPr lang="en-US" sz="1300" b="1">
              <a:solidFill>
                <a:schemeClr val="dk1"/>
              </a:solidFill>
              <a:latin typeface="+mn-lt"/>
              <a:ea typeface="+mn-ea"/>
              <a:cs typeface="+mn-cs"/>
            </a:rPr>
            <a:t>Commissioner and Director of School Education.</a:t>
          </a:r>
        </a:p>
        <a:p>
          <a:pPr algn="r"/>
          <a:r>
            <a:rPr lang="en-US" sz="1300" b="1">
              <a:solidFill>
                <a:schemeClr val="dk1"/>
              </a:solidFill>
              <a:latin typeface="+mn-lt"/>
              <a:ea typeface="+mn-ea"/>
              <a:cs typeface="+mn-cs"/>
            </a:rPr>
            <a:t> </a:t>
          </a:r>
        </a:p>
        <a:p>
          <a:pPr algn="r"/>
          <a:r>
            <a:rPr lang="en-US" sz="1300" b="1">
              <a:solidFill>
                <a:schemeClr val="dk1"/>
              </a:solidFill>
              <a:latin typeface="+mn-lt"/>
              <a:ea typeface="+mn-ea"/>
              <a:cs typeface="+mn-cs"/>
            </a:rPr>
            <a:t>To ALL THE DISTRICT EDUCATIONAL OFFICERS IN THE STATE</a:t>
          </a:r>
        </a:p>
        <a:p>
          <a:pPr algn="r"/>
          <a:r>
            <a:rPr lang="en-US" sz="1100">
              <a:solidFill>
                <a:schemeClr val="dk1"/>
              </a:solidFill>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219075</xdr:colOff>
      <xdr:row>49</xdr:row>
      <xdr:rowOff>142875</xdr:rowOff>
    </xdr:from>
    <xdr:to>
      <xdr:col>4</xdr:col>
      <xdr:colOff>209550</xdr:colOff>
      <xdr:row>50</xdr:row>
      <xdr:rowOff>514350</xdr:rowOff>
    </xdr:to>
    <xdr:sp macro="" textlink="">
      <xdr:nvSpPr>
        <xdr:cNvPr id="2" name="Oval 1">
          <a:extLst>
            <a:ext uri="{FF2B5EF4-FFF2-40B4-BE49-F238E27FC236}">
              <a16:creationId xmlns:a16="http://schemas.microsoft.com/office/drawing/2014/main" xmlns="" id="{00000000-0008-0000-0400-000002000000}"/>
            </a:ext>
          </a:extLst>
        </xdr:cNvPr>
        <xdr:cNvSpPr>
          <a:spLocks noChangeArrowheads="1"/>
        </xdr:cNvSpPr>
      </xdr:nvSpPr>
      <xdr:spPr bwMode="auto">
        <a:xfrm>
          <a:off x="523875" y="10801350"/>
          <a:ext cx="733425" cy="75247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NBST / Bank Seal</a:t>
          </a:r>
        </a:p>
      </xdr:txBody>
    </xdr:sp>
    <xdr:clientData/>
  </xdr:twoCellAnchor>
  <xdr:twoCellAnchor>
    <xdr:from>
      <xdr:col>23</xdr:col>
      <xdr:colOff>314754</xdr:colOff>
      <xdr:row>2</xdr:row>
      <xdr:rowOff>74543</xdr:rowOff>
    </xdr:from>
    <xdr:to>
      <xdr:col>25</xdr:col>
      <xdr:colOff>402258</xdr:colOff>
      <xdr:row>5</xdr:row>
      <xdr:rowOff>16565</xdr:rowOff>
    </xdr:to>
    <xdr:sp macro="" textlink="">
      <xdr:nvSpPr>
        <xdr:cNvPr id="3" name="Rectangle 2">
          <a:hlinkClick xmlns:r="http://schemas.openxmlformats.org/officeDocument/2006/relationships" r:id="rId1" tooltip="HOME"/>
          <a:extLst>
            <a:ext uri="{FF2B5EF4-FFF2-40B4-BE49-F238E27FC236}">
              <a16:creationId xmlns:a16="http://schemas.microsoft.com/office/drawing/2014/main" xmlns="" id="{00000000-0008-0000-0400-000003000000}"/>
            </a:ext>
          </a:extLst>
        </xdr:cNvPr>
        <xdr:cNvSpPr/>
      </xdr:nvSpPr>
      <xdr:spPr>
        <a:xfrm>
          <a:off x="7545471" y="405847"/>
          <a:ext cx="1313330" cy="538370"/>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M.Bill</a:t>
          </a:r>
        </a:p>
      </xdr:txBody>
    </xdr:sp>
    <xdr:clientData/>
  </xdr:twoCellAnchor>
  <xdr:twoCellAnchor>
    <xdr:from>
      <xdr:col>23</xdr:col>
      <xdr:colOff>422404</xdr:colOff>
      <xdr:row>8</xdr:row>
      <xdr:rowOff>0</xdr:rowOff>
    </xdr:from>
    <xdr:to>
      <xdr:col>25</xdr:col>
      <xdr:colOff>502980</xdr:colOff>
      <xdr:row>11</xdr:row>
      <xdr:rowOff>115957</xdr:rowOff>
    </xdr:to>
    <xdr:sp macro="" textlink="">
      <xdr:nvSpPr>
        <xdr:cNvPr id="4" name="Rectangle 3">
          <a:hlinkClick xmlns:r="http://schemas.openxmlformats.org/officeDocument/2006/relationships" r:id="rId2" tooltip="HOME"/>
          <a:extLst>
            <a:ext uri="{FF2B5EF4-FFF2-40B4-BE49-F238E27FC236}">
              <a16:creationId xmlns:a16="http://schemas.microsoft.com/office/drawing/2014/main" xmlns="" id="{00000000-0008-0000-0400-000004000000}"/>
            </a:ext>
          </a:extLst>
        </xdr:cNvPr>
        <xdr:cNvSpPr/>
      </xdr:nvSpPr>
      <xdr:spPr>
        <a:xfrm>
          <a:off x="7653121" y="1524000"/>
          <a:ext cx="1306402" cy="59634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7</xdr:col>
      <xdr:colOff>94130</xdr:colOff>
      <xdr:row>3</xdr:row>
      <xdr:rowOff>538370</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0500-000002000000}"/>
            </a:ext>
          </a:extLst>
        </xdr:cNvPr>
        <xdr:cNvSpPr/>
      </xdr:nvSpPr>
      <xdr:spPr>
        <a:xfrm>
          <a:off x="7305675" y="742950"/>
          <a:ext cx="1313330" cy="538370"/>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M.Bill</a:t>
          </a:r>
        </a:p>
      </xdr:txBody>
    </xdr:sp>
    <xdr:clientData/>
  </xdr:twoCellAnchor>
  <xdr:twoCellAnchor>
    <xdr:from>
      <xdr:col>5</xdr:col>
      <xdr:colOff>107650</xdr:colOff>
      <xdr:row>5</xdr:row>
      <xdr:rowOff>508553</xdr:rowOff>
    </xdr:from>
    <xdr:to>
      <xdr:col>7</xdr:col>
      <xdr:colOff>194852</xdr:colOff>
      <xdr:row>5</xdr:row>
      <xdr:rowOff>1104901</xdr:rowOff>
    </xdr:to>
    <xdr:sp macro="" textlink="">
      <xdr:nvSpPr>
        <xdr:cNvPr id="3" name="Rectangle 2">
          <a:hlinkClick xmlns:r="http://schemas.openxmlformats.org/officeDocument/2006/relationships" r:id="rId2" tooltip="HOME"/>
          <a:extLst>
            <a:ext uri="{FF2B5EF4-FFF2-40B4-BE49-F238E27FC236}">
              <a16:creationId xmlns:a16="http://schemas.microsoft.com/office/drawing/2014/main" xmlns="" id="{00000000-0008-0000-0500-000003000000}"/>
            </a:ext>
          </a:extLst>
        </xdr:cNvPr>
        <xdr:cNvSpPr/>
      </xdr:nvSpPr>
      <xdr:spPr>
        <a:xfrm>
          <a:off x="7413325" y="1861103"/>
          <a:ext cx="1306402" cy="59634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609599</xdr:colOff>
      <xdr:row>7</xdr:row>
      <xdr:rowOff>0</xdr:rowOff>
    </xdr:from>
    <xdr:to>
      <xdr:col>6</xdr:col>
      <xdr:colOff>600074</xdr:colOff>
      <xdr:row>10</xdr:row>
      <xdr:rowOff>29695</xdr:rowOff>
    </xdr:to>
    <xdr:sp macro="" textlink="">
      <xdr:nvSpPr>
        <xdr:cNvPr id="2" name="Rounded Rectangle 1">
          <a:hlinkClick xmlns:r="http://schemas.openxmlformats.org/officeDocument/2006/relationships" r:id="rId1" tooltip="Form 58"/>
          <a:extLst>
            <a:ext uri="{FF2B5EF4-FFF2-40B4-BE49-F238E27FC236}">
              <a16:creationId xmlns:a16="http://schemas.microsoft.com/office/drawing/2014/main" xmlns="" id="{00000000-0008-0000-0800-000002000000}"/>
            </a:ext>
          </a:extLst>
        </xdr:cNvPr>
        <xdr:cNvSpPr/>
      </xdr:nvSpPr>
      <xdr:spPr>
        <a:xfrm>
          <a:off x="1828799" y="1133475"/>
          <a:ext cx="2428875" cy="515470"/>
        </a:xfrm>
        <a:prstGeom prst="roundRect">
          <a:avLst/>
        </a:prstGeom>
        <a:solidFill>
          <a:srgbClr val="FFC000"/>
        </a:solidFill>
        <a:ln>
          <a:solidFill>
            <a:schemeClr val="accent1"/>
          </a:solidFill>
        </a:ln>
        <a:effectLst>
          <a:innerShdw blurRad="63500" dist="50800" dir="5400000">
            <a:prstClr val="black">
              <a:alpha val="50000"/>
            </a:prstClr>
          </a:innerShdw>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n-US" sz="2800" b="1"/>
            <a:t>Form 58</a:t>
          </a:r>
          <a:endParaRPr lang="en-US" sz="1100" b="1"/>
        </a:p>
      </xdr:txBody>
    </xdr:sp>
    <xdr:clientData/>
  </xdr:twoCellAnchor>
  <xdr:twoCellAnchor>
    <xdr:from>
      <xdr:col>3</xdr:col>
      <xdr:colOff>0</xdr:colOff>
      <xdr:row>15</xdr:row>
      <xdr:rowOff>0</xdr:rowOff>
    </xdr:from>
    <xdr:to>
      <xdr:col>7</xdr:col>
      <xdr:colOff>0</xdr:colOff>
      <xdr:row>18</xdr:row>
      <xdr:rowOff>29695</xdr:rowOff>
    </xdr:to>
    <xdr:sp macro="" textlink="">
      <xdr:nvSpPr>
        <xdr:cNvPr id="3" name="Rounded Rectangle 2">
          <a:hlinkClick xmlns:r="http://schemas.openxmlformats.org/officeDocument/2006/relationships" r:id="rId2" tooltip="Budget"/>
          <a:extLst>
            <a:ext uri="{FF2B5EF4-FFF2-40B4-BE49-F238E27FC236}">
              <a16:creationId xmlns:a16="http://schemas.microsoft.com/office/drawing/2014/main" xmlns="" id="{00000000-0008-0000-0800-000003000000}"/>
            </a:ext>
          </a:extLst>
        </xdr:cNvPr>
        <xdr:cNvSpPr/>
      </xdr:nvSpPr>
      <xdr:spPr>
        <a:xfrm>
          <a:off x="1828800" y="2428875"/>
          <a:ext cx="2438400" cy="515470"/>
        </a:xfrm>
        <a:prstGeom prst="roundRect">
          <a:avLst/>
        </a:prstGeom>
        <a:solidFill>
          <a:srgbClr val="FFC000"/>
        </a:solidFill>
        <a:ln>
          <a:solidFill>
            <a:schemeClr val="accent1"/>
          </a:solidFill>
        </a:ln>
        <a:effectLst>
          <a:innerShdw blurRad="63500" dist="50800" dir="5400000">
            <a:prstClr val="black">
              <a:alpha val="50000"/>
            </a:prstClr>
          </a:innerShdw>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n-US" sz="2800" b="1"/>
            <a:t>Budget</a:t>
          </a:r>
          <a:endParaRPr lang="en-US" sz="1100" b="1"/>
        </a:p>
      </xdr:txBody>
    </xdr:sp>
    <xdr:clientData/>
  </xdr:twoCellAnchor>
  <xdr:twoCellAnchor>
    <xdr:from>
      <xdr:col>3</xdr:col>
      <xdr:colOff>57151</xdr:colOff>
      <xdr:row>24</xdr:row>
      <xdr:rowOff>38099</xdr:rowOff>
    </xdr:from>
    <xdr:to>
      <xdr:col>7</xdr:col>
      <xdr:colOff>9525</xdr:colOff>
      <xdr:row>30</xdr:row>
      <xdr:rowOff>104774</xdr:rowOff>
    </xdr:to>
    <xdr:sp macro="" textlink="">
      <xdr:nvSpPr>
        <xdr:cNvPr id="4" name="Rounded Rectangle 3">
          <a:hlinkClick xmlns:r="http://schemas.openxmlformats.org/officeDocument/2006/relationships" r:id="rId3" tooltip="Pepar tokan &amp; 101"/>
          <a:extLst>
            <a:ext uri="{FF2B5EF4-FFF2-40B4-BE49-F238E27FC236}">
              <a16:creationId xmlns:a16="http://schemas.microsoft.com/office/drawing/2014/main" xmlns="" id="{00000000-0008-0000-0800-000004000000}"/>
            </a:ext>
          </a:extLst>
        </xdr:cNvPr>
        <xdr:cNvSpPr/>
      </xdr:nvSpPr>
      <xdr:spPr>
        <a:xfrm>
          <a:off x="1885951" y="3924299"/>
          <a:ext cx="2390774" cy="1038225"/>
        </a:xfrm>
        <a:prstGeom prst="roundRect">
          <a:avLst/>
        </a:prstGeom>
        <a:solidFill>
          <a:srgbClr val="FFC000"/>
        </a:solidFill>
        <a:ln>
          <a:solidFill>
            <a:schemeClr val="accent1"/>
          </a:solidFill>
        </a:ln>
        <a:effectLst>
          <a:innerShdw blurRad="63500" dist="50800" dir="5400000">
            <a:prstClr val="black">
              <a:alpha val="50000"/>
            </a:prstClr>
          </a:innerShdw>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n-US" sz="2800" b="1"/>
            <a:t>Pepar</a:t>
          </a:r>
          <a:r>
            <a:rPr lang="en-US" sz="2800" b="1" baseline="0"/>
            <a:t> Tokan</a:t>
          </a:r>
        </a:p>
        <a:p>
          <a:pPr algn="ctr"/>
          <a:r>
            <a:rPr lang="en-US" sz="2800" b="1" baseline="0"/>
            <a:t>101</a:t>
          </a:r>
          <a:endParaRPr lang="en-US" sz="1100" b="1"/>
        </a:p>
      </xdr:txBody>
    </xdr:sp>
    <xdr:clientData/>
  </xdr:twoCellAnchor>
  <xdr:twoCellAnchor>
    <xdr:from>
      <xdr:col>3</xdr:col>
      <xdr:colOff>0</xdr:colOff>
      <xdr:row>34</xdr:row>
      <xdr:rowOff>0</xdr:rowOff>
    </xdr:from>
    <xdr:to>
      <xdr:col>6</xdr:col>
      <xdr:colOff>595593</xdr:colOff>
      <xdr:row>37</xdr:row>
      <xdr:rowOff>29696</xdr:rowOff>
    </xdr:to>
    <xdr:sp macro="" textlink="">
      <xdr:nvSpPr>
        <xdr:cNvPr id="5" name="Rounded Rectangle 4">
          <a:hlinkClick xmlns:r="http://schemas.openxmlformats.org/officeDocument/2006/relationships" r:id="rId4" tooltip="HOME"/>
          <a:extLst>
            <a:ext uri="{FF2B5EF4-FFF2-40B4-BE49-F238E27FC236}">
              <a16:creationId xmlns:a16="http://schemas.microsoft.com/office/drawing/2014/main" xmlns="" id="{00000000-0008-0000-0800-000005000000}"/>
            </a:ext>
          </a:extLst>
        </xdr:cNvPr>
        <xdr:cNvSpPr/>
      </xdr:nvSpPr>
      <xdr:spPr>
        <a:xfrm>
          <a:off x="1815353" y="5334000"/>
          <a:ext cx="2410946" cy="500343"/>
        </a:xfrm>
        <a:prstGeom prst="roundRect">
          <a:avLst/>
        </a:prstGeom>
        <a:solidFill>
          <a:srgbClr val="FFC000"/>
        </a:solidFill>
        <a:ln>
          <a:solidFill>
            <a:schemeClr val="accent1"/>
          </a:solidFill>
        </a:ln>
        <a:effectLst>
          <a:innerShdw blurRad="63500" dist="50800" dir="5400000">
            <a:prstClr val="black">
              <a:alpha val="50000"/>
            </a:prstClr>
          </a:innerShdw>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n-US" sz="2800" b="1"/>
            <a:t>HOME</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271186</xdr:colOff>
      <xdr:row>22</xdr:row>
      <xdr:rowOff>24652</xdr:rowOff>
    </xdr:from>
    <xdr:to>
      <xdr:col>4</xdr:col>
      <xdr:colOff>145678</xdr:colOff>
      <xdr:row>25</xdr:row>
      <xdr:rowOff>22412</xdr:rowOff>
    </xdr:to>
    <xdr:sp macro="" textlink="">
      <xdr:nvSpPr>
        <xdr:cNvPr id="29" name="Rectangle 28">
          <a:hlinkClick xmlns:r="http://schemas.openxmlformats.org/officeDocument/2006/relationships" r:id="rId1" tooltip="Medical Register Entry"/>
          <a:extLst>
            <a:ext uri="{FF2B5EF4-FFF2-40B4-BE49-F238E27FC236}">
              <a16:creationId xmlns:a16="http://schemas.microsoft.com/office/drawing/2014/main" xmlns="" id="{00000000-0008-0000-0900-00001D000000}"/>
            </a:ext>
          </a:extLst>
        </xdr:cNvPr>
        <xdr:cNvSpPr/>
      </xdr:nvSpPr>
      <xdr:spPr>
        <a:xfrm>
          <a:off x="753039" y="4495799"/>
          <a:ext cx="1981198" cy="54684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Medical Register Entry</a:t>
          </a:r>
        </a:p>
      </xdr:txBody>
    </xdr:sp>
    <xdr:clientData/>
  </xdr:twoCellAnchor>
  <xdr:twoCellAnchor>
    <xdr:from>
      <xdr:col>15</xdr:col>
      <xdr:colOff>183218</xdr:colOff>
      <xdr:row>28</xdr:row>
      <xdr:rowOff>94130</xdr:rowOff>
    </xdr:from>
    <xdr:to>
      <xdr:col>17</xdr:col>
      <xdr:colOff>1005730</xdr:colOff>
      <xdr:row>30</xdr:row>
      <xdr:rowOff>112060</xdr:rowOff>
    </xdr:to>
    <xdr:sp macro="" textlink="">
      <xdr:nvSpPr>
        <xdr:cNvPr id="26" name="Rectangle 25">
          <a:hlinkClick xmlns:r="http://schemas.openxmlformats.org/officeDocument/2006/relationships" r:id="rId2" tooltip="New GO on 28-03-2011 with new ficilites."/>
          <a:extLst>
            <a:ext uri="{FF2B5EF4-FFF2-40B4-BE49-F238E27FC236}">
              <a16:creationId xmlns:a16="http://schemas.microsoft.com/office/drawing/2014/main" xmlns="" id="{00000000-0008-0000-0900-00001A000000}"/>
            </a:ext>
          </a:extLst>
        </xdr:cNvPr>
        <xdr:cNvSpPr/>
      </xdr:nvSpPr>
      <xdr:spPr>
        <a:xfrm>
          <a:off x="7366189" y="5820336"/>
          <a:ext cx="1954306" cy="410136"/>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GO No.68 </a:t>
          </a:r>
        </a:p>
      </xdr:txBody>
    </xdr:sp>
    <xdr:clientData/>
  </xdr:twoCellAnchor>
  <xdr:twoCellAnchor>
    <xdr:from>
      <xdr:col>2</xdr:col>
      <xdr:colOff>246527</xdr:colOff>
      <xdr:row>18</xdr:row>
      <xdr:rowOff>156884</xdr:rowOff>
    </xdr:from>
    <xdr:to>
      <xdr:col>4</xdr:col>
      <xdr:colOff>119527</xdr:colOff>
      <xdr:row>22</xdr:row>
      <xdr:rowOff>2662</xdr:rowOff>
    </xdr:to>
    <xdr:sp macro="" textlink="">
      <xdr:nvSpPr>
        <xdr:cNvPr id="27" name="Rectangle 26">
          <a:hlinkClick xmlns:r="http://schemas.openxmlformats.org/officeDocument/2006/relationships" r:id="rId3" tooltip="Self Declaration"/>
          <a:extLst>
            <a:ext uri="{FF2B5EF4-FFF2-40B4-BE49-F238E27FC236}">
              <a16:creationId xmlns:a16="http://schemas.microsoft.com/office/drawing/2014/main" xmlns="" id="{00000000-0008-0000-0900-00001B000000}"/>
            </a:ext>
          </a:extLst>
        </xdr:cNvPr>
        <xdr:cNvSpPr/>
      </xdr:nvSpPr>
      <xdr:spPr>
        <a:xfrm>
          <a:off x="728380" y="3966884"/>
          <a:ext cx="1979706" cy="506925"/>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Self declaration</a:t>
          </a:r>
        </a:p>
      </xdr:txBody>
    </xdr:sp>
    <xdr:clientData/>
  </xdr:twoCellAnchor>
  <xdr:twoCellAnchor>
    <xdr:from>
      <xdr:col>17</xdr:col>
      <xdr:colOff>1262345</xdr:colOff>
      <xdr:row>28</xdr:row>
      <xdr:rowOff>63907</xdr:rowOff>
    </xdr:from>
    <xdr:to>
      <xdr:col>23</xdr:col>
      <xdr:colOff>56030</xdr:colOff>
      <xdr:row>30</xdr:row>
      <xdr:rowOff>78442</xdr:rowOff>
    </xdr:to>
    <xdr:sp macro="" textlink="">
      <xdr:nvSpPr>
        <xdr:cNvPr id="17" name="Rectangle 16">
          <a:hlinkClick xmlns:r="http://schemas.openxmlformats.org/officeDocument/2006/relationships" r:id="rId4" tooltip="MR New Rules"/>
          <a:extLst>
            <a:ext uri="{FF2B5EF4-FFF2-40B4-BE49-F238E27FC236}">
              <a16:creationId xmlns:a16="http://schemas.microsoft.com/office/drawing/2014/main" xmlns="" id="{00000000-0008-0000-0900-000011000000}"/>
            </a:ext>
          </a:extLst>
        </xdr:cNvPr>
        <xdr:cNvSpPr/>
      </xdr:nvSpPr>
      <xdr:spPr>
        <a:xfrm rot="546307">
          <a:off x="9577110" y="5790113"/>
          <a:ext cx="1953744" cy="406741"/>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MR New Rules</a:t>
          </a:r>
        </a:p>
      </xdr:txBody>
    </xdr:sp>
    <xdr:clientData/>
  </xdr:twoCellAnchor>
  <xdr:twoCellAnchor>
    <xdr:from>
      <xdr:col>2</xdr:col>
      <xdr:colOff>230193</xdr:colOff>
      <xdr:row>16</xdr:row>
      <xdr:rowOff>33091</xdr:rowOff>
    </xdr:from>
    <xdr:to>
      <xdr:col>4</xdr:col>
      <xdr:colOff>103193</xdr:colOff>
      <xdr:row>19</xdr:row>
      <xdr:rowOff>2134</xdr:rowOff>
    </xdr:to>
    <xdr:sp macro="" textlink="">
      <xdr:nvSpPr>
        <xdr:cNvPr id="21" name="Rectangle 20">
          <a:hlinkClick xmlns:r="http://schemas.openxmlformats.org/officeDocument/2006/relationships" r:id="rId5" tooltip="Dependent Cer."/>
          <a:extLst>
            <a:ext uri="{FF2B5EF4-FFF2-40B4-BE49-F238E27FC236}">
              <a16:creationId xmlns:a16="http://schemas.microsoft.com/office/drawing/2014/main" xmlns="" id="{00000000-0008-0000-0900-000015000000}"/>
            </a:ext>
          </a:extLst>
        </xdr:cNvPr>
        <xdr:cNvSpPr/>
      </xdr:nvSpPr>
      <xdr:spPr>
        <a:xfrm>
          <a:off x="706443" y="3443041"/>
          <a:ext cx="1978025" cy="502443"/>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Dependent Cer.</a:t>
          </a:r>
        </a:p>
      </xdr:txBody>
    </xdr:sp>
    <xdr:clientData/>
  </xdr:twoCellAnchor>
  <xdr:twoCellAnchor>
    <xdr:from>
      <xdr:col>2</xdr:col>
      <xdr:colOff>1144587</xdr:colOff>
      <xdr:row>13</xdr:row>
      <xdr:rowOff>151622</xdr:rowOff>
    </xdr:from>
    <xdr:to>
      <xdr:col>3</xdr:col>
      <xdr:colOff>31222</xdr:colOff>
      <xdr:row>15</xdr:row>
      <xdr:rowOff>242374</xdr:rowOff>
    </xdr:to>
    <xdr:sp macro="" textlink="">
      <xdr:nvSpPr>
        <xdr:cNvPr id="18" name="Rectangle 17">
          <a:hlinkClick xmlns:r="http://schemas.openxmlformats.org/officeDocument/2006/relationships" r:id="rId6" tooltip="Non Drawl"/>
          <a:extLst>
            <a:ext uri="{FF2B5EF4-FFF2-40B4-BE49-F238E27FC236}">
              <a16:creationId xmlns:a16="http://schemas.microsoft.com/office/drawing/2014/main" xmlns="" id="{00000000-0008-0000-0900-000012000000}"/>
            </a:ext>
          </a:extLst>
        </xdr:cNvPr>
        <xdr:cNvSpPr/>
      </xdr:nvSpPr>
      <xdr:spPr>
        <a:xfrm>
          <a:off x="1620837" y="2894822"/>
          <a:ext cx="905935" cy="509852"/>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Non Drwal</a:t>
          </a:r>
        </a:p>
      </xdr:txBody>
    </xdr:sp>
    <xdr:clientData/>
  </xdr:twoCellAnchor>
  <xdr:twoCellAnchor>
    <xdr:from>
      <xdr:col>2</xdr:col>
      <xdr:colOff>243945</xdr:colOff>
      <xdr:row>14</xdr:row>
      <xdr:rowOff>59552</xdr:rowOff>
    </xdr:from>
    <xdr:to>
      <xdr:col>2</xdr:col>
      <xdr:colOff>1492782</xdr:colOff>
      <xdr:row>16</xdr:row>
      <xdr:rowOff>122787</xdr:rowOff>
    </xdr:to>
    <xdr:sp macro="" textlink="">
      <xdr:nvSpPr>
        <xdr:cNvPr id="20" name="Rectangle 19">
          <a:hlinkClick xmlns:r="http://schemas.openxmlformats.org/officeDocument/2006/relationships" r:id="rId7" tooltip="Undertaking Certificate"/>
          <a:extLst>
            <a:ext uri="{FF2B5EF4-FFF2-40B4-BE49-F238E27FC236}">
              <a16:creationId xmlns:a16="http://schemas.microsoft.com/office/drawing/2014/main" xmlns="" id="{00000000-0008-0000-0900-000014000000}"/>
            </a:ext>
          </a:extLst>
        </xdr:cNvPr>
        <xdr:cNvSpPr/>
      </xdr:nvSpPr>
      <xdr:spPr>
        <a:xfrm>
          <a:off x="720195" y="3012302"/>
          <a:ext cx="1248837" cy="520435"/>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Undertaking Cer.</a:t>
          </a:r>
        </a:p>
      </xdr:txBody>
    </xdr:sp>
    <xdr:clientData/>
  </xdr:twoCellAnchor>
  <xdr:twoCellAnchor>
    <xdr:from>
      <xdr:col>2</xdr:col>
      <xdr:colOff>184555</xdr:colOff>
      <xdr:row>12</xdr:row>
      <xdr:rowOff>116594</xdr:rowOff>
    </xdr:from>
    <xdr:to>
      <xdr:col>4</xdr:col>
      <xdr:colOff>22411</xdr:colOff>
      <xdr:row>14</xdr:row>
      <xdr:rowOff>19557</xdr:rowOff>
    </xdr:to>
    <xdr:sp macro="" textlink="">
      <xdr:nvSpPr>
        <xdr:cNvPr id="19" name="Rectangle 18">
          <a:hlinkClick xmlns:r="http://schemas.openxmlformats.org/officeDocument/2006/relationships" r:id="rId8" tooltip="Medical Attendence Rules"/>
          <a:extLst>
            <a:ext uri="{FF2B5EF4-FFF2-40B4-BE49-F238E27FC236}">
              <a16:creationId xmlns:a16="http://schemas.microsoft.com/office/drawing/2014/main" xmlns="" id="{00000000-0008-0000-0900-000013000000}"/>
            </a:ext>
          </a:extLst>
        </xdr:cNvPr>
        <xdr:cNvSpPr/>
      </xdr:nvSpPr>
      <xdr:spPr>
        <a:xfrm>
          <a:off x="666408" y="2693947"/>
          <a:ext cx="1944562" cy="328786"/>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lt"/>
              <a:ea typeface="+mn-ea"/>
              <a:cs typeface="+mn-cs"/>
            </a:rPr>
            <a:t>Avilment cer.</a:t>
          </a:r>
        </a:p>
      </xdr:txBody>
    </xdr:sp>
    <xdr:clientData/>
  </xdr:twoCellAnchor>
  <xdr:twoCellAnchor>
    <xdr:from>
      <xdr:col>2</xdr:col>
      <xdr:colOff>182002</xdr:colOff>
      <xdr:row>11</xdr:row>
      <xdr:rowOff>50720</xdr:rowOff>
    </xdr:from>
    <xdr:to>
      <xdr:col>3</xdr:col>
      <xdr:colOff>72059</xdr:colOff>
      <xdr:row>12</xdr:row>
      <xdr:rowOff>138121</xdr:rowOff>
    </xdr:to>
    <xdr:sp macro="" textlink="">
      <xdr:nvSpPr>
        <xdr:cNvPr id="16" name="Rectangle 15">
          <a:hlinkClick xmlns:r="http://schemas.openxmlformats.org/officeDocument/2006/relationships" r:id="rId9" tooltip="Proforma"/>
          <a:extLst>
            <a:ext uri="{FF2B5EF4-FFF2-40B4-BE49-F238E27FC236}">
              <a16:creationId xmlns:a16="http://schemas.microsoft.com/office/drawing/2014/main" xmlns="" id="{00000000-0008-0000-0900-000010000000}"/>
            </a:ext>
          </a:extLst>
        </xdr:cNvPr>
        <xdr:cNvSpPr/>
      </xdr:nvSpPr>
      <xdr:spPr>
        <a:xfrm>
          <a:off x="658252" y="2374820"/>
          <a:ext cx="1909357" cy="296951"/>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Proforma</a:t>
          </a:r>
        </a:p>
      </xdr:txBody>
    </xdr:sp>
    <xdr:clientData/>
  </xdr:twoCellAnchor>
  <xdr:twoCellAnchor>
    <xdr:from>
      <xdr:col>2</xdr:col>
      <xdr:colOff>166935</xdr:colOff>
      <xdr:row>9</xdr:row>
      <xdr:rowOff>142740</xdr:rowOff>
    </xdr:from>
    <xdr:to>
      <xdr:col>3</xdr:col>
      <xdr:colOff>54610</xdr:colOff>
      <xdr:row>11</xdr:row>
      <xdr:rowOff>41889</xdr:rowOff>
    </xdr:to>
    <xdr:sp macro="" textlink="">
      <xdr:nvSpPr>
        <xdr:cNvPr id="15" name="Rectangle 14">
          <a:hlinkClick xmlns:r="http://schemas.openxmlformats.org/officeDocument/2006/relationships" r:id="rId10" tooltip="Appendix II"/>
          <a:extLst>
            <a:ext uri="{FF2B5EF4-FFF2-40B4-BE49-F238E27FC236}">
              <a16:creationId xmlns:a16="http://schemas.microsoft.com/office/drawing/2014/main" xmlns="" id="{00000000-0008-0000-0900-00000F000000}"/>
            </a:ext>
          </a:extLst>
        </xdr:cNvPr>
        <xdr:cNvSpPr/>
      </xdr:nvSpPr>
      <xdr:spPr>
        <a:xfrm>
          <a:off x="643185" y="2019165"/>
          <a:ext cx="1906975" cy="346824"/>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Appendix II</a:t>
          </a:r>
        </a:p>
      </xdr:txBody>
    </xdr:sp>
    <xdr:clientData/>
  </xdr:twoCellAnchor>
  <xdr:twoCellAnchor>
    <xdr:from>
      <xdr:col>2</xdr:col>
      <xdr:colOff>160836</xdr:colOff>
      <xdr:row>8</xdr:row>
      <xdr:rowOff>20218</xdr:rowOff>
    </xdr:from>
    <xdr:to>
      <xdr:col>3</xdr:col>
      <xdr:colOff>48511</xdr:colOff>
      <xdr:row>9</xdr:row>
      <xdr:rowOff>131032</xdr:rowOff>
    </xdr:to>
    <xdr:sp macro="" textlink="">
      <xdr:nvSpPr>
        <xdr:cNvPr id="14" name="Rectangle 13">
          <a:hlinkClick xmlns:r="http://schemas.openxmlformats.org/officeDocument/2006/relationships" r:id="rId11" tooltip="Salary Certificate"/>
          <a:extLst>
            <a:ext uri="{FF2B5EF4-FFF2-40B4-BE49-F238E27FC236}">
              <a16:creationId xmlns:a16="http://schemas.microsoft.com/office/drawing/2014/main" xmlns="" id="{00000000-0008-0000-0900-00000E000000}"/>
            </a:ext>
          </a:extLst>
        </xdr:cNvPr>
        <xdr:cNvSpPr/>
      </xdr:nvSpPr>
      <xdr:spPr>
        <a:xfrm>
          <a:off x="637086" y="1687093"/>
          <a:ext cx="1906975" cy="320364"/>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8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Salary form</a:t>
          </a:r>
        </a:p>
      </xdr:txBody>
    </xdr:sp>
    <xdr:clientData/>
  </xdr:twoCellAnchor>
  <xdr:twoCellAnchor editAs="oneCell">
    <xdr:from>
      <xdr:col>19</xdr:col>
      <xdr:colOff>632135</xdr:colOff>
      <xdr:row>10</xdr:row>
      <xdr:rowOff>109013</xdr:rowOff>
    </xdr:from>
    <xdr:to>
      <xdr:col>19</xdr:col>
      <xdr:colOff>1510113</xdr:colOff>
      <xdr:row>14</xdr:row>
      <xdr:rowOff>151346</xdr:rowOff>
    </xdr:to>
    <xdr:pic>
      <xdr:nvPicPr>
        <xdr:cNvPr id="1115" name="Picture 28" descr="BHASKAR">
          <a:extLst>
            <a:ext uri="{FF2B5EF4-FFF2-40B4-BE49-F238E27FC236}">
              <a16:creationId xmlns:a16="http://schemas.microsoft.com/office/drawing/2014/main" xmlns="" id="{00000000-0008-0000-0900-00005B040000}"/>
            </a:ext>
          </a:extLst>
        </xdr:cNvPr>
        <xdr:cNvPicPr>
          <a:picLocks noChangeAspect="1" noChangeArrowheads="1"/>
        </xdr:cNvPicPr>
      </xdr:nvPicPr>
      <xdr:blipFill>
        <a:blip xmlns:r="http://schemas.openxmlformats.org/officeDocument/2006/relationships" r:embed="rId12" cstate="print">
          <a:duotone>
            <a:prstClr val="black"/>
            <a:schemeClr val="accent6">
              <a:tint val="45000"/>
              <a:satMod val="400000"/>
            </a:schemeClr>
          </a:duotone>
        </a:blip>
        <a:srcRect/>
        <a:stretch>
          <a:fillRect/>
        </a:stretch>
      </xdr:blipFill>
      <xdr:spPr bwMode="auto">
        <a:xfrm>
          <a:off x="10400552" y="2500846"/>
          <a:ext cx="877978" cy="920749"/>
        </a:xfrm>
        <a:prstGeom prst="rect">
          <a:avLst/>
        </a:prstGeom>
        <a:noFill/>
        <a:ln w="76200" cmpd="tri">
          <a:solidFill>
            <a:srgbClr val="FF6600"/>
          </a:solidFill>
          <a:miter lim="800000"/>
          <a:headEnd/>
          <a:tailEnd/>
        </a:ln>
      </xdr:spPr>
    </xdr:pic>
    <xdr:clientData/>
  </xdr:twoCellAnchor>
  <xdr:twoCellAnchor>
    <xdr:from>
      <xdr:col>19</xdr:col>
      <xdr:colOff>254001</xdr:colOff>
      <xdr:row>15</xdr:row>
      <xdr:rowOff>93134</xdr:rowOff>
    </xdr:from>
    <xdr:to>
      <xdr:col>19</xdr:col>
      <xdr:colOff>1583953</xdr:colOff>
      <xdr:row>16</xdr:row>
      <xdr:rowOff>210174</xdr:rowOff>
    </xdr:to>
    <xdr:sp macro="" textlink="">
      <xdr:nvSpPr>
        <xdr:cNvPr id="8" name="TextBox 7">
          <a:extLst>
            <a:ext uri="{FF2B5EF4-FFF2-40B4-BE49-F238E27FC236}">
              <a16:creationId xmlns:a16="http://schemas.microsoft.com/office/drawing/2014/main" xmlns="" id="{00000000-0008-0000-0900-000008000000}"/>
            </a:ext>
          </a:extLst>
        </xdr:cNvPr>
        <xdr:cNvSpPr txBox="1"/>
      </xdr:nvSpPr>
      <xdr:spPr>
        <a:xfrm>
          <a:off x="10022418" y="3543301"/>
          <a:ext cx="1329952" cy="3604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a:t>G.BHASKER REDDY</a:t>
          </a:r>
        </a:p>
        <a:p>
          <a:pPr algn="ctr"/>
          <a:r>
            <a:rPr lang="en-US" sz="1100" b="1"/>
            <a:t>9666570250</a:t>
          </a:r>
        </a:p>
      </xdr:txBody>
    </xdr:sp>
    <xdr:clientData/>
  </xdr:twoCellAnchor>
  <xdr:oneCellAnchor>
    <xdr:from>
      <xdr:col>3</xdr:col>
      <xdr:colOff>8466</xdr:colOff>
      <xdr:row>2</xdr:row>
      <xdr:rowOff>70968</xdr:rowOff>
    </xdr:from>
    <xdr:ext cx="8967446" cy="324970"/>
    <xdr:sp macro="" textlink="">
      <xdr:nvSpPr>
        <xdr:cNvPr id="12" name="TextBox 11">
          <a:extLst>
            <a:ext uri="{FF2B5EF4-FFF2-40B4-BE49-F238E27FC236}">
              <a16:creationId xmlns:a16="http://schemas.microsoft.com/office/drawing/2014/main" xmlns="" id="{00000000-0008-0000-0900-00000C000000}"/>
            </a:ext>
          </a:extLst>
        </xdr:cNvPr>
        <xdr:cNvSpPr txBox="1"/>
      </xdr:nvSpPr>
      <xdr:spPr>
        <a:xfrm>
          <a:off x="2507378" y="384733"/>
          <a:ext cx="8967446" cy="324970"/>
        </a:xfrm>
        <a:prstGeom prst="rect">
          <a:avLst/>
        </a:prstGeom>
        <a:blipFill>
          <a:blip xmlns:r="http://schemas.openxmlformats.org/officeDocument/2006/relationships" r:embed="rId13" cstate="print">
            <a:lum bright="40000" contrast="30000"/>
          </a:blip>
          <a:tile tx="0" ty="0" sx="100000" sy="100000" flip="none" algn="tl"/>
        </a:blipFill>
        <a:ln w="9525" cmpd="sng">
          <a:solidFill>
            <a:schemeClr val="accent5"/>
          </a:solidFill>
        </a:ln>
        <a:effectLst>
          <a:outerShdw blurRad="107950" dist="12700" dir="5400000" algn="ctr">
            <a:srgbClr val="000000"/>
          </a:outerShdw>
        </a:effectLst>
        <a:scene3d>
          <a:camera prst="orthographicFront">
            <a:rot lat="0" lon="0" rev="0"/>
          </a:camera>
          <a:lightRig rig="sunset" dir="t"/>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wrap="square" rtlCol="0" anchor="ctr" anchorCtr="1">
          <a:noAutofit/>
        </a:bodyPr>
        <a:lstStyle/>
        <a:p>
          <a:pPr algn="ctr"/>
          <a:r>
            <a:rPr lang="en-US"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MEDICAL REIUMBURSEMENT (MR)  SOFTWARE</a:t>
          </a:r>
        </a:p>
      </xdr:txBody>
    </xdr:sp>
    <xdr:clientData/>
  </xdr:oneCellAnchor>
  <xdr:twoCellAnchor editAs="oneCell">
    <xdr:from>
      <xdr:col>18</xdr:col>
      <xdr:colOff>63981</xdr:colOff>
      <xdr:row>20</xdr:row>
      <xdr:rowOff>44168</xdr:rowOff>
    </xdr:from>
    <xdr:to>
      <xdr:col>19</xdr:col>
      <xdr:colOff>1600368</xdr:colOff>
      <xdr:row>24</xdr:row>
      <xdr:rowOff>85816</xdr:rowOff>
    </xdr:to>
    <xdr:pic>
      <xdr:nvPicPr>
        <xdr:cNvPr id="18674" name="Picture 1494" descr="LOGO GSR">
          <a:extLst>
            <a:ext uri="{FF2B5EF4-FFF2-40B4-BE49-F238E27FC236}">
              <a16:creationId xmlns:a16="http://schemas.microsoft.com/office/drawing/2014/main" xmlns="" id="{00000000-0008-0000-0900-0000F2480000}"/>
            </a:ext>
          </a:extLst>
        </xdr:cNvPr>
        <xdr:cNvPicPr>
          <a:picLocks noChangeAspect="1" noChangeArrowheads="1"/>
        </xdr:cNvPicPr>
      </xdr:nvPicPr>
      <xdr:blipFill>
        <a:blip xmlns:r="http://schemas.openxmlformats.org/officeDocument/2006/relationships" r:embed="rId14" cstate="print"/>
        <a:srcRect/>
        <a:stretch>
          <a:fillRect/>
        </a:stretch>
      </xdr:blipFill>
      <xdr:spPr bwMode="auto">
        <a:xfrm>
          <a:off x="9723452" y="4235168"/>
          <a:ext cx="1637240" cy="657972"/>
        </a:xfrm>
        <a:prstGeom prst="rect">
          <a:avLst/>
        </a:prstGeom>
        <a:noFill/>
        <a:ln w="9525">
          <a:noFill/>
          <a:miter lim="800000"/>
          <a:headEnd/>
          <a:tailEnd/>
        </a:ln>
      </xdr:spPr>
    </xdr:pic>
    <xdr:clientData/>
  </xdr:twoCellAnchor>
  <xdr:twoCellAnchor>
    <xdr:from>
      <xdr:col>2</xdr:col>
      <xdr:colOff>131203</xdr:colOff>
      <xdr:row>6</xdr:row>
      <xdr:rowOff>82741</xdr:rowOff>
    </xdr:from>
    <xdr:to>
      <xdr:col>3</xdr:col>
      <xdr:colOff>21260</xdr:colOff>
      <xdr:row>8</xdr:row>
      <xdr:rowOff>19050</xdr:rowOff>
    </xdr:to>
    <xdr:sp macro="" textlink="">
      <xdr:nvSpPr>
        <xdr:cNvPr id="22" name="Rectangle 21">
          <a:hlinkClick xmlns:r="http://schemas.openxmlformats.org/officeDocument/2006/relationships" r:id="rId15" tooltip="Check Slip"/>
          <a:extLst>
            <a:ext uri="{FF2B5EF4-FFF2-40B4-BE49-F238E27FC236}">
              <a16:creationId xmlns:a16="http://schemas.microsoft.com/office/drawing/2014/main" xmlns="" id="{00000000-0008-0000-0900-000016000000}"/>
            </a:ext>
          </a:extLst>
        </xdr:cNvPr>
        <xdr:cNvSpPr/>
      </xdr:nvSpPr>
      <xdr:spPr>
        <a:xfrm>
          <a:off x="607453" y="1330516"/>
          <a:ext cx="1909357" cy="355409"/>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Check</a:t>
          </a:r>
          <a:r>
            <a:rPr lang="en-US" sz="1900" b="1" cap="none" spc="0" baseline="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 Slip</a:t>
          </a:r>
          <a:endPar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endParaRPr>
        </a:p>
      </xdr:txBody>
    </xdr:sp>
    <xdr:clientData/>
  </xdr:twoCellAnchor>
  <xdr:twoCellAnchor>
    <xdr:from>
      <xdr:col>2</xdr:col>
      <xdr:colOff>115514</xdr:colOff>
      <xdr:row>4</xdr:row>
      <xdr:rowOff>234807</xdr:rowOff>
    </xdr:from>
    <xdr:to>
      <xdr:col>3</xdr:col>
      <xdr:colOff>1212</xdr:colOff>
      <xdr:row>6</xdr:row>
      <xdr:rowOff>93210</xdr:rowOff>
    </xdr:to>
    <xdr:sp macro="" textlink="">
      <xdr:nvSpPr>
        <xdr:cNvPr id="23" name="Rectangle 22">
          <a:hlinkClick xmlns:r="http://schemas.openxmlformats.org/officeDocument/2006/relationships" r:id="rId16" tooltip="Form C"/>
          <a:extLst>
            <a:ext uri="{FF2B5EF4-FFF2-40B4-BE49-F238E27FC236}">
              <a16:creationId xmlns:a16="http://schemas.microsoft.com/office/drawing/2014/main" xmlns="" id="{00000000-0008-0000-0900-000017000000}"/>
            </a:ext>
          </a:extLst>
        </xdr:cNvPr>
        <xdr:cNvSpPr/>
      </xdr:nvSpPr>
      <xdr:spPr>
        <a:xfrm>
          <a:off x="597367" y="1041631"/>
          <a:ext cx="1902757" cy="329050"/>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Form C</a:t>
          </a:r>
        </a:p>
      </xdr:txBody>
    </xdr:sp>
    <xdr:clientData/>
  </xdr:twoCellAnchor>
  <xdr:twoCellAnchor>
    <xdr:from>
      <xdr:col>2</xdr:col>
      <xdr:colOff>88248</xdr:colOff>
      <xdr:row>3</xdr:row>
      <xdr:rowOff>26547</xdr:rowOff>
    </xdr:from>
    <xdr:to>
      <xdr:col>2</xdr:col>
      <xdr:colOff>1997605</xdr:colOff>
      <xdr:row>5</xdr:row>
      <xdr:rowOff>31309</xdr:rowOff>
    </xdr:to>
    <xdr:sp macro="" textlink="">
      <xdr:nvSpPr>
        <xdr:cNvPr id="24" name="Rectangle 23">
          <a:hlinkClick xmlns:r="http://schemas.openxmlformats.org/officeDocument/2006/relationships" r:id="rId17" tooltip="DDO Letter"/>
          <a:extLst>
            <a:ext uri="{FF2B5EF4-FFF2-40B4-BE49-F238E27FC236}">
              <a16:creationId xmlns:a16="http://schemas.microsoft.com/office/drawing/2014/main" xmlns="" id="{00000000-0008-0000-0900-000018000000}"/>
            </a:ext>
          </a:extLst>
        </xdr:cNvPr>
        <xdr:cNvSpPr/>
      </xdr:nvSpPr>
      <xdr:spPr>
        <a:xfrm>
          <a:off x="570101" y="754929"/>
          <a:ext cx="1909357" cy="340939"/>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DDO letter</a:t>
          </a:r>
        </a:p>
      </xdr:txBody>
    </xdr:sp>
    <xdr:clientData/>
  </xdr:twoCellAnchor>
  <xdr:twoCellAnchor>
    <xdr:from>
      <xdr:col>2</xdr:col>
      <xdr:colOff>80839</xdr:colOff>
      <xdr:row>2</xdr:row>
      <xdr:rowOff>149614</xdr:rowOff>
    </xdr:from>
    <xdr:to>
      <xdr:col>2</xdr:col>
      <xdr:colOff>2005012</xdr:colOff>
      <xdr:row>3</xdr:row>
      <xdr:rowOff>73261</xdr:rowOff>
    </xdr:to>
    <xdr:sp macro="" textlink="">
      <xdr:nvSpPr>
        <xdr:cNvPr id="25" name="Rectangle 24">
          <a:hlinkClick xmlns:r="http://schemas.openxmlformats.org/officeDocument/2006/relationships" r:id="rId18" tooltip="Employee letter"/>
          <a:extLst>
            <a:ext uri="{FF2B5EF4-FFF2-40B4-BE49-F238E27FC236}">
              <a16:creationId xmlns:a16="http://schemas.microsoft.com/office/drawing/2014/main" xmlns="" id="{00000000-0008-0000-0900-000019000000}"/>
            </a:ext>
          </a:extLst>
        </xdr:cNvPr>
        <xdr:cNvSpPr/>
      </xdr:nvSpPr>
      <xdr:spPr>
        <a:xfrm>
          <a:off x="562692" y="463379"/>
          <a:ext cx="1924173" cy="338264"/>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Employee letter</a:t>
          </a:r>
        </a:p>
      </xdr:txBody>
    </xdr:sp>
    <xdr:clientData/>
  </xdr:twoCellAnchor>
  <xdr:twoCellAnchor>
    <xdr:from>
      <xdr:col>8</xdr:col>
      <xdr:colOff>153958</xdr:colOff>
      <xdr:row>28</xdr:row>
      <xdr:rowOff>99725</xdr:rowOff>
    </xdr:from>
    <xdr:to>
      <xdr:col>14</xdr:col>
      <xdr:colOff>24233</xdr:colOff>
      <xdr:row>30</xdr:row>
      <xdr:rowOff>78442</xdr:rowOff>
    </xdr:to>
    <xdr:sp macro="" textlink="">
      <xdr:nvSpPr>
        <xdr:cNvPr id="28" name="Rectangle 27">
          <a:hlinkClick xmlns:r="http://schemas.openxmlformats.org/officeDocument/2006/relationships" r:id="rId19" tooltip="SR Entry"/>
          <a:extLst>
            <a:ext uri="{FF2B5EF4-FFF2-40B4-BE49-F238E27FC236}">
              <a16:creationId xmlns:a16="http://schemas.microsoft.com/office/drawing/2014/main" xmlns="" id="{00000000-0008-0000-0900-00001C000000}"/>
            </a:ext>
          </a:extLst>
        </xdr:cNvPr>
        <xdr:cNvSpPr/>
      </xdr:nvSpPr>
      <xdr:spPr>
        <a:xfrm>
          <a:off x="5555193" y="5825931"/>
          <a:ext cx="1551158" cy="370923"/>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SR Entry</a:t>
          </a:r>
        </a:p>
      </xdr:txBody>
    </xdr:sp>
    <xdr:clientData/>
  </xdr:twoCellAnchor>
  <xdr:twoCellAnchor>
    <xdr:from>
      <xdr:col>15</xdr:col>
      <xdr:colOff>302560</xdr:colOff>
      <xdr:row>15</xdr:row>
      <xdr:rowOff>33619</xdr:rowOff>
    </xdr:from>
    <xdr:to>
      <xdr:col>17</xdr:col>
      <xdr:colOff>1131796</xdr:colOff>
      <xdr:row>17</xdr:row>
      <xdr:rowOff>56030</xdr:rowOff>
    </xdr:to>
    <xdr:sp macro="" textlink="">
      <xdr:nvSpPr>
        <xdr:cNvPr id="31" name="Rounded Rectangle 30">
          <a:hlinkClick xmlns:r="http://schemas.openxmlformats.org/officeDocument/2006/relationships" r:id="rId20" tooltip="Mediacl Bill"/>
          <a:extLst>
            <a:ext uri="{FF2B5EF4-FFF2-40B4-BE49-F238E27FC236}">
              <a16:creationId xmlns:a16="http://schemas.microsoft.com/office/drawing/2014/main" xmlns="" id="{00000000-0008-0000-0900-00001F000000}"/>
            </a:ext>
          </a:extLst>
        </xdr:cNvPr>
        <xdr:cNvSpPr/>
      </xdr:nvSpPr>
      <xdr:spPr>
        <a:xfrm>
          <a:off x="7485531" y="3249707"/>
          <a:ext cx="1961030" cy="515470"/>
        </a:xfrm>
        <a:prstGeom prst="roundRect">
          <a:avLst/>
        </a:prstGeom>
        <a:solidFill>
          <a:srgbClr val="FFC000"/>
        </a:solidFill>
        <a:ln>
          <a:solidFill>
            <a:schemeClr val="accent1"/>
          </a:solidFill>
        </a:ln>
        <a:effectLst>
          <a:innerShdw blurRad="63500" dist="50800" dir="5400000">
            <a:prstClr val="black">
              <a:alpha val="50000"/>
            </a:prstClr>
          </a:innerShdw>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n-US" sz="2400" b="1"/>
            <a:t>Medical</a:t>
          </a:r>
          <a:r>
            <a:rPr lang="en-US" sz="2400" b="1" baseline="0"/>
            <a:t> Bill</a:t>
          </a:r>
          <a:endParaRPr lang="en-US" sz="2400" b="1"/>
        </a:p>
      </xdr:txBody>
    </xdr:sp>
    <xdr:clientData/>
  </xdr:twoCellAnchor>
  <xdr:twoCellAnchor>
    <xdr:from>
      <xdr:col>15</xdr:col>
      <xdr:colOff>156883</xdr:colOff>
      <xdr:row>32</xdr:row>
      <xdr:rowOff>22412</xdr:rowOff>
    </xdr:from>
    <xdr:to>
      <xdr:col>17</xdr:col>
      <xdr:colOff>969651</xdr:colOff>
      <xdr:row>32</xdr:row>
      <xdr:rowOff>448235</xdr:rowOff>
    </xdr:to>
    <xdr:sp macro="" textlink="">
      <xdr:nvSpPr>
        <xdr:cNvPr id="30" name="Rectangle 29">
          <a:hlinkClick xmlns:r="http://schemas.openxmlformats.org/officeDocument/2006/relationships" r:id="rId21" tooltip="Medical Attendence Rules"/>
          <a:extLst>
            <a:ext uri="{FF2B5EF4-FFF2-40B4-BE49-F238E27FC236}">
              <a16:creationId xmlns:a16="http://schemas.microsoft.com/office/drawing/2014/main" xmlns="" id="{00000000-0008-0000-0900-00001E000000}"/>
            </a:ext>
          </a:extLst>
        </xdr:cNvPr>
        <xdr:cNvSpPr/>
      </xdr:nvSpPr>
      <xdr:spPr>
        <a:xfrm>
          <a:off x="7339854" y="6499412"/>
          <a:ext cx="1944562" cy="425823"/>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Medical</a:t>
          </a:r>
          <a:r>
            <a:rPr lang="en-US" sz="18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att. Rules</a:t>
          </a:r>
          <a:endParaRPr lang="en-US" sz="18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9</xdr:col>
      <xdr:colOff>268941</xdr:colOff>
      <xdr:row>34</xdr:row>
      <xdr:rowOff>0</xdr:rowOff>
    </xdr:from>
    <xdr:to>
      <xdr:col>26</xdr:col>
      <xdr:colOff>44823</xdr:colOff>
      <xdr:row>36</xdr:row>
      <xdr:rowOff>56029</xdr:rowOff>
    </xdr:to>
    <xdr:sp macro="" textlink="">
      <xdr:nvSpPr>
        <xdr:cNvPr id="32" name="Rectangle 31">
          <a:extLst>
            <a:ext uri="{FF2B5EF4-FFF2-40B4-BE49-F238E27FC236}">
              <a16:creationId xmlns:a16="http://schemas.microsoft.com/office/drawing/2014/main" xmlns="" id="{00000000-0008-0000-0900-000020000000}"/>
            </a:ext>
          </a:extLst>
        </xdr:cNvPr>
        <xdr:cNvSpPr/>
      </xdr:nvSpPr>
      <xdr:spPr>
        <a:xfrm>
          <a:off x="6006353" y="7138147"/>
          <a:ext cx="5983941" cy="381000"/>
        </a:xfrm>
        <a:prstGeom prst="rect">
          <a:avLst/>
        </a:prstGeom>
      </xdr:spPr>
      <xdr:style>
        <a:lnRef idx="0">
          <a:schemeClr val="accent3"/>
        </a:lnRef>
        <a:fillRef idx="3">
          <a:schemeClr val="accent3"/>
        </a:fillRef>
        <a:effectRef idx="3">
          <a:schemeClr val="accent3"/>
        </a:effectRef>
        <a:fontRef idx="minor">
          <a:schemeClr val="lt1"/>
        </a:fontRef>
      </xdr:style>
      <xdr:txBody>
        <a:bodyPr rtlCol="0" anchor="ctr"/>
        <a:lstStyle/>
        <a:p>
          <a:pPr algn="ctr"/>
          <a:r>
            <a:rPr lang="en-US" sz="2000" b="0" cap="none" spc="0">
              <a:ln w="18415" cmpd="sng">
                <a:solidFill>
                  <a:srgbClr val="FFFFFF"/>
                </a:solidFill>
                <a:prstDash val="solid"/>
              </a:ln>
              <a:solidFill>
                <a:sysClr val="windowText" lastClr="000000"/>
              </a:solidFill>
              <a:effectLst>
                <a:outerShdw blurRad="63500" dir="3600000" algn="tl" rotWithShape="0">
                  <a:srgbClr val="000000">
                    <a:alpha val="70000"/>
                  </a:srgbClr>
                </a:outerShdw>
              </a:effectLst>
              <a:latin typeface="Arial Black" pitchFamily="34" charset="0"/>
            </a:rPr>
            <a:t>YSR TEACHERS FEDARETION(YSRTF)</a:t>
          </a:r>
          <a:endParaRPr lang="en-US" sz="1000" b="0" cap="none" spc="0">
            <a:ln w="18415" cmpd="sng">
              <a:solidFill>
                <a:srgbClr val="FFFFFF"/>
              </a:solidFill>
              <a:prstDash val="solid"/>
            </a:ln>
            <a:solidFill>
              <a:sysClr val="windowText" lastClr="000000"/>
            </a:solidFill>
            <a:effectLst>
              <a:outerShdw blurRad="63500" dir="3600000" algn="tl" rotWithShape="0">
                <a:srgbClr val="000000">
                  <a:alpha val="70000"/>
                </a:srgbClr>
              </a:outerShdw>
            </a:effectLst>
            <a:latin typeface="Arial Black" pitchFamily="34" charset="0"/>
          </a:endParaRPr>
        </a:p>
      </xdr:txBody>
    </xdr:sp>
    <xdr:clientData/>
  </xdr:twoCellAnchor>
  <xdr:twoCellAnchor>
    <xdr:from>
      <xdr:col>28</xdr:col>
      <xdr:colOff>78434</xdr:colOff>
      <xdr:row>0</xdr:row>
      <xdr:rowOff>112055</xdr:rowOff>
    </xdr:from>
    <xdr:to>
      <xdr:col>30</xdr:col>
      <xdr:colOff>22404</xdr:colOff>
      <xdr:row>33</xdr:row>
      <xdr:rowOff>44822</xdr:rowOff>
    </xdr:to>
    <xdr:sp macro="" textlink="">
      <xdr:nvSpPr>
        <xdr:cNvPr id="33" name="Rectangle 32">
          <a:extLst>
            <a:ext uri="{FF2B5EF4-FFF2-40B4-BE49-F238E27FC236}">
              <a16:creationId xmlns:a16="http://schemas.microsoft.com/office/drawing/2014/main" xmlns="" id="{00000000-0008-0000-0900-000021000000}"/>
            </a:ext>
          </a:extLst>
        </xdr:cNvPr>
        <xdr:cNvSpPr/>
      </xdr:nvSpPr>
      <xdr:spPr>
        <a:xfrm rot="16200000">
          <a:off x="10880903" y="3372968"/>
          <a:ext cx="6902826" cy="381000"/>
        </a:xfrm>
        <a:prstGeom prst="rect">
          <a:avLst/>
        </a:prstGeom>
      </xdr:spPr>
      <xdr:style>
        <a:lnRef idx="0">
          <a:schemeClr val="accent3"/>
        </a:lnRef>
        <a:fillRef idx="3">
          <a:schemeClr val="accent3"/>
        </a:fillRef>
        <a:effectRef idx="3">
          <a:schemeClr val="accent3"/>
        </a:effectRef>
        <a:fontRef idx="minor">
          <a:schemeClr val="lt1"/>
        </a:fontRef>
      </xdr:style>
      <xdr:txBody>
        <a:bodyPr rtlCol="0" anchor="ctr"/>
        <a:lstStyle/>
        <a:p>
          <a:pPr algn="ctr"/>
          <a:r>
            <a:rPr lang="en-US" sz="2000" b="0" cap="none" spc="0">
              <a:ln w="18415" cmpd="sng">
                <a:solidFill>
                  <a:srgbClr val="FFFFFF"/>
                </a:solidFill>
                <a:prstDash val="solid"/>
              </a:ln>
              <a:solidFill>
                <a:sysClr val="windowText" lastClr="000000"/>
              </a:solidFill>
              <a:effectLst>
                <a:outerShdw blurRad="63500" dir="3600000" algn="tl" rotWithShape="0">
                  <a:srgbClr val="000000">
                    <a:alpha val="70000"/>
                  </a:srgbClr>
                </a:outerShdw>
              </a:effectLst>
              <a:latin typeface="Arial Black" pitchFamily="34" charset="0"/>
            </a:rPr>
            <a:t>YSR TEACHERS FEDARETION(YSRTF)</a:t>
          </a:r>
          <a:endParaRPr lang="en-US" sz="1000" b="0" cap="none" spc="0">
            <a:ln w="18415" cmpd="sng">
              <a:solidFill>
                <a:srgbClr val="FFFFFF"/>
              </a:solidFill>
              <a:prstDash val="solid"/>
            </a:ln>
            <a:solidFill>
              <a:sysClr val="windowText" lastClr="000000"/>
            </a:solidFill>
            <a:effectLst>
              <a:outerShdw blurRad="63500" dir="3600000" algn="tl" rotWithShape="0">
                <a:srgbClr val="000000">
                  <a:alpha val="70000"/>
                </a:srgbClr>
              </a:outerShdw>
            </a:effectLst>
            <a:latin typeface="Arial Black"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228600</xdr:colOff>
      <xdr:row>2</xdr:row>
      <xdr:rowOff>95250</xdr:rowOff>
    </xdr:from>
    <xdr:to>
      <xdr:col>22</xdr:col>
      <xdr:colOff>856130</xdr:colOff>
      <xdr:row>3</xdr:row>
      <xdr:rowOff>183778</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0B00-000002000000}"/>
            </a:ext>
          </a:extLst>
        </xdr:cNvPr>
        <xdr:cNvSpPr/>
      </xdr:nvSpPr>
      <xdr:spPr>
        <a:xfrm>
          <a:off x="7162800" y="590550"/>
          <a:ext cx="1313330"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197070</xdr:colOff>
      <xdr:row>2</xdr:row>
      <xdr:rowOff>82746</xdr:rowOff>
    </xdr:from>
    <xdr:to>
      <xdr:col>27</xdr:col>
      <xdr:colOff>65228</xdr:colOff>
      <xdr:row>3</xdr:row>
      <xdr:rowOff>177014</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0C00-000002000000}"/>
            </a:ext>
          </a:extLst>
        </xdr:cNvPr>
        <xdr:cNvSpPr/>
      </xdr:nvSpPr>
      <xdr:spPr>
        <a:xfrm>
          <a:off x="6901205" y="874054"/>
          <a:ext cx="1296908" cy="336056"/>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444490</xdr:colOff>
      <xdr:row>3</xdr:row>
      <xdr:rowOff>0</xdr:rowOff>
    </xdr:from>
    <xdr:to>
      <xdr:col>13</xdr:col>
      <xdr:colOff>535445</xdr:colOff>
      <xdr:row>4</xdr:row>
      <xdr:rowOff>98053</xdr:rowOff>
    </xdr:to>
    <xdr:sp macro="" textlink="">
      <xdr:nvSpPr>
        <xdr:cNvPr id="2" name="Rectangle 1">
          <a:hlinkClick xmlns:r="http://schemas.openxmlformats.org/officeDocument/2006/relationships" r:id="rId1" tooltip="HOME"/>
          <a:extLst>
            <a:ext uri="{FF2B5EF4-FFF2-40B4-BE49-F238E27FC236}">
              <a16:creationId xmlns:a16="http://schemas.microsoft.com/office/drawing/2014/main" xmlns="" id="{00000000-0008-0000-0E00-000002000000}"/>
            </a:ext>
          </a:extLst>
        </xdr:cNvPr>
        <xdr:cNvSpPr/>
      </xdr:nvSpPr>
      <xdr:spPr>
        <a:xfrm>
          <a:off x="7826365" y="642938"/>
          <a:ext cx="1313330" cy="336178"/>
        </a:xfrm>
        <a:prstGeom prst="rect">
          <a:avLst/>
        </a:prstGeom>
        <a:solidFill>
          <a:schemeClr val="accent2"/>
        </a:solidFill>
        <a:ln>
          <a:solidFill>
            <a:schemeClr val="tx2"/>
          </a:solidFill>
        </a:ln>
        <a:effectLst>
          <a:outerShdw blurRad="225425" dist="50800" dir="5220000" algn="ctr">
            <a:srgbClr val="000000">
              <a:alpha val="33000"/>
            </a:srgbClr>
          </a:outerShdw>
        </a:effectLst>
        <a:scene3d>
          <a:camera prst="perspectiveFront" fov="3300000">
            <a:rot lat="486000" lon="19530000" rev="174000"/>
          </a:camera>
          <a:lightRig rig="harsh" dir="t">
            <a:rot lat="0" lon="0" rev="3000000"/>
          </a:lightRig>
        </a:scene3d>
        <a:sp3d extrusionH="254000" contourW="19050">
          <a:bevelT w="82550" h="44450" prst="angle"/>
          <a:bevelB w="82550" h="44450" prst="angle"/>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900" b="1" cap="none" spc="0">
              <a:ln w="12700">
                <a:solidFill>
                  <a:schemeClr val="tx2">
                    <a:satMod val="155000"/>
                  </a:schemeClr>
                </a:solidFill>
                <a:prstDash val="solid"/>
              </a:ln>
              <a:solidFill>
                <a:schemeClr val="bg1"/>
              </a:solidFill>
              <a:effectLst>
                <a:outerShdw blurRad="60007" dist="310007" dir="7680000" sy="30000" kx="1300200" algn="ctr" rotWithShape="0">
                  <a:prstClr val="black">
                    <a:alpha val="32000"/>
                  </a:prstClr>
                </a:outerShdw>
              </a:effectLst>
            </a:rPr>
            <a:t>Home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chinnu\Desktop\it5210\1.IT%20CALCULATION%20-2009-10-GENERAL%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nts%20and%20Settings\Administrator\Application%20Data\Microsoft\Excel\GSREDDY\Medical%20reabuarsement\Certifica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oftwares%20by%20teachers%20gsreddy\Earned%20Leave%20software%20Ver%203%20by%20GSREDDY.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N1"/>
      <sheetName val="INSTRNI"/>
      <sheetName val="DATA"/>
      <sheetName val="Table"/>
      <sheetName val="PAGE1"/>
      <sheetName val="PAGE2"/>
      <sheetName val="PAGE3"/>
      <sheetName val="Form 16-1"/>
      <sheetName val="Form 16-2"/>
      <sheetName val="Annexure"/>
      <sheetName val="Acknow"/>
      <sheetName val="ITR 1 (2)"/>
      <sheetName val="ITR 1"/>
      <sheetName val="Basic P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Service"/>
      <sheetName val="Spouse"/>
      <sheetName val="Salary"/>
      <sheetName val="Sheet4"/>
    </sheetNames>
    <sheetDataSet>
      <sheetData sheetId="0">
        <row r="9">
          <cell r="E9" t="str">
            <v>ZPPHS,Balayapalli</v>
          </cell>
        </row>
      </sheetData>
      <sheetData sheetId="1"/>
      <sheetData sheetId="2"/>
      <sheetData sheetId="3">
        <row r="25">
          <cell r="D25">
            <v>12287</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ter details here only"/>
      <sheetName val="Mandals"/>
      <sheetName val="Code"/>
      <sheetName val="Home"/>
      <sheetName val="Empolyees Details"/>
      <sheetName val="Chart1"/>
      <sheetName val="101"/>
      <sheetName val="47-OUTER"/>
      <sheetName val="Earned Leave Cash"/>
      <sheetName val="47-OUTER-back"/>
      <sheetName val="ANNEXURE-I"/>
      <sheetName val="ANNEXURE-II"/>
      <sheetName val="Proceed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L4">
            <v>2010</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printerSettings" Target="../printerSettings/printerSettings9.bin"/><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hyperlink" Target="http://www.ysrtf.com/" TargetMode="Externa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hyperlink" Target="http://www.ysrtf.in/" TargetMode="External"/><Relationship Id="rId6" Type="http://schemas.openxmlformats.org/officeDocument/2006/relationships/comments" Target="../comments2.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3.xml"/><Relationship Id="rId5" Type="http://schemas.openxmlformats.org/officeDocument/2006/relationships/vmlDrawing" Target="../drawings/vmlDrawing3.v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drawing" Target="../drawings/drawing6.xml"/><Relationship Id="rId35" Type="http://schemas.openxmlformats.org/officeDocument/2006/relationships/ctrlProp" Target="../ctrlProps/ctrlProp4.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38.xml"/><Relationship Id="rId2" Type="http://schemas.openxmlformats.org/officeDocument/2006/relationships/drawing" Target="../drawings/drawing11.xml"/><Relationship Id="rId1" Type="http://schemas.openxmlformats.org/officeDocument/2006/relationships/printerSettings" Target="../printerSettings/printerSettings16.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2:CX310"/>
  <sheetViews>
    <sheetView topLeftCell="A7" workbookViewId="0">
      <selection activeCell="E9" sqref="E9"/>
    </sheetView>
  </sheetViews>
  <sheetFormatPr defaultRowHeight="12.75"/>
  <cols>
    <col min="2" max="2" width="29" customWidth="1"/>
    <col min="3" max="3" width="18.7109375" customWidth="1"/>
    <col min="4" max="4" width="8.140625" customWidth="1"/>
    <col min="5" max="5" width="19.140625" customWidth="1"/>
    <col min="6" max="6" width="21" customWidth="1"/>
    <col min="7" max="7" width="13" customWidth="1"/>
    <col min="8" max="8" width="8" customWidth="1"/>
    <col min="9" max="9" width="18.5703125" customWidth="1"/>
  </cols>
  <sheetData>
    <row r="2" spans="2:17">
      <c r="P2" s="44">
        <v>1</v>
      </c>
      <c r="Q2" s="54" t="s">
        <v>154</v>
      </c>
    </row>
    <row r="3" spans="2:17">
      <c r="P3" s="44">
        <v>2</v>
      </c>
      <c r="Q3" s="54" t="s">
        <v>155</v>
      </c>
    </row>
    <row r="4" spans="2:17">
      <c r="P4" s="44">
        <v>3</v>
      </c>
      <c r="Q4" s="54" t="s">
        <v>153</v>
      </c>
    </row>
    <row r="5" spans="2:17" ht="21.75" customHeight="1">
      <c r="B5" s="516" t="s">
        <v>490</v>
      </c>
      <c r="C5" s="516"/>
      <c r="D5" s="516"/>
      <c r="E5" s="516"/>
      <c r="F5" s="516"/>
      <c r="G5" s="516"/>
      <c r="H5" s="516"/>
      <c r="I5" s="516"/>
    </row>
    <row r="7" spans="2:17" ht="17.25" customHeight="1">
      <c r="B7" s="515" t="s">
        <v>491</v>
      </c>
      <c r="C7" s="123" t="s">
        <v>492</v>
      </c>
      <c r="D7" s="123">
        <v>1</v>
      </c>
      <c r="E7" s="124" t="str">
        <f>MAIN!I6</f>
        <v>K.V.KRISHNAIAH</v>
      </c>
      <c r="F7" s="123" t="s">
        <v>493</v>
      </c>
      <c r="G7" s="125">
        <v>1</v>
      </c>
      <c r="H7" s="123">
        <v>1</v>
      </c>
      <c r="I7" s="124"/>
      <c r="K7" s="517"/>
      <c r="L7" s="517"/>
      <c r="P7" s="44">
        <v>1</v>
      </c>
      <c r="Q7" s="54" t="s">
        <v>145</v>
      </c>
    </row>
    <row r="8" spans="2:17" ht="17.25" customHeight="1">
      <c r="B8" s="515"/>
      <c r="C8" s="123" t="s">
        <v>2</v>
      </c>
      <c r="D8" s="123"/>
      <c r="E8" s="124" t="s">
        <v>547</v>
      </c>
      <c r="F8" s="123" t="s">
        <v>2</v>
      </c>
      <c r="G8" s="123"/>
      <c r="H8" s="123"/>
      <c r="I8" s="124"/>
      <c r="K8" s="517"/>
      <c r="L8" s="517"/>
      <c r="P8" s="44">
        <v>2</v>
      </c>
      <c r="Q8" s="54" t="s">
        <v>146</v>
      </c>
    </row>
    <row r="9" spans="2:17" ht="17.25" customHeight="1">
      <c r="B9" s="515"/>
      <c r="C9" s="123" t="s">
        <v>494</v>
      </c>
      <c r="D9" s="123"/>
      <c r="E9" s="124" t="s">
        <v>495</v>
      </c>
      <c r="F9" s="123" t="s">
        <v>494</v>
      </c>
      <c r="G9" s="123"/>
      <c r="H9" s="123"/>
      <c r="I9" s="124"/>
      <c r="K9" s="517"/>
      <c r="L9" s="517"/>
      <c r="P9" s="44">
        <v>3</v>
      </c>
      <c r="Q9" s="54" t="s">
        <v>147</v>
      </c>
    </row>
    <row r="10" spans="2:17" ht="17.25" customHeight="1">
      <c r="K10" s="517"/>
      <c r="L10" s="517"/>
    </row>
    <row r="11" spans="2:17" ht="17.25" customHeight="1">
      <c r="B11" s="515" t="s">
        <v>496</v>
      </c>
      <c r="C11" s="126" t="s">
        <v>497</v>
      </c>
      <c r="D11" s="126"/>
      <c r="E11" s="127"/>
      <c r="F11" s="126" t="s">
        <v>386</v>
      </c>
      <c r="G11" s="126"/>
      <c r="H11" s="126"/>
      <c r="I11" s="127"/>
      <c r="K11" s="517"/>
      <c r="L11" s="517"/>
    </row>
    <row r="12" spans="2:17" ht="17.25" customHeight="1">
      <c r="B12" s="515"/>
      <c r="C12" s="123" t="s">
        <v>169</v>
      </c>
      <c r="D12" s="123"/>
      <c r="E12" s="128">
        <v>15280</v>
      </c>
      <c r="F12" s="123" t="s">
        <v>388</v>
      </c>
      <c r="G12" s="123"/>
      <c r="H12" s="123"/>
      <c r="I12" s="128">
        <v>1500</v>
      </c>
      <c r="K12" s="517"/>
      <c r="L12" s="517"/>
      <c r="P12" t="str">
        <f>VLOOKUP(D7,P7:Q9,2,FALSE)</f>
        <v>Sri.</v>
      </c>
      <c r="Q12" t="str">
        <f>VLOOKUP(H7,P7:Q9,2,FALSE)</f>
        <v>Sri.</v>
      </c>
    </row>
    <row r="13" spans="2:17" ht="17.25" customHeight="1">
      <c r="B13" s="515"/>
      <c r="C13" s="123" t="s">
        <v>389</v>
      </c>
      <c r="D13" s="123"/>
      <c r="E13" s="128">
        <v>1439</v>
      </c>
      <c r="F13" s="123" t="s">
        <v>498</v>
      </c>
      <c r="G13" s="123"/>
      <c r="H13" s="123"/>
      <c r="I13" s="128"/>
      <c r="K13" s="518" t="s">
        <v>384</v>
      </c>
      <c r="L13" s="518"/>
      <c r="M13" s="518"/>
      <c r="P13" t="str">
        <f>VLOOKUP(G7,P2:Q4,2,FALSE)</f>
        <v>Son</v>
      </c>
    </row>
    <row r="14" spans="2:17" ht="17.25" customHeight="1">
      <c r="B14" s="515"/>
      <c r="C14" s="123" t="s">
        <v>392</v>
      </c>
      <c r="D14" s="123"/>
      <c r="E14" s="128"/>
      <c r="F14" s="123" t="s">
        <v>499</v>
      </c>
      <c r="G14" s="123"/>
      <c r="H14" s="123"/>
      <c r="I14" s="128">
        <v>200</v>
      </c>
      <c r="K14" s="518"/>
      <c r="L14" s="518"/>
      <c r="M14" s="518"/>
    </row>
    <row r="15" spans="2:17" ht="17.25" customHeight="1">
      <c r="B15" s="515"/>
      <c r="C15" s="123" t="s">
        <v>394</v>
      </c>
      <c r="D15" s="123"/>
      <c r="E15" s="128"/>
      <c r="F15" s="123" t="s">
        <v>393</v>
      </c>
      <c r="G15" s="123"/>
      <c r="H15" s="123"/>
      <c r="I15" s="128">
        <v>60</v>
      </c>
      <c r="K15" s="518"/>
      <c r="L15" s="518"/>
      <c r="M15" s="518"/>
    </row>
    <row r="16" spans="2:17" ht="17.25" customHeight="1">
      <c r="B16" s="515"/>
      <c r="C16" s="123" t="s">
        <v>500</v>
      </c>
      <c r="D16" s="123"/>
      <c r="E16" s="128"/>
      <c r="F16" s="123" t="s">
        <v>395</v>
      </c>
      <c r="G16" s="123"/>
      <c r="H16" s="123"/>
      <c r="I16" s="128">
        <v>250</v>
      </c>
      <c r="K16" s="129"/>
      <c r="L16" s="129"/>
      <c r="M16" s="129"/>
    </row>
    <row r="17" spans="2:13" ht="17.25" customHeight="1">
      <c r="B17" s="515"/>
      <c r="C17" s="123"/>
      <c r="D17" s="123"/>
      <c r="E17" s="128"/>
      <c r="F17" s="123" t="s">
        <v>397</v>
      </c>
      <c r="G17" s="123"/>
      <c r="H17" s="123"/>
      <c r="I17" s="128">
        <v>845</v>
      </c>
      <c r="K17" s="129"/>
      <c r="L17" s="129"/>
      <c r="M17" s="129"/>
    </row>
    <row r="18" spans="2:13" ht="17.25" customHeight="1">
      <c r="B18" s="515"/>
      <c r="C18" s="123"/>
      <c r="D18" s="123"/>
      <c r="E18" s="128"/>
      <c r="F18" s="123" t="s">
        <v>500</v>
      </c>
      <c r="G18" s="123"/>
      <c r="H18" s="123"/>
      <c r="I18" s="128"/>
      <c r="K18" s="129"/>
      <c r="L18" s="129"/>
      <c r="M18" s="129"/>
    </row>
    <row r="19" spans="2:13" ht="17.25" customHeight="1">
      <c r="B19" s="515"/>
      <c r="C19" s="123"/>
      <c r="D19" s="123"/>
      <c r="E19" s="128"/>
      <c r="F19" s="123"/>
      <c r="G19" s="123"/>
      <c r="H19" s="123"/>
      <c r="I19" s="128"/>
      <c r="K19" s="129"/>
      <c r="L19" s="129"/>
      <c r="M19" s="129"/>
    </row>
    <row r="21" spans="2:13">
      <c r="B21" s="124" t="s">
        <v>501</v>
      </c>
      <c r="C21" s="123" t="s">
        <v>502</v>
      </c>
      <c r="D21" s="123"/>
      <c r="E21" s="127"/>
    </row>
    <row r="286" spans="2:102" s="107" customFormat="1" hidden="1">
      <c r="H286" s="108"/>
      <c r="I286" s="108"/>
      <c r="J286" s="108"/>
      <c r="K286" s="108"/>
      <c r="L286" s="108"/>
      <c r="M286" s="108"/>
      <c r="N286" s="108"/>
      <c r="O286" s="108"/>
      <c r="P286" s="108"/>
      <c r="Q286" s="108"/>
      <c r="R286" s="108"/>
      <c r="S286" s="108"/>
      <c r="T286" s="108"/>
    </row>
    <row r="287" spans="2:102" s="107" customFormat="1" hidden="1">
      <c r="B287" s="109">
        <v>1</v>
      </c>
      <c r="C287" s="109">
        <v>2</v>
      </c>
      <c r="D287" s="109">
        <v>3</v>
      </c>
      <c r="E287" s="109">
        <v>4</v>
      </c>
      <c r="F287" s="109">
        <v>5</v>
      </c>
      <c r="G287" s="109">
        <v>6</v>
      </c>
      <c r="H287" s="110">
        <v>7</v>
      </c>
      <c r="I287" s="110"/>
      <c r="J287" s="110"/>
      <c r="K287" s="110"/>
      <c r="L287" s="110">
        <v>8</v>
      </c>
      <c r="M287" s="110">
        <v>9</v>
      </c>
      <c r="N287" s="110">
        <v>10</v>
      </c>
      <c r="O287" s="110">
        <v>11</v>
      </c>
      <c r="P287" s="110">
        <v>12</v>
      </c>
      <c r="Q287" s="110">
        <v>13</v>
      </c>
      <c r="R287" s="110">
        <v>14</v>
      </c>
      <c r="S287" s="110">
        <v>15</v>
      </c>
      <c r="T287" s="110">
        <v>16</v>
      </c>
      <c r="U287" s="109">
        <v>17</v>
      </c>
      <c r="V287" s="109">
        <v>18</v>
      </c>
      <c r="W287" s="109">
        <v>19</v>
      </c>
      <c r="X287" s="109">
        <v>20</v>
      </c>
      <c r="Y287" s="109">
        <v>21</v>
      </c>
      <c r="Z287" s="109">
        <v>22</v>
      </c>
      <c r="AA287" s="109">
        <v>23</v>
      </c>
      <c r="AB287" s="109">
        <v>24</v>
      </c>
      <c r="AC287" s="109">
        <v>25</v>
      </c>
      <c r="AD287" s="109">
        <v>26</v>
      </c>
      <c r="AE287" s="109">
        <v>27</v>
      </c>
      <c r="AF287" s="109">
        <v>30</v>
      </c>
      <c r="AG287" s="109">
        <v>31</v>
      </c>
      <c r="AH287" s="109">
        <v>32</v>
      </c>
      <c r="AI287" s="109">
        <v>33</v>
      </c>
      <c r="AJ287" s="109">
        <v>34</v>
      </c>
      <c r="AK287" s="109">
        <v>35</v>
      </c>
      <c r="AL287" s="109">
        <v>36</v>
      </c>
      <c r="AM287" s="109">
        <v>37</v>
      </c>
      <c r="AN287" s="109">
        <v>38</v>
      </c>
      <c r="AO287" s="109">
        <v>39</v>
      </c>
      <c r="AP287" s="109">
        <v>40</v>
      </c>
      <c r="AQ287" s="109">
        <v>41</v>
      </c>
      <c r="AR287" s="109">
        <v>42</v>
      </c>
      <c r="AS287" s="109">
        <v>43</v>
      </c>
      <c r="AT287" s="109">
        <v>44</v>
      </c>
      <c r="AU287" s="109">
        <v>45</v>
      </c>
      <c r="AV287" s="109">
        <v>46</v>
      </c>
      <c r="AW287" s="109">
        <v>47</v>
      </c>
      <c r="AX287" s="109">
        <v>48</v>
      </c>
      <c r="AY287" s="109">
        <v>49</v>
      </c>
      <c r="AZ287" s="109">
        <v>50</v>
      </c>
      <c r="BA287" s="109">
        <v>51</v>
      </c>
      <c r="BB287" s="109">
        <v>52</v>
      </c>
      <c r="BC287" s="109">
        <v>53</v>
      </c>
      <c r="BD287" s="109">
        <v>54</v>
      </c>
      <c r="BE287" s="109">
        <v>55</v>
      </c>
      <c r="BF287" s="109">
        <v>56</v>
      </c>
      <c r="BG287" s="109">
        <v>57</v>
      </c>
      <c r="BH287" s="109">
        <v>58</v>
      </c>
      <c r="BI287" s="109">
        <v>59</v>
      </c>
      <c r="BJ287" s="109">
        <v>60</v>
      </c>
      <c r="BK287" s="109">
        <v>61</v>
      </c>
      <c r="BL287" s="109">
        <v>62</v>
      </c>
      <c r="BM287" s="109">
        <v>63</v>
      </c>
      <c r="BN287" s="109">
        <v>64</v>
      </c>
      <c r="BO287" s="109">
        <v>65</v>
      </c>
      <c r="BP287" s="109">
        <v>66</v>
      </c>
      <c r="BQ287" s="109">
        <v>67</v>
      </c>
      <c r="BR287" s="109">
        <v>68</v>
      </c>
      <c r="BS287" s="109">
        <v>69</v>
      </c>
      <c r="BT287" s="109">
        <v>70</v>
      </c>
      <c r="BU287" s="109">
        <v>71</v>
      </c>
      <c r="BV287" s="109">
        <v>72</v>
      </c>
      <c r="BW287" s="109">
        <v>73</v>
      </c>
      <c r="BX287" s="109">
        <v>74</v>
      </c>
      <c r="BY287" s="109">
        <v>75</v>
      </c>
      <c r="BZ287" s="109">
        <v>76</v>
      </c>
      <c r="CA287" s="109">
        <v>77</v>
      </c>
      <c r="CB287" s="109">
        <v>78</v>
      </c>
      <c r="CC287" s="109">
        <v>79</v>
      </c>
      <c r="CD287" s="109">
        <v>80</v>
      </c>
      <c r="CE287" s="109">
        <v>81</v>
      </c>
      <c r="CF287" s="109">
        <v>82</v>
      </c>
      <c r="CG287" s="109">
        <v>83</v>
      </c>
      <c r="CH287" s="109">
        <v>84</v>
      </c>
      <c r="CI287" s="109">
        <v>85</v>
      </c>
      <c r="CJ287" s="109">
        <v>86</v>
      </c>
      <c r="CK287" s="109">
        <v>87</v>
      </c>
      <c r="CL287" s="109">
        <v>88</v>
      </c>
      <c r="CM287" s="109">
        <v>89</v>
      </c>
      <c r="CN287" s="109">
        <v>90</v>
      </c>
      <c r="CO287" s="109">
        <v>91</v>
      </c>
      <c r="CP287" s="109">
        <v>92</v>
      </c>
      <c r="CQ287" s="109">
        <v>93</v>
      </c>
      <c r="CR287" s="109">
        <v>94</v>
      </c>
      <c r="CS287" s="109">
        <v>95</v>
      </c>
      <c r="CT287" s="109">
        <v>96</v>
      </c>
      <c r="CU287" s="109">
        <v>97</v>
      </c>
      <c r="CV287" s="109">
        <v>98</v>
      </c>
      <c r="CW287" s="109">
        <v>99</v>
      </c>
      <c r="CX287" s="109"/>
    </row>
    <row r="288" spans="2:102" s="107" customFormat="1" hidden="1">
      <c r="B288" s="109" t="s">
        <v>268</v>
      </c>
      <c r="C288" s="111" t="s">
        <v>270</v>
      </c>
      <c r="D288" s="111" t="s">
        <v>273</v>
      </c>
      <c r="E288" s="111" t="s">
        <v>277</v>
      </c>
      <c r="F288" s="111" t="s">
        <v>281</v>
      </c>
      <c r="G288" s="111" t="s">
        <v>285</v>
      </c>
      <c r="H288" s="112" t="s">
        <v>289</v>
      </c>
      <c r="I288" s="112"/>
      <c r="J288" s="112"/>
      <c r="K288" s="112"/>
      <c r="L288" s="112" t="s">
        <v>293</v>
      </c>
      <c r="M288" s="112" t="s">
        <v>297</v>
      </c>
      <c r="N288" s="112" t="s">
        <v>267</v>
      </c>
      <c r="O288" s="112" t="s">
        <v>269</v>
      </c>
      <c r="P288" s="112" t="s">
        <v>272</v>
      </c>
      <c r="Q288" s="112" t="s">
        <v>275</v>
      </c>
      <c r="R288" s="112" t="s">
        <v>279</v>
      </c>
      <c r="S288" s="112" t="s">
        <v>283</v>
      </c>
      <c r="T288" s="112" t="s">
        <v>287</v>
      </c>
      <c r="U288" s="111" t="s">
        <v>291</v>
      </c>
      <c r="V288" s="111" t="s">
        <v>295</v>
      </c>
      <c r="W288" s="111" t="s">
        <v>299</v>
      </c>
      <c r="X288" s="111" t="s">
        <v>271</v>
      </c>
      <c r="Y288" s="111" t="s">
        <v>417</v>
      </c>
      <c r="Z288" s="111" t="s">
        <v>418</v>
      </c>
      <c r="AA288" s="111" t="s">
        <v>419</v>
      </c>
      <c r="AB288" s="111" t="s">
        <v>420</v>
      </c>
      <c r="AC288" s="111" t="s">
        <v>421</v>
      </c>
      <c r="AD288" s="111" t="s">
        <v>422</v>
      </c>
      <c r="AE288" s="111" t="s">
        <v>423</v>
      </c>
      <c r="AF288" s="111" t="s">
        <v>424</v>
      </c>
      <c r="AG288" s="111" t="s">
        <v>425</v>
      </c>
      <c r="AH288" s="111" t="s">
        <v>426</v>
      </c>
      <c r="AI288" s="111" t="s">
        <v>427</v>
      </c>
      <c r="AJ288" s="111" t="s">
        <v>428</v>
      </c>
      <c r="AK288" s="111" t="s">
        <v>429</v>
      </c>
      <c r="AL288" s="111" t="s">
        <v>430</v>
      </c>
      <c r="AM288" s="111" t="s">
        <v>431</v>
      </c>
      <c r="AN288" s="111" t="s">
        <v>432</v>
      </c>
      <c r="AO288" s="111" t="s">
        <v>433</v>
      </c>
      <c r="AP288" s="111" t="s">
        <v>434</v>
      </c>
      <c r="AQ288" s="111" t="s">
        <v>435</v>
      </c>
      <c r="AR288" s="111" t="s">
        <v>436</v>
      </c>
      <c r="AS288" s="111" t="s">
        <v>437</v>
      </c>
      <c r="AT288" s="111" t="s">
        <v>438</v>
      </c>
      <c r="AU288" s="111" t="s">
        <v>439</v>
      </c>
      <c r="AV288" s="111" t="s">
        <v>440</v>
      </c>
      <c r="AW288" s="111" t="s">
        <v>441</v>
      </c>
      <c r="AX288" s="111" t="s">
        <v>442</v>
      </c>
      <c r="AY288" s="111" t="s">
        <v>443</v>
      </c>
      <c r="AZ288" s="111" t="s">
        <v>282</v>
      </c>
      <c r="BA288" s="111" t="s">
        <v>444</v>
      </c>
      <c r="BB288" s="111" t="s">
        <v>445</v>
      </c>
      <c r="BC288" s="111" t="s">
        <v>446</v>
      </c>
      <c r="BD288" s="111" t="s">
        <v>447</v>
      </c>
      <c r="BE288" s="111" t="s">
        <v>448</v>
      </c>
      <c r="BF288" s="111" t="s">
        <v>449</v>
      </c>
      <c r="BG288" s="111" t="s">
        <v>450</v>
      </c>
      <c r="BH288" s="111" t="s">
        <v>451</v>
      </c>
      <c r="BI288" s="111" t="s">
        <v>452</v>
      </c>
      <c r="BJ288" s="111" t="s">
        <v>453</v>
      </c>
      <c r="BK288" s="111" t="s">
        <v>454</v>
      </c>
      <c r="BL288" s="111" t="s">
        <v>455</v>
      </c>
      <c r="BM288" s="111" t="s">
        <v>456</v>
      </c>
      <c r="BN288" s="111" t="s">
        <v>457</v>
      </c>
      <c r="BO288" s="111" t="s">
        <v>458</v>
      </c>
      <c r="BP288" s="111" t="s">
        <v>459</v>
      </c>
      <c r="BQ288" s="111" t="s">
        <v>460</v>
      </c>
      <c r="BR288" s="111" t="s">
        <v>461</v>
      </c>
      <c r="BS288" s="111" t="s">
        <v>462</v>
      </c>
      <c r="BT288" s="111" t="s">
        <v>290</v>
      </c>
      <c r="BU288" s="111" t="s">
        <v>463</v>
      </c>
      <c r="BV288" s="111" t="s">
        <v>464</v>
      </c>
      <c r="BW288" s="111" t="s">
        <v>465</v>
      </c>
      <c r="BX288" s="111" t="s">
        <v>466</v>
      </c>
      <c r="BY288" s="111" t="s">
        <v>467</v>
      </c>
      <c r="BZ288" s="111" t="s">
        <v>468</v>
      </c>
      <c r="CA288" s="111" t="s">
        <v>469</v>
      </c>
      <c r="CB288" s="111" t="s">
        <v>470</v>
      </c>
      <c r="CC288" s="111" t="s">
        <v>471</v>
      </c>
      <c r="CD288" s="111" t="s">
        <v>472</v>
      </c>
      <c r="CE288" s="111" t="s">
        <v>357</v>
      </c>
      <c r="CF288" s="111" t="s">
        <v>473</v>
      </c>
      <c r="CG288" s="111" t="s">
        <v>474</v>
      </c>
      <c r="CH288" s="111" t="s">
        <v>475</v>
      </c>
      <c r="CI288" s="111" t="s">
        <v>476</v>
      </c>
      <c r="CJ288" s="111" t="s">
        <v>477</v>
      </c>
      <c r="CK288" s="111" t="s">
        <v>478</v>
      </c>
      <c r="CL288" s="111" t="s">
        <v>479</v>
      </c>
      <c r="CM288" s="111" t="s">
        <v>480</v>
      </c>
      <c r="CN288" s="111" t="s">
        <v>298</v>
      </c>
      <c r="CO288" s="111" t="s">
        <v>481</v>
      </c>
      <c r="CP288" s="111" t="s">
        <v>482</v>
      </c>
      <c r="CQ288" s="111" t="s">
        <v>483</v>
      </c>
      <c r="CR288" s="111" t="s">
        <v>484</v>
      </c>
      <c r="CS288" s="111" t="s">
        <v>485</v>
      </c>
      <c r="CT288" s="111" t="s">
        <v>486</v>
      </c>
      <c r="CU288" s="111" t="s">
        <v>487</v>
      </c>
      <c r="CV288" s="111" t="s">
        <v>488</v>
      </c>
      <c r="CW288" s="111" t="s">
        <v>489</v>
      </c>
      <c r="CX288" s="109"/>
    </row>
    <row r="289" spans="1:21" s="107" customFormat="1" ht="13.5" hidden="1" thickBot="1">
      <c r="H289" s="108"/>
      <c r="I289" s="108"/>
      <c r="J289" s="108"/>
      <c r="K289" s="108"/>
      <c r="L289" s="108"/>
      <c r="M289" s="108"/>
      <c r="N289" s="108"/>
      <c r="O289" s="108"/>
      <c r="P289" s="108"/>
      <c r="Q289" s="108"/>
      <c r="R289" s="108"/>
      <c r="S289" s="108"/>
      <c r="T289" s="108"/>
    </row>
    <row r="290" spans="1:21" s="107" customFormat="1" ht="17.25" hidden="1" thickTop="1" thickBot="1">
      <c r="A290" s="113">
        <f>[2]Salary!$D$25</f>
        <v>12287</v>
      </c>
      <c r="B290" s="114" t="str">
        <f t="shared" ref="B290:B305" si="0">IF(A290="","",CONCATENATE(Q290," rupees only"))</f>
        <v>Twelve Thousand Two Hundred and Eighty seven rupees only</v>
      </c>
      <c r="C290" s="115">
        <f t="shared" ref="C290:C305" si="1">INT(A290/100000)</f>
        <v>0</v>
      </c>
      <c r="D290" s="116">
        <f t="shared" ref="D290:D305" si="2">INT(A290/1000-C290*100)</f>
        <v>12</v>
      </c>
      <c r="E290" s="116">
        <f t="shared" ref="E290:E305" si="3">INT(A290/100-C290*1000-D290*10)</f>
        <v>2</v>
      </c>
      <c r="F290" s="116">
        <f t="shared" ref="F290:F305" si="4">INT(A290-C290*100000-D290*1000-E290*100)</f>
        <v>87</v>
      </c>
      <c r="G290" s="116" t="str">
        <f>IF(C290=0,"",LOOKUP(C290,B287:CX287,B288:CX288))</f>
        <v/>
      </c>
      <c r="H290" s="117" t="str">
        <f>IF(D290=0,"",LOOKUP(D290,B287:CX287,B288:CX288))</f>
        <v>Twelve</v>
      </c>
      <c r="I290" s="117" t="str">
        <f>IF(E290=0,"",LOOKUP(E290,B287:CX287,B288:CX288))</f>
        <v>Two</v>
      </c>
      <c r="J290" s="117" t="str">
        <f>IF(F290=0,"",LOOKUP(F290,B287:CX287,B288:CX288))</f>
        <v>Eighty seven</v>
      </c>
      <c r="K290" s="117">
        <f t="shared" ref="K290:K305" si="5">IF(AND(E290=0,F290=0),1,2)</f>
        <v>2</v>
      </c>
      <c r="L290" s="117">
        <f t="shared" ref="L290:L305" si="6">IF(F290=0,3,4)</f>
        <v>4</v>
      </c>
      <c r="M290" s="117">
        <f t="shared" ref="M290:M305" si="7">IF(OR(K290=1,L290=3),5,6)</f>
        <v>6</v>
      </c>
      <c r="N290" s="117" t="str">
        <f t="shared" ref="N290:N305" si="8">IF(C290&gt;1," Lakhs ",IF(C290&gt;0," Lakh ",""))</f>
        <v/>
      </c>
      <c r="O290" s="117" t="str">
        <f t="shared" ref="O290:O305" si="9">IF(D290&gt;0," Thousand ","")</f>
        <v xml:space="preserve"> Thousand </v>
      </c>
      <c r="P290" s="117" t="str">
        <f t="shared" ref="P290:P305" si="10">IF(E290&gt;0," Hundred ","")</f>
        <v xml:space="preserve"> Hundred </v>
      </c>
      <c r="Q290" s="118" t="str">
        <f t="shared" ref="Q290:Q305" si="11">IF(A290=0,"Zero",IF(A290&gt;0,TRIM(CONCATENATE(G290,N290,H290,O290,I290,P290,IF(AND(A290&gt;100,M290=6)," and ",""),J290)),""))</f>
        <v>Twelve Thousand Two Hundred and Eighty seven</v>
      </c>
      <c r="R290" s="119"/>
      <c r="S290" s="119"/>
      <c r="T290" s="119"/>
      <c r="U290" s="120"/>
    </row>
    <row r="291" spans="1:21" s="107" customFormat="1" ht="17.25" hidden="1" thickTop="1" thickBot="1">
      <c r="A291" s="121">
        <v>0</v>
      </c>
      <c r="B291" s="114" t="str">
        <f t="shared" si="0"/>
        <v>Zero rupees only</v>
      </c>
      <c r="C291" s="115">
        <f t="shared" si="1"/>
        <v>0</v>
      </c>
      <c r="D291" s="116">
        <f t="shared" si="2"/>
        <v>0</v>
      </c>
      <c r="E291" s="116">
        <f t="shared" si="3"/>
        <v>0</v>
      </c>
      <c r="F291" s="116">
        <f t="shared" si="4"/>
        <v>0</v>
      </c>
      <c r="G291" s="116" t="str">
        <f>IF(C291=0,"",LOOKUP(C291,B287:CX287,B288:CX288))</f>
        <v/>
      </c>
      <c r="H291" s="117" t="str">
        <f>IF(D291=0,"",LOOKUP(D291,B287:CX287,B288:CX288))</f>
        <v/>
      </c>
      <c r="I291" s="117" t="str">
        <f>IF(E291=0,"",LOOKUP(E291,B287:CX287,B288:CX288))</f>
        <v/>
      </c>
      <c r="J291" s="117" t="str">
        <f>IF(F291=0,"",LOOKUP(F291,B287:CX287,B288:CX288))</f>
        <v/>
      </c>
      <c r="K291" s="117">
        <f t="shared" si="5"/>
        <v>1</v>
      </c>
      <c r="L291" s="117">
        <f t="shared" si="6"/>
        <v>3</v>
      </c>
      <c r="M291" s="117">
        <f t="shared" si="7"/>
        <v>5</v>
      </c>
      <c r="N291" s="117" t="str">
        <f t="shared" si="8"/>
        <v/>
      </c>
      <c r="O291" s="117" t="str">
        <f t="shared" si="9"/>
        <v/>
      </c>
      <c r="P291" s="117" t="str">
        <f t="shared" si="10"/>
        <v/>
      </c>
      <c r="Q291" s="118" t="str">
        <f t="shared" si="11"/>
        <v>Zero</v>
      </c>
      <c r="R291" s="119"/>
      <c r="S291" s="119"/>
      <c r="T291" s="119"/>
      <c r="U291" s="120"/>
    </row>
    <row r="292" spans="1:21" s="107" customFormat="1" ht="17.25" hidden="1" thickTop="1" thickBot="1">
      <c r="A292" s="121">
        <v>0</v>
      </c>
      <c r="B292" s="114" t="str">
        <f t="shared" si="0"/>
        <v>Zero rupees only</v>
      </c>
      <c r="C292" s="115">
        <f t="shared" si="1"/>
        <v>0</v>
      </c>
      <c r="D292" s="116">
        <f t="shared" si="2"/>
        <v>0</v>
      </c>
      <c r="E292" s="116">
        <f t="shared" si="3"/>
        <v>0</v>
      </c>
      <c r="F292" s="116">
        <f t="shared" si="4"/>
        <v>0</v>
      </c>
      <c r="G292" s="116" t="str">
        <f>IF(C292=0,"",LOOKUP(C292,B287:CX287,B288:CX288))</f>
        <v/>
      </c>
      <c r="H292" s="117" t="str">
        <f>IF(D292=0,"",LOOKUP(D292,B287:CX287,B288:CX288))</f>
        <v/>
      </c>
      <c r="I292" s="117" t="str">
        <f>IF(E292=0,"",LOOKUP(E292,B287:CX287,B288:CX288))</f>
        <v/>
      </c>
      <c r="J292" s="117" t="str">
        <f>IF(F292=0,"",LOOKUP(F292,B287:CX287,B288:CX288))</f>
        <v/>
      </c>
      <c r="K292" s="117">
        <f t="shared" si="5"/>
        <v>1</v>
      </c>
      <c r="L292" s="117">
        <f t="shared" si="6"/>
        <v>3</v>
      </c>
      <c r="M292" s="117">
        <f t="shared" si="7"/>
        <v>5</v>
      </c>
      <c r="N292" s="117" t="str">
        <f t="shared" si="8"/>
        <v/>
      </c>
      <c r="O292" s="117" t="str">
        <f t="shared" si="9"/>
        <v/>
      </c>
      <c r="P292" s="117" t="str">
        <f t="shared" si="10"/>
        <v/>
      </c>
      <c r="Q292" s="118" t="str">
        <f t="shared" si="11"/>
        <v>Zero</v>
      </c>
      <c r="R292" s="119"/>
      <c r="S292" s="119"/>
      <c r="T292" s="119"/>
      <c r="U292" s="120"/>
    </row>
    <row r="293" spans="1:21" s="107" customFormat="1" ht="17.25" hidden="1" thickTop="1" thickBot="1">
      <c r="A293" s="121">
        <v>0</v>
      </c>
      <c r="B293" s="114" t="str">
        <f t="shared" si="0"/>
        <v>Zero rupees only</v>
      </c>
      <c r="C293" s="115">
        <f t="shared" si="1"/>
        <v>0</v>
      </c>
      <c r="D293" s="116">
        <f t="shared" si="2"/>
        <v>0</v>
      </c>
      <c r="E293" s="116">
        <f t="shared" si="3"/>
        <v>0</v>
      </c>
      <c r="F293" s="116">
        <f t="shared" si="4"/>
        <v>0</v>
      </c>
      <c r="G293" s="116" t="str">
        <f>IF(C293=0,"",LOOKUP(C293,B287:CX287,B288:CX288))</f>
        <v/>
      </c>
      <c r="H293" s="117" t="str">
        <f>IF(D293=0,"",LOOKUP(D293,B287:CX287,B288:CX288))</f>
        <v/>
      </c>
      <c r="I293" s="117" t="str">
        <f>IF(E293=0,"",LOOKUP(E293,B287:CX287,B288:CX288))</f>
        <v/>
      </c>
      <c r="J293" s="117" t="str">
        <f>IF(F293=0,"",LOOKUP(F293,B287:CX287,B288:CX288))</f>
        <v/>
      </c>
      <c r="K293" s="117">
        <f t="shared" si="5"/>
        <v>1</v>
      </c>
      <c r="L293" s="117">
        <f t="shared" si="6"/>
        <v>3</v>
      </c>
      <c r="M293" s="117">
        <f t="shared" si="7"/>
        <v>5</v>
      </c>
      <c r="N293" s="117" t="str">
        <f t="shared" si="8"/>
        <v/>
      </c>
      <c r="O293" s="117" t="str">
        <f t="shared" si="9"/>
        <v/>
      </c>
      <c r="P293" s="117" t="str">
        <f t="shared" si="10"/>
        <v/>
      </c>
      <c r="Q293" s="118" t="str">
        <f t="shared" si="11"/>
        <v>Zero</v>
      </c>
      <c r="R293" s="119"/>
      <c r="S293" s="119"/>
      <c r="T293" s="119"/>
      <c r="U293" s="120"/>
    </row>
    <row r="294" spans="1:21" s="107" customFormat="1" ht="17.25" hidden="1" thickTop="1" thickBot="1">
      <c r="A294" s="121">
        <v>0</v>
      </c>
      <c r="B294" s="114" t="str">
        <f t="shared" si="0"/>
        <v>Zero rupees only</v>
      </c>
      <c r="C294" s="115">
        <f t="shared" si="1"/>
        <v>0</v>
      </c>
      <c r="D294" s="116">
        <f t="shared" si="2"/>
        <v>0</v>
      </c>
      <c r="E294" s="116">
        <f t="shared" si="3"/>
        <v>0</v>
      </c>
      <c r="F294" s="116">
        <f t="shared" si="4"/>
        <v>0</v>
      </c>
      <c r="G294" s="116" t="str">
        <f>IF(C294=0,"",LOOKUP(C294,B287:CX287,B288:CX288))</f>
        <v/>
      </c>
      <c r="H294" s="117" t="str">
        <f>IF(D294=0,"",LOOKUP(D294,B287:CX287,B288:CX288))</f>
        <v/>
      </c>
      <c r="I294" s="117" t="str">
        <f>IF(E294=0,"",LOOKUP(E294,B287:CX287,B288:CX288))</f>
        <v/>
      </c>
      <c r="J294" s="117" t="str">
        <f>IF(F294=0,"",LOOKUP(F294,B287:CX287,B288:CX288))</f>
        <v/>
      </c>
      <c r="K294" s="117">
        <f t="shared" si="5"/>
        <v>1</v>
      </c>
      <c r="L294" s="117">
        <f t="shared" si="6"/>
        <v>3</v>
      </c>
      <c r="M294" s="117">
        <f t="shared" si="7"/>
        <v>5</v>
      </c>
      <c r="N294" s="117" t="str">
        <f t="shared" si="8"/>
        <v/>
      </c>
      <c r="O294" s="117" t="str">
        <f t="shared" si="9"/>
        <v/>
      </c>
      <c r="P294" s="117" t="str">
        <f t="shared" si="10"/>
        <v/>
      </c>
      <c r="Q294" s="118" t="str">
        <f t="shared" si="11"/>
        <v>Zero</v>
      </c>
      <c r="R294" s="119"/>
      <c r="S294" s="119"/>
      <c r="T294" s="119"/>
      <c r="U294" s="120"/>
    </row>
    <row r="295" spans="1:21" s="107" customFormat="1" ht="17.25" hidden="1" thickTop="1" thickBot="1">
      <c r="A295" s="121">
        <v>0</v>
      </c>
      <c r="B295" s="114" t="str">
        <f t="shared" si="0"/>
        <v>Zero rupees only</v>
      </c>
      <c r="C295" s="115">
        <f t="shared" si="1"/>
        <v>0</v>
      </c>
      <c r="D295" s="116">
        <f t="shared" si="2"/>
        <v>0</v>
      </c>
      <c r="E295" s="116">
        <f t="shared" si="3"/>
        <v>0</v>
      </c>
      <c r="F295" s="116">
        <f t="shared" si="4"/>
        <v>0</v>
      </c>
      <c r="G295" s="116" t="str">
        <f>IF(C295=0,"",LOOKUP(C295,B287:CX287,B288:CX288))</f>
        <v/>
      </c>
      <c r="H295" s="117" t="str">
        <f>IF(D295=0,"",LOOKUP(D295,B287:CX287,B288:CX288))</f>
        <v/>
      </c>
      <c r="I295" s="117" t="str">
        <f>IF(E295=0,"",LOOKUP(E295,B287:CX287,B288:CX288))</f>
        <v/>
      </c>
      <c r="J295" s="117" t="str">
        <f>IF(F295=0,"",LOOKUP(F295,B287:CX287,B288:CX288))</f>
        <v/>
      </c>
      <c r="K295" s="117">
        <f t="shared" si="5"/>
        <v>1</v>
      </c>
      <c r="L295" s="117">
        <f t="shared" si="6"/>
        <v>3</v>
      </c>
      <c r="M295" s="117">
        <f t="shared" si="7"/>
        <v>5</v>
      </c>
      <c r="N295" s="117" t="str">
        <f t="shared" si="8"/>
        <v/>
      </c>
      <c r="O295" s="117" t="str">
        <f t="shared" si="9"/>
        <v/>
      </c>
      <c r="P295" s="117" t="str">
        <f t="shared" si="10"/>
        <v/>
      </c>
      <c r="Q295" s="118" t="str">
        <f t="shared" si="11"/>
        <v>Zero</v>
      </c>
      <c r="R295" s="119"/>
      <c r="S295" s="119"/>
      <c r="T295" s="119"/>
      <c r="U295" s="120"/>
    </row>
    <row r="296" spans="1:21" s="107" customFormat="1" ht="17.25" hidden="1" thickTop="1" thickBot="1">
      <c r="A296" s="121">
        <v>0</v>
      </c>
      <c r="B296" s="114" t="str">
        <f t="shared" si="0"/>
        <v>Zero rupees only</v>
      </c>
      <c r="C296" s="115">
        <f t="shared" si="1"/>
        <v>0</v>
      </c>
      <c r="D296" s="116">
        <f t="shared" si="2"/>
        <v>0</v>
      </c>
      <c r="E296" s="116">
        <f t="shared" si="3"/>
        <v>0</v>
      </c>
      <c r="F296" s="116">
        <f t="shared" si="4"/>
        <v>0</v>
      </c>
      <c r="G296" s="116" t="str">
        <f>IF(C296=0,"",LOOKUP(C296,B287:CX287,B288:CX288))</f>
        <v/>
      </c>
      <c r="H296" s="117" t="str">
        <f>IF(D296=0,"",LOOKUP(D296,B287:CX287,B288:CX288))</f>
        <v/>
      </c>
      <c r="I296" s="117" t="str">
        <f>IF(E296=0,"",LOOKUP(E296,B287:CX287,B288:CX288))</f>
        <v/>
      </c>
      <c r="J296" s="117" t="str">
        <f>IF(F296=0,"",LOOKUP(F296,B287:CX287,B288:CX288))</f>
        <v/>
      </c>
      <c r="K296" s="117">
        <f t="shared" si="5"/>
        <v>1</v>
      </c>
      <c r="L296" s="117">
        <f t="shared" si="6"/>
        <v>3</v>
      </c>
      <c r="M296" s="117">
        <f t="shared" si="7"/>
        <v>5</v>
      </c>
      <c r="N296" s="117" t="str">
        <f t="shared" si="8"/>
        <v/>
      </c>
      <c r="O296" s="117" t="str">
        <f t="shared" si="9"/>
        <v/>
      </c>
      <c r="P296" s="117" t="str">
        <f t="shared" si="10"/>
        <v/>
      </c>
      <c r="Q296" s="118" t="str">
        <f t="shared" si="11"/>
        <v>Zero</v>
      </c>
      <c r="R296" s="119"/>
      <c r="S296" s="119"/>
      <c r="T296" s="119"/>
      <c r="U296" s="120"/>
    </row>
    <row r="297" spans="1:21" s="107" customFormat="1" ht="17.25" hidden="1" thickTop="1" thickBot="1">
      <c r="A297" s="121">
        <v>0</v>
      </c>
      <c r="B297" s="114" t="str">
        <f t="shared" si="0"/>
        <v>Zero rupees only</v>
      </c>
      <c r="C297" s="115">
        <f t="shared" si="1"/>
        <v>0</v>
      </c>
      <c r="D297" s="116">
        <f t="shared" si="2"/>
        <v>0</v>
      </c>
      <c r="E297" s="116">
        <f t="shared" si="3"/>
        <v>0</v>
      </c>
      <c r="F297" s="116">
        <f t="shared" si="4"/>
        <v>0</v>
      </c>
      <c r="G297" s="116" t="str">
        <f>IF(C297=0,"",LOOKUP(C297,B287:CX287,B288:CX288))</f>
        <v/>
      </c>
      <c r="H297" s="117" t="str">
        <f>IF(D297=0,"",LOOKUP(D297,B287:CX287,B288:CX288))</f>
        <v/>
      </c>
      <c r="I297" s="117" t="str">
        <f>IF(E297=0,"",LOOKUP(E297,B287:CX287,B288:CX288))</f>
        <v/>
      </c>
      <c r="J297" s="117" t="str">
        <f>IF(F297=0,"",LOOKUP(F297,B287:CX287,B288:CX288))</f>
        <v/>
      </c>
      <c r="K297" s="117">
        <f t="shared" si="5"/>
        <v>1</v>
      </c>
      <c r="L297" s="117">
        <f t="shared" si="6"/>
        <v>3</v>
      </c>
      <c r="M297" s="117">
        <f t="shared" si="7"/>
        <v>5</v>
      </c>
      <c r="N297" s="117" t="str">
        <f t="shared" si="8"/>
        <v/>
      </c>
      <c r="O297" s="117" t="str">
        <f t="shared" si="9"/>
        <v/>
      </c>
      <c r="P297" s="117" t="str">
        <f t="shared" si="10"/>
        <v/>
      </c>
      <c r="Q297" s="118" t="str">
        <f t="shared" si="11"/>
        <v>Zero</v>
      </c>
      <c r="R297" s="119"/>
      <c r="S297" s="119"/>
      <c r="T297" s="119"/>
      <c r="U297" s="120"/>
    </row>
    <row r="298" spans="1:21" s="107" customFormat="1" ht="17.25" hidden="1" thickTop="1" thickBot="1">
      <c r="A298" s="121">
        <v>0</v>
      </c>
      <c r="B298" s="114" t="str">
        <f t="shared" si="0"/>
        <v>Zero rupees only</v>
      </c>
      <c r="C298" s="115">
        <f t="shared" si="1"/>
        <v>0</v>
      </c>
      <c r="D298" s="116">
        <f t="shared" si="2"/>
        <v>0</v>
      </c>
      <c r="E298" s="116">
        <f t="shared" si="3"/>
        <v>0</v>
      </c>
      <c r="F298" s="116">
        <f t="shared" si="4"/>
        <v>0</v>
      </c>
      <c r="G298" s="116" t="str">
        <f>IF(C298=0,"",LOOKUP(C298,B287:CX287,B288:CX288))</f>
        <v/>
      </c>
      <c r="H298" s="117" t="str">
        <f>IF(D298=0,"",LOOKUP(D298,B287:CX287,B288:CX288))</f>
        <v/>
      </c>
      <c r="I298" s="117" t="str">
        <f>IF(E298=0,"",LOOKUP(E298,B287:CX287,B288:CX288))</f>
        <v/>
      </c>
      <c r="J298" s="117" t="str">
        <f>IF(F298=0,"",LOOKUP(F298,B287:CX287,B288:CX288))</f>
        <v/>
      </c>
      <c r="K298" s="117">
        <f t="shared" si="5"/>
        <v>1</v>
      </c>
      <c r="L298" s="117">
        <f t="shared" si="6"/>
        <v>3</v>
      </c>
      <c r="M298" s="117">
        <f t="shared" si="7"/>
        <v>5</v>
      </c>
      <c r="N298" s="117" t="str">
        <f t="shared" si="8"/>
        <v/>
      </c>
      <c r="O298" s="117" t="str">
        <f t="shared" si="9"/>
        <v/>
      </c>
      <c r="P298" s="117" t="str">
        <f t="shared" si="10"/>
        <v/>
      </c>
      <c r="Q298" s="118" t="str">
        <f t="shared" si="11"/>
        <v>Zero</v>
      </c>
      <c r="R298" s="119"/>
      <c r="S298" s="119"/>
      <c r="T298" s="119"/>
      <c r="U298" s="120"/>
    </row>
    <row r="299" spans="1:21" s="107" customFormat="1" ht="17.25" hidden="1" thickTop="1" thickBot="1">
      <c r="A299" s="121">
        <v>0</v>
      </c>
      <c r="B299" s="114" t="str">
        <f t="shared" si="0"/>
        <v>Zero rupees only</v>
      </c>
      <c r="C299" s="115">
        <f t="shared" si="1"/>
        <v>0</v>
      </c>
      <c r="D299" s="116">
        <f t="shared" si="2"/>
        <v>0</v>
      </c>
      <c r="E299" s="116">
        <f t="shared" si="3"/>
        <v>0</v>
      </c>
      <c r="F299" s="116">
        <f t="shared" si="4"/>
        <v>0</v>
      </c>
      <c r="G299" s="116" t="str">
        <f>IF(C299=0,"",LOOKUP(C299,B287:CX287,B288:CX288))</f>
        <v/>
      </c>
      <c r="H299" s="117" t="str">
        <f>IF(D299=0,"",LOOKUP(D299,B287:CX287,B288:CX288))</f>
        <v/>
      </c>
      <c r="I299" s="117" t="str">
        <f>IF(E299=0,"",LOOKUP(E299,B287:CX287,B288:CX288))</f>
        <v/>
      </c>
      <c r="J299" s="117" t="str">
        <f>IF(F299=0,"",LOOKUP(F299,B287:CX287,B288:CX288))</f>
        <v/>
      </c>
      <c r="K299" s="117">
        <f t="shared" si="5"/>
        <v>1</v>
      </c>
      <c r="L299" s="117">
        <f t="shared" si="6"/>
        <v>3</v>
      </c>
      <c r="M299" s="117">
        <f t="shared" si="7"/>
        <v>5</v>
      </c>
      <c r="N299" s="117" t="str">
        <f t="shared" si="8"/>
        <v/>
      </c>
      <c r="O299" s="117" t="str">
        <f t="shared" si="9"/>
        <v/>
      </c>
      <c r="P299" s="117" t="str">
        <f t="shared" si="10"/>
        <v/>
      </c>
      <c r="Q299" s="118" t="str">
        <f t="shared" si="11"/>
        <v>Zero</v>
      </c>
      <c r="R299" s="119"/>
      <c r="S299" s="119"/>
      <c r="T299" s="119"/>
      <c r="U299" s="120"/>
    </row>
    <row r="300" spans="1:21" s="107" customFormat="1" ht="17.25" hidden="1" thickTop="1" thickBot="1">
      <c r="A300" s="121">
        <v>0</v>
      </c>
      <c r="B300" s="122" t="str">
        <f t="shared" si="0"/>
        <v>Zero rupees only</v>
      </c>
      <c r="C300" s="115">
        <f t="shared" si="1"/>
        <v>0</v>
      </c>
      <c r="D300" s="116">
        <f t="shared" si="2"/>
        <v>0</v>
      </c>
      <c r="E300" s="116">
        <f t="shared" si="3"/>
        <v>0</v>
      </c>
      <c r="F300" s="116">
        <f t="shared" si="4"/>
        <v>0</v>
      </c>
      <c r="G300" s="116" t="str">
        <f>IF(C300=0,"",LOOKUP(C300,B287:CX287,B288:CX288))</f>
        <v/>
      </c>
      <c r="H300" s="117" t="str">
        <f>IF(D300=0,"",LOOKUP(D300,B287:CX287,B288:CX288))</f>
        <v/>
      </c>
      <c r="I300" s="117" t="str">
        <f>IF(E300=0,"",LOOKUP(E300,B287:CX287,B288:CX288))</f>
        <v/>
      </c>
      <c r="J300" s="117" t="str">
        <f>IF(F300=0,"",LOOKUP(F300,B287:CX287,B288:CX288))</f>
        <v/>
      </c>
      <c r="K300" s="117">
        <f t="shared" si="5"/>
        <v>1</v>
      </c>
      <c r="L300" s="117">
        <f t="shared" si="6"/>
        <v>3</v>
      </c>
      <c r="M300" s="117">
        <f t="shared" si="7"/>
        <v>5</v>
      </c>
      <c r="N300" s="117" t="str">
        <f t="shared" si="8"/>
        <v/>
      </c>
      <c r="O300" s="117" t="str">
        <f t="shared" si="9"/>
        <v/>
      </c>
      <c r="P300" s="117" t="str">
        <f t="shared" si="10"/>
        <v/>
      </c>
      <c r="Q300" s="118" t="str">
        <f t="shared" si="11"/>
        <v>Zero</v>
      </c>
      <c r="R300" s="119"/>
      <c r="S300" s="119"/>
      <c r="T300" s="119"/>
      <c r="U300" s="120"/>
    </row>
    <row r="301" spans="1:21" s="107" customFormat="1" ht="17.25" hidden="1" thickTop="1" thickBot="1">
      <c r="A301" s="121">
        <v>0</v>
      </c>
      <c r="B301" s="122" t="str">
        <f t="shared" si="0"/>
        <v>Zero rupees only</v>
      </c>
      <c r="C301" s="115">
        <f t="shared" si="1"/>
        <v>0</v>
      </c>
      <c r="D301" s="116">
        <f t="shared" si="2"/>
        <v>0</v>
      </c>
      <c r="E301" s="116">
        <f t="shared" si="3"/>
        <v>0</v>
      </c>
      <c r="F301" s="116">
        <f t="shared" si="4"/>
        <v>0</v>
      </c>
      <c r="G301" s="116" t="str">
        <f>IF(C301=0,"",LOOKUP(C301,B287:CX287,B288:CX288))</f>
        <v/>
      </c>
      <c r="H301" s="117" t="str">
        <f>IF(D301=0,"",LOOKUP(D301,B287:CX287,B288:CX288))</f>
        <v/>
      </c>
      <c r="I301" s="117" t="str">
        <f>IF(E301=0,"",LOOKUP(E301,B287:CX287,B288:CX288))</f>
        <v/>
      </c>
      <c r="J301" s="117" t="str">
        <f>IF(F301=0,"",LOOKUP(F301,B287:CX287,B288:CX288))</f>
        <v/>
      </c>
      <c r="K301" s="117">
        <f t="shared" si="5"/>
        <v>1</v>
      </c>
      <c r="L301" s="117">
        <f t="shared" si="6"/>
        <v>3</v>
      </c>
      <c r="M301" s="117">
        <f t="shared" si="7"/>
        <v>5</v>
      </c>
      <c r="N301" s="117" t="str">
        <f t="shared" si="8"/>
        <v/>
      </c>
      <c r="O301" s="117" t="str">
        <f t="shared" si="9"/>
        <v/>
      </c>
      <c r="P301" s="117" t="str">
        <f t="shared" si="10"/>
        <v/>
      </c>
      <c r="Q301" s="118" t="str">
        <f t="shared" si="11"/>
        <v>Zero</v>
      </c>
      <c r="R301" s="119"/>
      <c r="S301" s="119"/>
      <c r="T301" s="119"/>
      <c r="U301" s="120"/>
    </row>
    <row r="302" spans="1:21" s="107" customFormat="1" ht="17.25" hidden="1" thickTop="1" thickBot="1">
      <c r="A302" s="121">
        <v>0</v>
      </c>
      <c r="B302" s="122" t="str">
        <f t="shared" si="0"/>
        <v>Zero rupees only</v>
      </c>
      <c r="C302" s="115">
        <f t="shared" si="1"/>
        <v>0</v>
      </c>
      <c r="D302" s="116">
        <f t="shared" si="2"/>
        <v>0</v>
      </c>
      <c r="E302" s="116">
        <f t="shared" si="3"/>
        <v>0</v>
      </c>
      <c r="F302" s="116">
        <f t="shared" si="4"/>
        <v>0</v>
      </c>
      <c r="G302" s="116" t="str">
        <f>IF(C302=0,"",LOOKUP(C302,B287:CX287,B288:CX288))</f>
        <v/>
      </c>
      <c r="H302" s="117" t="str">
        <f>IF(D302=0,"",LOOKUP(D302,B287:CX287,B288:CX288))</f>
        <v/>
      </c>
      <c r="I302" s="117" t="str">
        <f>IF(E302=0,"",LOOKUP(E302,B287:CX287,B288:CX288))</f>
        <v/>
      </c>
      <c r="J302" s="117" t="str">
        <f>IF(F302=0,"",LOOKUP(F302,B287:CX287,B288:CX288))</f>
        <v/>
      </c>
      <c r="K302" s="117">
        <f t="shared" si="5"/>
        <v>1</v>
      </c>
      <c r="L302" s="117">
        <f t="shared" si="6"/>
        <v>3</v>
      </c>
      <c r="M302" s="117">
        <f t="shared" si="7"/>
        <v>5</v>
      </c>
      <c r="N302" s="117" t="str">
        <f t="shared" si="8"/>
        <v/>
      </c>
      <c r="O302" s="117" t="str">
        <f t="shared" si="9"/>
        <v/>
      </c>
      <c r="P302" s="117" t="str">
        <f t="shared" si="10"/>
        <v/>
      </c>
      <c r="Q302" s="118" t="str">
        <f t="shared" si="11"/>
        <v>Zero</v>
      </c>
      <c r="R302" s="119"/>
      <c r="S302" s="119"/>
      <c r="T302" s="119"/>
      <c r="U302" s="120"/>
    </row>
    <row r="303" spans="1:21" s="107" customFormat="1" ht="17.25" hidden="1" thickTop="1" thickBot="1">
      <c r="A303" s="121">
        <v>0</v>
      </c>
      <c r="B303" s="122" t="str">
        <f t="shared" si="0"/>
        <v>Zero rupees only</v>
      </c>
      <c r="C303" s="115">
        <f t="shared" si="1"/>
        <v>0</v>
      </c>
      <c r="D303" s="116">
        <f t="shared" si="2"/>
        <v>0</v>
      </c>
      <c r="E303" s="116">
        <f t="shared" si="3"/>
        <v>0</v>
      </c>
      <c r="F303" s="116">
        <f t="shared" si="4"/>
        <v>0</v>
      </c>
      <c r="G303" s="116" t="str">
        <f>IF(C303=0,"",LOOKUP(C303,B287:CX287,B288:CX288))</f>
        <v/>
      </c>
      <c r="H303" s="117" t="str">
        <f>IF(D303=0,"",LOOKUP(D303,B287:CX287,B288:CX288))</f>
        <v/>
      </c>
      <c r="I303" s="117" t="str">
        <f>IF(E303=0,"",LOOKUP(E303,B287:CX287,B288:CX288))</f>
        <v/>
      </c>
      <c r="J303" s="117" t="str">
        <f>IF(F303=0,"",LOOKUP(F303,B287:CX287,B288:CX288))</f>
        <v/>
      </c>
      <c r="K303" s="117">
        <f t="shared" si="5"/>
        <v>1</v>
      </c>
      <c r="L303" s="117">
        <f t="shared" si="6"/>
        <v>3</v>
      </c>
      <c r="M303" s="117">
        <f t="shared" si="7"/>
        <v>5</v>
      </c>
      <c r="N303" s="117" t="str">
        <f t="shared" si="8"/>
        <v/>
      </c>
      <c r="O303" s="117" t="str">
        <f t="shared" si="9"/>
        <v/>
      </c>
      <c r="P303" s="117" t="str">
        <f t="shared" si="10"/>
        <v/>
      </c>
      <c r="Q303" s="118" t="str">
        <f t="shared" si="11"/>
        <v>Zero</v>
      </c>
      <c r="R303" s="119"/>
      <c r="S303" s="119"/>
      <c r="T303" s="119"/>
      <c r="U303" s="120"/>
    </row>
    <row r="304" spans="1:21" s="107" customFormat="1" ht="17.25" hidden="1" thickTop="1" thickBot="1">
      <c r="A304" s="121">
        <v>0</v>
      </c>
      <c r="B304" s="122" t="str">
        <f t="shared" si="0"/>
        <v>Zero rupees only</v>
      </c>
      <c r="C304" s="115">
        <f t="shared" si="1"/>
        <v>0</v>
      </c>
      <c r="D304" s="116">
        <f t="shared" si="2"/>
        <v>0</v>
      </c>
      <c r="E304" s="116">
        <f t="shared" si="3"/>
        <v>0</v>
      </c>
      <c r="F304" s="116">
        <f t="shared" si="4"/>
        <v>0</v>
      </c>
      <c r="G304" s="116" t="str">
        <f>IF(C304=0,"",LOOKUP(C304,B287:CX287,B288:CX288))</f>
        <v/>
      </c>
      <c r="H304" s="117" t="str">
        <f>IF(D304=0,"",LOOKUP(D304,B287:CX287,B288:CX288))</f>
        <v/>
      </c>
      <c r="I304" s="117" t="str">
        <f>IF(E304=0,"",LOOKUP(E304,B287:CX287,B288:CX288))</f>
        <v/>
      </c>
      <c r="J304" s="117" t="str">
        <f>IF(F304=0,"",LOOKUP(F304,B287:CX287,B288:CX288))</f>
        <v/>
      </c>
      <c r="K304" s="117">
        <f t="shared" si="5"/>
        <v>1</v>
      </c>
      <c r="L304" s="117">
        <f t="shared" si="6"/>
        <v>3</v>
      </c>
      <c r="M304" s="117">
        <f t="shared" si="7"/>
        <v>5</v>
      </c>
      <c r="N304" s="117" t="str">
        <f t="shared" si="8"/>
        <v/>
      </c>
      <c r="O304" s="117" t="str">
        <f t="shared" si="9"/>
        <v/>
      </c>
      <c r="P304" s="117" t="str">
        <f t="shared" si="10"/>
        <v/>
      </c>
      <c r="Q304" s="118" t="str">
        <f t="shared" si="11"/>
        <v>Zero</v>
      </c>
      <c r="R304" s="119"/>
      <c r="S304" s="119"/>
      <c r="T304" s="119"/>
      <c r="U304" s="120"/>
    </row>
    <row r="305" spans="1:21" s="107" customFormat="1" ht="17.25" hidden="1" thickTop="1" thickBot="1">
      <c r="A305" s="121">
        <v>0</v>
      </c>
      <c r="B305" s="122" t="str">
        <f t="shared" si="0"/>
        <v>Zero rupees only</v>
      </c>
      <c r="C305" s="115">
        <f t="shared" si="1"/>
        <v>0</v>
      </c>
      <c r="D305" s="116">
        <f t="shared" si="2"/>
        <v>0</v>
      </c>
      <c r="E305" s="116">
        <f t="shared" si="3"/>
        <v>0</v>
      </c>
      <c r="F305" s="116">
        <f t="shared" si="4"/>
        <v>0</v>
      </c>
      <c r="G305" s="116" t="str">
        <f>IF(C305=0,"",LOOKUP(C305,B287:CX287,B288:CX288))</f>
        <v/>
      </c>
      <c r="H305" s="117" t="str">
        <f>IF(D305=0,"",LOOKUP(D305,B287:CX287,B288:CX288))</f>
        <v/>
      </c>
      <c r="I305" s="117" t="str">
        <f>IF(E305=0,"",LOOKUP(E305,B287:CX287,B288:CX288))</f>
        <v/>
      </c>
      <c r="J305" s="117" t="str">
        <f>IF(F305=0,"",LOOKUP(F305,B287:CX287,B288:CX288))</f>
        <v/>
      </c>
      <c r="K305" s="117">
        <f t="shared" si="5"/>
        <v>1</v>
      </c>
      <c r="L305" s="117">
        <f t="shared" si="6"/>
        <v>3</v>
      </c>
      <c r="M305" s="117">
        <f t="shared" si="7"/>
        <v>5</v>
      </c>
      <c r="N305" s="117" t="str">
        <f t="shared" si="8"/>
        <v/>
      </c>
      <c r="O305" s="117" t="str">
        <f t="shared" si="9"/>
        <v/>
      </c>
      <c r="P305" s="117" t="str">
        <f t="shared" si="10"/>
        <v/>
      </c>
      <c r="Q305" s="118" t="str">
        <f t="shared" si="11"/>
        <v>Zero</v>
      </c>
      <c r="R305" s="119"/>
      <c r="S305" s="119"/>
      <c r="T305" s="119"/>
      <c r="U305" s="120"/>
    </row>
    <row r="306" spans="1:21" s="107" customFormat="1" ht="13.5" hidden="1" thickTop="1">
      <c r="H306" s="108"/>
      <c r="I306" s="108"/>
      <c r="J306" s="108"/>
      <c r="K306" s="108"/>
      <c r="L306" s="108"/>
      <c r="M306" s="108"/>
      <c r="N306" s="108"/>
      <c r="O306" s="108"/>
      <c r="P306" s="108"/>
      <c r="Q306" s="108"/>
      <c r="R306" s="108"/>
      <c r="S306" s="108"/>
      <c r="T306" s="108"/>
    </row>
    <row r="307" spans="1:21" s="107" customFormat="1" hidden="1">
      <c r="H307" s="108"/>
      <c r="I307" s="108"/>
      <c r="J307" s="108"/>
      <c r="K307" s="108"/>
      <c r="L307" s="108"/>
      <c r="M307" s="108"/>
      <c r="N307" s="108"/>
      <c r="O307" s="108"/>
      <c r="P307" s="108"/>
      <c r="Q307" s="108"/>
      <c r="R307" s="108"/>
      <c r="S307" s="108"/>
      <c r="T307" s="108"/>
    </row>
    <row r="308" spans="1:21" s="107" customFormat="1" hidden="1">
      <c r="H308" s="108"/>
      <c r="I308" s="108"/>
      <c r="J308" s="108"/>
      <c r="K308" s="108"/>
      <c r="L308" s="108"/>
      <c r="M308" s="108"/>
      <c r="N308" s="108"/>
      <c r="O308" s="108"/>
      <c r="P308" s="108"/>
      <c r="Q308" s="108"/>
      <c r="R308" s="108"/>
      <c r="S308" s="108"/>
      <c r="T308" s="108"/>
    </row>
    <row r="309" spans="1:21" s="107" customFormat="1" hidden="1">
      <c r="H309" s="108"/>
      <c r="I309" s="108"/>
      <c r="J309" s="108"/>
      <c r="K309" s="108"/>
      <c r="L309" s="108"/>
      <c r="M309" s="108"/>
      <c r="N309" s="108"/>
      <c r="O309" s="108"/>
      <c r="P309" s="108"/>
      <c r="Q309" s="108"/>
      <c r="R309" s="108"/>
      <c r="S309" s="108"/>
      <c r="T309" s="108"/>
    </row>
    <row r="310" spans="1:21" s="107" customFormat="1" hidden="1">
      <c r="H310" s="108"/>
      <c r="I310" s="108"/>
      <c r="J310" s="108"/>
      <c r="K310" s="108"/>
      <c r="L310" s="108"/>
      <c r="M310" s="108"/>
      <c r="N310" s="108"/>
      <c r="O310" s="108"/>
      <c r="P310" s="108"/>
      <c r="Q310" s="108"/>
      <c r="R310" s="108"/>
      <c r="S310" s="108"/>
      <c r="T310" s="108"/>
    </row>
  </sheetData>
  <sheetProtection password="CF42" sheet="1" objects="1" scenarios="1"/>
  <mergeCells count="5">
    <mergeCell ref="B7:B9"/>
    <mergeCell ref="B5:I5"/>
    <mergeCell ref="K7:L12"/>
    <mergeCell ref="K13:M15"/>
    <mergeCell ref="B11:B19"/>
  </mergeCells>
  <phoneticPr fontId="34" type="noConversion"/>
  <pageMargins left="0.75" right="0.75" top="1" bottom="1" header="0.5" footer="0.5"/>
  <pageSetup orientation="portrait" verticalDpi="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sheetPr codeName="Sheet3"/>
  <dimension ref="A1:AK37"/>
  <sheetViews>
    <sheetView showGridLines="0" showRowColHeaders="0" showZeros="0" tabSelected="1" topLeftCell="A4" zoomScale="85" zoomScaleNormal="85" zoomScaleSheetLayoutView="100" workbookViewId="0">
      <selection activeCell="G8" sqref="G8:M8"/>
    </sheetView>
  </sheetViews>
  <sheetFormatPr defaultColWidth="9.140625" defaultRowHeight="12.75"/>
  <cols>
    <col min="1" max="1" width="3.85546875" style="186" customWidth="1"/>
    <col min="2" max="2" width="3.28515625" style="186" customWidth="1"/>
    <col min="3" max="3" width="30.28515625" style="186" customWidth="1"/>
    <col min="4" max="4" width="1.28515625" style="186" customWidth="1"/>
    <col min="5" max="5" width="13.28515625" style="186" customWidth="1"/>
    <col min="6" max="6" width="19.85546875" style="186" customWidth="1"/>
    <col min="7" max="7" width="5" style="186" customWidth="1"/>
    <col min="8" max="8" width="4" style="186" customWidth="1"/>
    <col min="9" max="13" width="5" style="186" customWidth="1"/>
    <col min="14" max="14" width="5" style="186" hidden="1" customWidth="1"/>
    <col min="15" max="15" width="1.5703125" style="186" customWidth="1"/>
    <col min="16" max="16" width="9.85546875" style="186" customWidth="1"/>
    <col min="17" max="17" width="7" style="186" customWidth="1"/>
    <col min="18" max="18" width="20.140625" style="186" customWidth="1"/>
    <col min="19" max="19" width="1.42578125" style="186" customWidth="1"/>
    <col min="20" max="20" width="24.140625" style="186" customWidth="1"/>
    <col min="21" max="21" width="1.42578125" style="186" customWidth="1"/>
    <col min="22" max="23" width="9.140625" style="186" hidden="1" customWidth="1"/>
    <col min="24" max="24" width="3.140625" style="187" customWidth="1"/>
    <col min="25" max="25" width="2.28515625" style="187" customWidth="1"/>
    <col min="26" max="26" width="1.42578125" style="187" customWidth="1"/>
    <col min="27" max="27" width="9.140625" style="187"/>
    <col min="28" max="28" width="22.7109375" style="187" customWidth="1"/>
    <col min="29" max="29" width="3.42578125" style="187" customWidth="1"/>
    <col min="30" max="30" width="3.140625" style="187" customWidth="1"/>
    <col min="31" max="33" width="9.140625" style="187"/>
    <col min="34" max="16384" width="9.140625" style="186"/>
  </cols>
  <sheetData>
    <row r="1" spans="1:37" ht="9.75" customHeight="1" thickBot="1">
      <c r="A1" s="482"/>
      <c r="B1" s="482"/>
      <c r="C1" s="482"/>
      <c r="D1" s="482"/>
      <c r="E1" s="482"/>
      <c r="F1" s="482"/>
      <c r="G1" s="482"/>
      <c r="H1" s="482"/>
      <c r="I1" s="482"/>
      <c r="J1" s="482"/>
      <c r="K1" s="482"/>
      <c r="L1" s="482"/>
      <c r="M1" s="482"/>
      <c r="N1" s="482"/>
      <c r="O1" s="482"/>
      <c r="P1" s="482"/>
      <c r="Q1" s="482"/>
      <c r="R1" s="482"/>
      <c r="S1" s="482"/>
      <c r="T1" s="482"/>
      <c r="U1" s="482"/>
      <c r="V1" s="482"/>
      <c r="W1" s="482"/>
      <c r="X1" s="483"/>
      <c r="Y1" s="483"/>
      <c r="Z1" s="483"/>
      <c r="AA1" s="483"/>
      <c r="AB1" s="483"/>
      <c r="AC1" s="483"/>
      <c r="AD1" s="483"/>
      <c r="AE1" s="483"/>
      <c r="AF1" s="483"/>
      <c r="AG1" s="483"/>
      <c r="AH1" s="482"/>
      <c r="AI1" s="482"/>
      <c r="AJ1" s="482"/>
      <c r="AK1" s="482"/>
    </row>
    <row r="2" spans="1:37" ht="15" customHeight="1" thickTop="1">
      <c r="A2" s="482"/>
      <c r="B2" s="764"/>
      <c r="C2" s="764"/>
      <c r="D2" s="764"/>
      <c r="E2" s="764"/>
      <c r="F2" s="764"/>
      <c r="G2" s="764"/>
      <c r="H2" s="764"/>
      <c r="I2" s="764"/>
      <c r="J2" s="764"/>
      <c r="K2" s="764"/>
      <c r="L2" s="764"/>
      <c r="M2" s="764"/>
      <c r="N2" s="764"/>
      <c r="O2" s="764"/>
      <c r="P2" s="764"/>
      <c r="Q2" s="764"/>
      <c r="R2" s="764"/>
      <c r="S2" s="764"/>
      <c r="T2" s="764"/>
      <c r="U2" s="764"/>
      <c r="V2" s="764"/>
      <c r="W2" s="764"/>
      <c r="X2" s="764"/>
      <c r="Y2" s="188"/>
      <c r="Z2" s="482"/>
      <c r="AA2" s="791" t="s">
        <v>3563</v>
      </c>
      <c r="AB2" s="792"/>
      <c r="AC2" s="482"/>
      <c r="AD2" s="482"/>
      <c r="AE2" s="483"/>
      <c r="AF2" s="483"/>
      <c r="AG2" s="483"/>
      <c r="AH2" s="482"/>
      <c r="AI2" s="482"/>
      <c r="AJ2" s="482"/>
      <c r="AK2" s="482"/>
    </row>
    <row r="3" spans="1:37" ht="32.25" customHeight="1">
      <c r="A3" s="482"/>
      <c r="B3" s="764"/>
      <c r="C3" s="266"/>
      <c r="D3" s="266"/>
      <c r="E3" s="267" t="s">
        <v>560</v>
      </c>
      <c r="F3" s="267"/>
      <c r="G3" s="267"/>
      <c r="H3" s="267"/>
      <c r="I3" s="267"/>
      <c r="J3" s="267"/>
      <c r="K3" s="267"/>
      <c r="L3" s="267"/>
      <c r="M3" s="267"/>
      <c r="N3" s="267"/>
      <c r="O3" s="267"/>
      <c r="P3" s="267"/>
      <c r="Q3" s="267"/>
      <c r="R3" s="267"/>
      <c r="S3" s="267"/>
      <c r="T3" s="267"/>
      <c r="U3" s="267"/>
      <c r="V3" s="267"/>
      <c r="W3" s="267"/>
      <c r="X3" s="267"/>
      <c r="Y3" s="181"/>
      <c r="Z3" s="486"/>
      <c r="AA3" s="793"/>
      <c r="AB3" s="794"/>
      <c r="AC3" s="483"/>
      <c r="AD3" s="483"/>
      <c r="AE3" s="483"/>
      <c r="AF3" s="483"/>
      <c r="AG3" s="483"/>
      <c r="AH3" s="482"/>
      <c r="AI3" s="482"/>
      <c r="AJ3" s="482"/>
      <c r="AK3" s="482"/>
    </row>
    <row r="4" spans="1:37" ht="6" customHeight="1" thickBot="1">
      <c r="A4" s="482"/>
      <c r="B4" s="764"/>
      <c r="C4" s="266"/>
      <c r="D4" s="764"/>
      <c r="E4" s="775"/>
      <c r="F4" s="775"/>
      <c r="G4" s="775"/>
      <c r="H4" s="775"/>
      <c r="I4" s="775"/>
      <c r="J4" s="775"/>
      <c r="K4" s="775"/>
      <c r="L4" s="775"/>
      <c r="M4" s="775"/>
      <c r="N4" s="775"/>
      <c r="O4" s="775"/>
      <c r="P4" s="775"/>
      <c r="Q4" s="775"/>
      <c r="R4" s="775"/>
      <c r="S4" s="775"/>
      <c r="T4" s="775"/>
      <c r="U4" s="775"/>
      <c r="V4" s="162"/>
      <c r="W4" s="162"/>
      <c r="X4" s="268"/>
      <c r="Y4" s="182"/>
      <c r="Z4" s="487"/>
      <c r="AA4" s="744" t="str">
        <f>'Rec. Hos'!O3</f>
        <v>Seha Hospital, Lakdikapool, Hyderabad.</v>
      </c>
      <c r="AB4" s="745"/>
      <c r="AC4" s="483"/>
      <c r="AD4" s="483"/>
      <c r="AE4" s="483"/>
      <c r="AF4" s="483"/>
      <c r="AG4" s="483"/>
      <c r="AH4" s="482"/>
      <c r="AI4" s="482"/>
      <c r="AJ4" s="482"/>
      <c r="AK4" s="482"/>
    </row>
    <row r="5" spans="1:37" ht="20.25" customHeight="1" thickTop="1">
      <c r="A5" s="482"/>
      <c r="B5" s="764"/>
      <c r="C5" s="266"/>
      <c r="D5" s="764"/>
      <c r="E5" s="767" t="s">
        <v>0</v>
      </c>
      <c r="F5" s="768"/>
      <c r="G5" s="768"/>
      <c r="H5" s="768"/>
      <c r="I5" s="768"/>
      <c r="J5" s="768"/>
      <c r="K5" s="768"/>
      <c r="L5" s="768"/>
      <c r="M5" s="769"/>
      <c r="N5" s="190"/>
      <c r="O5" s="756"/>
      <c r="P5" s="813" t="s">
        <v>7</v>
      </c>
      <c r="Q5" s="814"/>
      <c r="R5" s="814"/>
      <c r="S5" s="814"/>
      <c r="T5" s="815"/>
      <c r="U5" s="775"/>
      <c r="V5" s="191"/>
      <c r="W5" s="191"/>
      <c r="X5" s="269"/>
      <c r="Y5" s="192"/>
      <c r="Z5" s="488"/>
      <c r="AA5" s="744"/>
      <c r="AB5" s="745"/>
      <c r="AC5" s="483"/>
      <c r="AD5" s="483"/>
      <c r="AE5" s="483"/>
      <c r="AF5" s="483"/>
      <c r="AG5" s="483"/>
      <c r="AH5" s="482"/>
      <c r="AI5" s="482"/>
      <c r="AJ5" s="482"/>
      <c r="AK5" s="482"/>
    </row>
    <row r="6" spans="1:37" ht="16.5" customHeight="1">
      <c r="A6" s="482"/>
      <c r="B6" s="764"/>
      <c r="C6" s="266"/>
      <c r="D6" s="764"/>
      <c r="E6" s="752" t="s">
        <v>1</v>
      </c>
      <c r="F6" s="753"/>
      <c r="G6" s="811">
        <v>2</v>
      </c>
      <c r="H6" s="812"/>
      <c r="I6" s="759" t="s">
        <v>5145</v>
      </c>
      <c r="J6" s="759"/>
      <c r="K6" s="759"/>
      <c r="L6" s="759"/>
      <c r="M6" s="760"/>
      <c r="N6" s="193"/>
      <c r="O6" s="756"/>
      <c r="P6" s="257" t="s">
        <v>1615</v>
      </c>
      <c r="Q6" s="258"/>
      <c r="R6" s="746" t="s">
        <v>5146</v>
      </c>
      <c r="S6" s="746"/>
      <c r="T6" s="747"/>
      <c r="U6" s="775"/>
      <c r="X6" s="270"/>
      <c r="Y6" s="194"/>
      <c r="Z6" s="489"/>
      <c r="AA6" s="744"/>
      <c r="AB6" s="745"/>
      <c r="AC6" s="483"/>
      <c r="AD6" s="483"/>
      <c r="AE6" s="483"/>
      <c r="AF6" s="483"/>
      <c r="AG6" s="483"/>
      <c r="AH6" s="482"/>
      <c r="AI6" s="482"/>
      <c r="AJ6" s="482"/>
      <c r="AK6" s="482"/>
    </row>
    <row r="7" spans="1:37" ht="16.5" customHeight="1">
      <c r="A7" s="482"/>
      <c r="B7" s="764"/>
      <c r="C7" s="266"/>
      <c r="D7" s="764"/>
      <c r="E7" s="731" t="s">
        <v>2</v>
      </c>
      <c r="F7" s="761"/>
      <c r="G7" s="195">
        <v>38</v>
      </c>
      <c r="H7" s="195"/>
      <c r="I7" s="195"/>
      <c r="J7" s="195"/>
      <c r="K7" s="195"/>
      <c r="L7" s="195"/>
      <c r="M7" s="196"/>
      <c r="N7" s="195"/>
      <c r="O7" s="756"/>
      <c r="P7" s="731" t="s">
        <v>1616</v>
      </c>
      <c r="Q7" s="732"/>
      <c r="R7" s="732"/>
      <c r="S7" s="732" t="s">
        <v>3937</v>
      </c>
      <c r="T7" s="733"/>
      <c r="U7" s="775"/>
      <c r="X7" s="271"/>
      <c r="Y7" s="197"/>
      <c r="Z7" s="490"/>
      <c r="AA7" s="744"/>
      <c r="AB7" s="745"/>
      <c r="AC7" s="490"/>
      <c r="AD7" s="490"/>
      <c r="AE7" s="490"/>
      <c r="AF7" s="483"/>
      <c r="AG7" s="483"/>
      <c r="AH7" s="482"/>
      <c r="AI7" s="482"/>
      <c r="AJ7" s="482"/>
      <c r="AK7" s="482"/>
    </row>
    <row r="8" spans="1:37" ht="16.5" customHeight="1">
      <c r="A8" s="482"/>
      <c r="B8" s="764"/>
      <c r="C8" s="266"/>
      <c r="D8" s="764"/>
      <c r="E8" s="731" t="s">
        <v>5125</v>
      </c>
      <c r="F8" s="754"/>
      <c r="G8" s="770"/>
      <c r="H8" s="770"/>
      <c r="I8" s="770"/>
      <c r="J8" s="770"/>
      <c r="K8" s="770"/>
      <c r="L8" s="770"/>
      <c r="M8" s="771"/>
      <c r="N8" s="193"/>
      <c r="O8" s="756"/>
      <c r="P8" s="731" t="s">
        <v>558</v>
      </c>
      <c r="Q8" s="732"/>
      <c r="R8" s="732"/>
      <c r="S8" s="732"/>
      <c r="T8" s="733"/>
      <c r="U8" s="775"/>
      <c r="X8" s="272"/>
      <c r="Y8" s="198"/>
      <c r="Z8" s="489"/>
      <c r="AA8" s="744"/>
      <c r="AB8" s="745"/>
      <c r="AC8" s="489"/>
      <c r="AD8" s="489"/>
      <c r="AE8" s="489"/>
      <c r="AF8" s="483"/>
      <c r="AG8" s="483"/>
      <c r="AH8" s="482"/>
      <c r="AI8" s="482"/>
      <c r="AJ8" s="482"/>
      <c r="AK8" s="482"/>
    </row>
    <row r="9" spans="1:37" ht="16.5" customHeight="1">
      <c r="A9" s="482"/>
      <c r="B9" s="764"/>
      <c r="C9" s="266"/>
      <c r="D9" s="764"/>
      <c r="E9" s="731" t="s">
        <v>3</v>
      </c>
      <c r="F9" s="754"/>
      <c r="G9" s="770"/>
      <c r="H9" s="770"/>
      <c r="I9" s="770"/>
      <c r="J9" s="770"/>
      <c r="K9" s="770"/>
      <c r="L9" s="770"/>
      <c r="M9" s="771"/>
      <c r="N9" s="199"/>
      <c r="O9" s="756"/>
      <c r="P9" s="818" t="s">
        <v>5128</v>
      </c>
      <c r="Q9" s="819"/>
      <c r="R9" s="820"/>
      <c r="S9" s="821" t="s">
        <v>5147</v>
      </c>
      <c r="T9" s="822"/>
      <c r="U9" s="775"/>
      <c r="X9" s="272"/>
      <c r="Y9" s="198"/>
      <c r="Z9" s="489"/>
      <c r="AA9" s="323"/>
      <c r="AB9" s="324"/>
      <c r="AC9" s="489"/>
      <c r="AD9" s="489"/>
      <c r="AE9" s="489"/>
      <c r="AF9" s="483"/>
      <c r="AG9" s="483"/>
      <c r="AH9" s="482"/>
      <c r="AI9" s="482"/>
      <c r="AJ9" s="482"/>
      <c r="AK9" s="482"/>
    </row>
    <row r="10" spans="1:37" ht="16.5" customHeight="1">
      <c r="A10" s="482"/>
      <c r="B10" s="764"/>
      <c r="C10" s="266"/>
      <c r="D10" s="764"/>
      <c r="E10" s="731" t="s">
        <v>135</v>
      </c>
      <c r="F10" s="754"/>
      <c r="G10" s="765" t="s">
        <v>375</v>
      </c>
      <c r="H10" s="765"/>
      <c r="I10" s="765"/>
      <c r="J10" s="765"/>
      <c r="K10" s="765"/>
      <c r="L10" s="765"/>
      <c r="M10" s="766"/>
      <c r="N10" s="199"/>
      <c r="O10" s="756"/>
      <c r="P10" s="259" t="s">
        <v>1618</v>
      </c>
      <c r="Q10" s="748" t="s">
        <v>5148</v>
      </c>
      <c r="R10" s="748"/>
      <c r="S10" s="748"/>
      <c r="T10" s="749"/>
      <c r="U10" s="775"/>
      <c r="X10" s="273"/>
      <c r="Y10" s="197"/>
      <c r="Z10" s="490"/>
      <c r="AA10" s="739" t="str">
        <f>"RC No:"&amp;'Rec. Hos'!O5</f>
        <v>RC No:17333/LC.B/2008</v>
      </c>
      <c r="AB10" s="740"/>
      <c r="AC10" s="490"/>
      <c r="AD10" s="490"/>
      <c r="AE10" s="490"/>
      <c r="AF10" s="483"/>
      <c r="AG10" s="483"/>
      <c r="AH10" s="482"/>
      <c r="AI10" s="482"/>
      <c r="AJ10" s="482"/>
      <c r="AK10" s="482"/>
    </row>
    <row r="11" spans="1:37" ht="18.75" customHeight="1">
      <c r="A11" s="482"/>
      <c r="B11" s="764"/>
      <c r="C11" s="266"/>
      <c r="D11" s="764"/>
      <c r="E11" s="731" t="s">
        <v>134</v>
      </c>
      <c r="F11" s="761"/>
      <c r="G11" s="264">
        <v>13</v>
      </c>
      <c r="H11" s="264"/>
      <c r="I11" s="264"/>
      <c r="J11" s="264"/>
      <c r="K11" s="264"/>
      <c r="L11" s="264"/>
      <c r="M11" s="265"/>
      <c r="N11" s="195"/>
      <c r="O11" s="756"/>
      <c r="P11" s="731" t="s">
        <v>3974</v>
      </c>
      <c r="Q11" s="732"/>
      <c r="R11" s="750">
        <v>20636</v>
      </c>
      <c r="S11" s="751"/>
      <c r="T11" s="260"/>
      <c r="U11" s="775"/>
      <c r="X11" s="271"/>
      <c r="Y11" s="197"/>
      <c r="Z11" s="490"/>
      <c r="AA11" s="739"/>
      <c r="AB11" s="740"/>
      <c r="AC11" s="490"/>
      <c r="AD11" s="490"/>
      <c r="AE11" s="490"/>
      <c r="AF11" s="483"/>
      <c r="AG11" s="483"/>
      <c r="AH11" s="482"/>
      <c r="AI11" s="482"/>
      <c r="AJ11" s="482"/>
      <c r="AK11" s="482"/>
    </row>
    <row r="12" spans="1:37" ht="16.5" customHeight="1">
      <c r="A12" s="482"/>
      <c r="B12" s="764"/>
      <c r="C12" s="266"/>
      <c r="D12" s="764"/>
      <c r="E12" s="731" t="s">
        <v>12</v>
      </c>
      <c r="F12" s="761"/>
      <c r="G12" s="264">
        <v>24</v>
      </c>
      <c r="H12" s="264"/>
      <c r="I12" s="264"/>
      <c r="J12" s="264"/>
      <c r="K12" s="264"/>
      <c r="L12" s="264"/>
      <c r="M12" s="265"/>
      <c r="N12" s="195"/>
      <c r="O12" s="756"/>
      <c r="P12" s="731" t="s">
        <v>1619</v>
      </c>
      <c r="Q12" s="732"/>
      <c r="R12" s="732"/>
      <c r="S12" s="732"/>
      <c r="T12" s="733"/>
      <c r="U12" s="775"/>
      <c r="X12" s="273"/>
      <c r="Y12" s="200"/>
      <c r="Z12" s="491"/>
      <c r="AA12" s="789" t="str">
        <f>"From "&amp;'Rec. Hos'!O4&amp;" To "&amp;'Rec. Hos'!O7</f>
        <v>From 19-6-2008 To 18-Jun-2011</v>
      </c>
      <c r="AB12" s="790"/>
      <c r="AC12" s="491"/>
      <c r="AD12" s="491"/>
      <c r="AE12" s="491"/>
      <c r="AF12" s="483"/>
      <c r="AG12" s="483"/>
      <c r="AH12" s="482"/>
      <c r="AI12" s="482"/>
      <c r="AJ12" s="482"/>
      <c r="AK12" s="482"/>
    </row>
    <row r="13" spans="1:37" ht="16.5" customHeight="1">
      <c r="A13" s="482"/>
      <c r="B13" s="764"/>
      <c r="C13" s="266"/>
      <c r="D13" s="764"/>
      <c r="E13" s="731" t="s">
        <v>13</v>
      </c>
      <c r="F13" s="761"/>
      <c r="G13" s="264">
        <v>35</v>
      </c>
      <c r="H13" s="264"/>
      <c r="I13" s="264"/>
      <c r="J13" s="264"/>
      <c r="K13" s="264"/>
      <c r="L13" s="264"/>
      <c r="M13" s="265"/>
      <c r="N13" s="195"/>
      <c r="O13" s="756"/>
      <c r="P13" s="731" t="s">
        <v>1620</v>
      </c>
      <c r="Q13" s="732"/>
      <c r="R13" s="732"/>
      <c r="S13" s="732"/>
      <c r="T13" s="733"/>
      <c r="U13" s="775"/>
      <c r="X13" s="270"/>
      <c r="Y13" s="194"/>
      <c r="Z13" s="489"/>
      <c r="AA13" s="789"/>
      <c r="AB13" s="790"/>
      <c r="AC13" s="489"/>
      <c r="AD13" s="483"/>
      <c r="AE13" s="483"/>
      <c r="AF13" s="483"/>
      <c r="AG13" s="483"/>
      <c r="AH13" s="482"/>
      <c r="AI13" s="482"/>
      <c r="AJ13" s="482"/>
      <c r="AK13" s="482"/>
    </row>
    <row r="14" spans="1:37" ht="16.5" customHeight="1">
      <c r="A14" s="482"/>
      <c r="B14" s="764"/>
      <c r="C14" s="266"/>
      <c r="D14" s="764"/>
      <c r="E14" s="731" t="s">
        <v>6</v>
      </c>
      <c r="F14" s="261" t="s">
        <v>2410</v>
      </c>
      <c r="G14" s="758"/>
      <c r="H14" s="759"/>
      <c r="I14" s="759"/>
      <c r="J14" s="759"/>
      <c r="K14" s="759"/>
      <c r="L14" s="759"/>
      <c r="M14" s="760"/>
      <c r="N14" s="201"/>
      <c r="O14" s="756"/>
      <c r="P14" s="731" t="s">
        <v>1621</v>
      </c>
      <c r="Q14" s="732"/>
      <c r="R14" s="732"/>
      <c r="S14" s="732"/>
      <c r="T14" s="733"/>
      <c r="U14" s="775"/>
      <c r="X14" s="274"/>
      <c r="Y14" s="202"/>
      <c r="Z14" s="492"/>
      <c r="AA14" s="789"/>
      <c r="AB14" s="790"/>
      <c r="AC14" s="492"/>
      <c r="AD14" s="492"/>
      <c r="AE14" s="492"/>
      <c r="AF14" s="483"/>
      <c r="AG14" s="483"/>
      <c r="AH14" s="482"/>
      <c r="AI14" s="482"/>
      <c r="AJ14" s="482"/>
      <c r="AK14" s="482"/>
    </row>
    <row r="15" spans="1:37" ht="16.5" customHeight="1" thickBot="1">
      <c r="A15" s="482"/>
      <c r="B15" s="764"/>
      <c r="C15" s="266"/>
      <c r="D15" s="764"/>
      <c r="E15" s="731"/>
      <c r="F15" s="261" t="s">
        <v>2411</v>
      </c>
      <c r="G15" s="758"/>
      <c r="H15" s="759"/>
      <c r="I15" s="759"/>
      <c r="J15" s="759"/>
      <c r="K15" s="759"/>
      <c r="L15" s="759"/>
      <c r="M15" s="760"/>
      <c r="N15" s="201"/>
      <c r="O15" s="756"/>
      <c r="P15" s="755" t="s">
        <v>553</v>
      </c>
      <c r="Q15" s="762"/>
      <c r="R15" s="762"/>
      <c r="S15" s="762"/>
      <c r="T15" s="763"/>
      <c r="U15" s="775"/>
      <c r="X15" s="274"/>
      <c r="Y15" s="202"/>
      <c r="Z15" s="492"/>
      <c r="AA15" s="789"/>
      <c r="AB15" s="790"/>
      <c r="AC15" s="492"/>
      <c r="AD15" s="492"/>
      <c r="AE15" s="492"/>
      <c r="AF15" s="483"/>
      <c r="AG15" s="483"/>
      <c r="AH15" s="482"/>
      <c r="AI15" s="482"/>
      <c r="AJ15" s="482"/>
      <c r="AK15" s="482"/>
    </row>
    <row r="16" spans="1:37" ht="19.5" customHeight="1" thickTop="1">
      <c r="A16" s="482"/>
      <c r="B16" s="764"/>
      <c r="C16" s="266"/>
      <c r="D16" s="764"/>
      <c r="E16" s="731"/>
      <c r="F16" s="261" t="s">
        <v>5</v>
      </c>
      <c r="G16" s="776"/>
      <c r="H16" s="777"/>
      <c r="I16" s="777"/>
      <c r="J16" s="777"/>
      <c r="K16" s="777"/>
      <c r="L16" s="777"/>
      <c r="M16" s="778"/>
      <c r="N16" s="201"/>
      <c r="O16" s="757"/>
      <c r="P16" s="203"/>
      <c r="Q16" s="204"/>
      <c r="R16" s="204"/>
      <c r="S16" s="204"/>
      <c r="T16" s="205"/>
      <c r="U16" s="775"/>
      <c r="X16" s="274"/>
      <c r="Y16" s="202"/>
      <c r="Z16" s="492"/>
      <c r="AA16" s="789"/>
      <c r="AB16" s="790"/>
      <c r="AC16" s="492"/>
      <c r="AD16" s="492"/>
      <c r="AE16" s="492"/>
      <c r="AF16" s="483"/>
      <c r="AG16" s="483"/>
      <c r="AH16" s="482"/>
      <c r="AI16" s="482"/>
      <c r="AJ16" s="482"/>
      <c r="AK16" s="482"/>
    </row>
    <row r="17" spans="1:37" ht="19.5" customHeight="1" thickBot="1">
      <c r="A17" s="482"/>
      <c r="B17" s="764"/>
      <c r="C17" s="266"/>
      <c r="D17" s="764"/>
      <c r="E17" s="755"/>
      <c r="F17" s="262" t="s">
        <v>4</v>
      </c>
      <c r="G17" s="772"/>
      <c r="H17" s="773"/>
      <c r="I17" s="773"/>
      <c r="J17" s="773"/>
      <c r="K17" s="773"/>
      <c r="L17" s="773"/>
      <c r="M17" s="774"/>
      <c r="N17" s="206"/>
      <c r="O17" s="757"/>
      <c r="P17" s="207"/>
      <c r="Q17" s="204"/>
      <c r="R17" s="208"/>
      <c r="S17" s="208"/>
      <c r="T17" s="209"/>
      <c r="U17" s="775"/>
      <c r="X17" s="271"/>
      <c r="Y17" s="197"/>
      <c r="Z17" s="490"/>
      <c r="AA17" s="789"/>
      <c r="AB17" s="790"/>
      <c r="AC17" s="490"/>
      <c r="AD17" s="490"/>
      <c r="AE17" s="490"/>
      <c r="AF17" s="483"/>
      <c r="AG17" s="483"/>
      <c r="AH17" s="493"/>
      <c r="AI17" s="482"/>
      <c r="AJ17" s="482"/>
      <c r="AK17" s="482"/>
    </row>
    <row r="18" spans="1:37" ht="7.5" customHeight="1" thickTop="1">
      <c r="A18" s="482"/>
      <c r="B18" s="764"/>
      <c r="C18" s="266"/>
      <c r="D18" s="764"/>
      <c r="E18" s="197"/>
      <c r="F18" s="197"/>
      <c r="G18" s="197"/>
      <c r="H18" s="197"/>
      <c r="I18" s="197"/>
      <c r="J18" s="197"/>
      <c r="K18" s="197"/>
      <c r="L18" s="197"/>
      <c r="M18" s="197"/>
      <c r="N18" s="197"/>
      <c r="O18" s="197"/>
      <c r="P18" s="197"/>
      <c r="Q18" s="197"/>
      <c r="R18" s="197"/>
      <c r="S18" s="197"/>
      <c r="T18" s="197"/>
      <c r="U18" s="816"/>
      <c r="V18" s="210"/>
      <c r="W18" s="210"/>
      <c r="X18" s="271"/>
      <c r="Y18" s="197"/>
      <c r="Z18" s="490"/>
      <c r="AA18" s="785" t="str">
        <f>'Rec. Hos'!O6</f>
        <v>General Medicine, General Surgery, Anaesthesiology, E.N.T., EmergencyMedicine, OBG., Neuro Surgery, Paediatrics, Pathology, Plastic Surgery, Radiology, Orthopaedics, Urology, Oncology, Physiotherapy and Dialysis.</v>
      </c>
      <c r="AB18" s="786"/>
      <c r="AC18" s="483"/>
      <c r="AD18" s="483"/>
      <c r="AE18" s="483"/>
      <c r="AF18" s="483"/>
      <c r="AG18" s="483"/>
      <c r="AH18" s="493"/>
      <c r="AI18" s="482"/>
      <c r="AJ18" s="482"/>
      <c r="AK18" s="482"/>
    </row>
    <row r="19" spans="1:37" ht="15" customHeight="1">
      <c r="A19" s="482"/>
      <c r="B19" s="764"/>
      <c r="C19" s="266"/>
      <c r="D19" s="188"/>
      <c r="E19" s="784" t="s">
        <v>10</v>
      </c>
      <c r="F19" s="784"/>
      <c r="G19" s="784"/>
      <c r="H19" s="784"/>
      <c r="I19" s="784"/>
      <c r="J19" s="784"/>
      <c r="K19" s="784"/>
      <c r="L19" s="784"/>
      <c r="M19" s="784"/>
      <c r="N19" s="784"/>
      <c r="O19" s="784"/>
      <c r="P19" s="784"/>
      <c r="Q19" s="784"/>
      <c r="R19" s="784"/>
      <c r="S19" s="784"/>
      <c r="T19" s="784"/>
      <c r="U19" s="474"/>
      <c r="V19" s="275"/>
      <c r="W19" s="275"/>
      <c r="X19" s="269"/>
      <c r="Y19" s="197"/>
      <c r="Z19" s="490"/>
      <c r="AA19" s="785"/>
      <c r="AB19" s="786"/>
      <c r="AC19" s="483"/>
      <c r="AD19" s="483"/>
      <c r="AE19" s="483"/>
      <c r="AF19" s="483"/>
      <c r="AG19" s="483"/>
      <c r="AH19" s="493"/>
      <c r="AI19" s="482"/>
      <c r="AJ19" s="482"/>
      <c r="AK19" s="482"/>
    </row>
    <row r="20" spans="1:37" ht="15" customHeight="1">
      <c r="A20" s="482"/>
      <c r="B20" s="764"/>
      <c r="C20" s="266"/>
      <c r="D20" s="188"/>
      <c r="E20" s="470" t="s">
        <v>1614</v>
      </c>
      <c r="F20" s="472" t="s">
        <v>5126</v>
      </c>
      <c r="G20" s="780" t="s">
        <v>5127</v>
      </c>
      <c r="H20" s="780"/>
      <c r="I20" s="780"/>
      <c r="J20" s="780"/>
      <c r="K20" s="780"/>
      <c r="L20" s="780"/>
      <c r="M20" s="781"/>
      <c r="N20" s="781"/>
      <c r="O20" s="781"/>
      <c r="P20" s="781"/>
      <c r="Q20" s="781"/>
      <c r="R20" s="782" t="s">
        <v>3938</v>
      </c>
      <c r="S20" s="783"/>
      <c r="T20" s="471" t="s">
        <v>5150</v>
      </c>
      <c r="U20" s="475"/>
      <c r="V20" s="277"/>
      <c r="W20" s="278" t="s">
        <v>495</v>
      </c>
      <c r="X20" s="270"/>
      <c r="Y20" s="197"/>
      <c r="Z20" s="490"/>
      <c r="AA20" s="785"/>
      <c r="AB20" s="786"/>
      <c r="AC20" s="483"/>
      <c r="AD20" s="483"/>
      <c r="AE20" s="483"/>
      <c r="AF20" s="483"/>
      <c r="AG20" s="483"/>
      <c r="AH20" s="493"/>
      <c r="AI20" s="482"/>
      <c r="AJ20" s="482"/>
      <c r="AK20" s="482"/>
    </row>
    <row r="21" spans="1:37" s="189" customFormat="1" ht="16.5" customHeight="1">
      <c r="A21" s="482"/>
      <c r="B21" s="764"/>
      <c r="C21" s="266"/>
      <c r="D21" s="188"/>
      <c r="E21" s="741" t="s">
        <v>5</v>
      </c>
      <c r="F21" s="741"/>
      <c r="G21" s="741" t="s">
        <v>3939</v>
      </c>
      <c r="H21" s="741"/>
      <c r="I21" s="741"/>
      <c r="J21" s="741"/>
      <c r="K21" s="741"/>
      <c r="L21" s="741"/>
      <c r="M21" s="741"/>
      <c r="N21" s="741"/>
      <c r="O21" s="741"/>
      <c r="P21" s="473" t="s">
        <v>5149</v>
      </c>
      <c r="Q21" s="472" t="s">
        <v>415</v>
      </c>
      <c r="R21" s="264"/>
      <c r="S21" s="757"/>
      <c r="T21" s="757"/>
      <c r="U21" s="476"/>
      <c r="V21" s="276"/>
      <c r="W21" s="276"/>
      <c r="X21" s="271"/>
      <c r="Y21" s="197"/>
      <c r="Z21" s="490"/>
      <c r="AA21" s="785"/>
      <c r="AB21" s="786"/>
      <c r="AC21" s="483"/>
      <c r="AD21" s="483"/>
      <c r="AE21" s="483"/>
      <c r="AF21" s="483"/>
      <c r="AG21" s="483"/>
      <c r="AH21" s="493"/>
      <c r="AI21" s="482"/>
      <c r="AJ21" s="482"/>
      <c r="AK21" s="482"/>
    </row>
    <row r="22" spans="1:37" ht="5.25" customHeight="1">
      <c r="A22" s="482"/>
      <c r="B22" s="764"/>
      <c r="C22" s="266"/>
      <c r="D22" s="817" t="s">
        <v>559</v>
      </c>
      <c r="E22" s="817"/>
      <c r="F22" s="817"/>
      <c r="G22" s="817"/>
      <c r="H22" s="817"/>
      <c r="I22" s="817"/>
      <c r="J22" s="817"/>
      <c r="K22" s="817"/>
      <c r="L22" s="817"/>
      <c r="M22" s="817"/>
      <c r="N22" s="817"/>
      <c r="O22" s="817"/>
      <c r="P22" s="817"/>
      <c r="Q22" s="817"/>
      <c r="R22" s="817"/>
      <c r="S22" s="211"/>
      <c r="T22" s="475"/>
      <c r="U22" s="475"/>
      <c r="V22" s="277"/>
      <c r="W22" s="277"/>
      <c r="X22" s="273"/>
      <c r="Y22" s="212"/>
      <c r="Z22" s="483"/>
      <c r="AA22" s="785"/>
      <c r="AB22" s="786"/>
      <c r="AC22" s="483"/>
      <c r="AD22" s="483"/>
      <c r="AE22" s="483"/>
      <c r="AF22" s="483"/>
      <c r="AG22" s="483"/>
      <c r="AH22" s="493"/>
      <c r="AI22" s="482"/>
      <c r="AJ22" s="482"/>
      <c r="AK22" s="482"/>
    </row>
    <row r="23" spans="1:37" ht="13.5" customHeight="1">
      <c r="A23" s="482"/>
      <c r="B23" s="764"/>
      <c r="C23" s="266"/>
      <c r="D23" s="266"/>
      <c r="E23" s="266"/>
      <c r="F23" s="779" t="s">
        <v>5068</v>
      </c>
      <c r="G23" s="779"/>
      <c r="H23" s="779"/>
      <c r="I23" s="779"/>
      <c r="J23" s="779"/>
      <c r="K23" s="779"/>
      <c r="L23" s="779"/>
      <c r="M23" s="779"/>
      <c r="N23" s="779"/>
      <c r="O23" s="779"/>
      <c r="P23" s="779"/>
      <c r="Q23" s="779"/>
      <c r="R23" s="779"/>
      <c r="S23" s="266"/>
      <c r="T23" s="266"/>
      <c r="U23" s="266"/>
      <c r="V23" s="266"/>
      <c r="W23" s="266"/>
      <c r="X23" s="273"/>
      <c r="Y23" s="212"/>
      <c r="Z23" s="483"/>
      <c r="AA23" s="785"/>
      <c r="AB23" s="786"/>
      <c r="AC23" s="483"/>
      <c r="AD23" s="483"/>
      <c r="AE23" s="483"/>
      <c r="AF23" s="483"/>
      <c r="AG23" s="483"/>
      <c r="AH23" s="493"/>
      <c r="AI23" s="482"/>
      <c r="AJ23" s="482"/>
      <c r="AK23" s="482"/>
    </row>
    <row r="24" spans="1:37" ht="13.5" customHeight="1">
      <c r="A24" s="482"/>
      <c r="B24" s="764"/>
      <c r="C24" s="764"/>
      <c r="D24" s="764"/>
      <c r="E24" s="764"/>
      <c r="F24" s="764"/>
      <c r="G24" s="764"/>
      <c r="H24" s="764"/>
      <c r="I24" s="764"/>
      <c r="J24" s="764"/>
      <c r="K24" s="764"/>
      <c r="L24" s="764"/>
      <c r="M24" s="764"/>
      <c r="N24" s="764"/>
      <c r="O24" s="764"/>
      <c r="P24" s="764"/>
      <c r="Q24" s="764"/>
      <c r="R24" s="764"/>
      <c r="S24" s="764"/>
      <c r="T24" s="764"/>
      <c r="U24" s="764"/>
      <c r="V24" s="188"/>
      <c r="W24" s="188"/>
      <c r="X24" s="188"/>
      <c r="Y24" s="188"/>
      <c r="Z24" s="482"/>
      <c r="AA24" s="785"/>
      <c r="AB24" s="786"/>
      <c r="AC24" s="482"/>
      <c r="AD24" s="482"/>
      <c r="AE24" s="483"/>
      <c r="AF24" s="483"/>
      <c r="AG24" s="483"/>
      <c r="AH24" s="482"/>
      <c r="AI24" s="482"/>
      <c r="AJ24" s="482"/>
      <c r="AK24" s="482"/>
    </row>
    <row r="25" spans="1:37" ht="16.5" customHeight="1" thickBot="1">
      <c r="A25" s="482"/>
      <c r="B25" s="482"/>
      <c r="C25" s="482"/>
      <c r="D25" s="482"/>
      <c r="E25" s="482"/>
      <c r="F25" s="482"/>
      <c r="G25" s="482"/>
      <c r="H25" s="482"/>
      <c r="I25" s="482"/>
      <c r="J25" s="482"/>
      <c r="K25" s="482"/>
      <c r="L25" s="482"/>
      <c r="M25" s="482"/>
      <c r="N25" s="482"/>
      <c r="O25" s="482"/>
      <c r="P25" s="482"/>
      <c r="Q25" s="482"/>
      <c r="R25" s="482"/>
      <c r="S25" s="482"/>
      <c r="T25" s="482"/>
      <c r="U25" s="482"/>
      <c r="V25" s="482"/>
      <c r="W25" s="482"/>
      <c r="X25" s="483"/>
      <c r="Y25" s="483"/>
      <c r="Z25" s="483"/>
      <c r="AA25" s="785"/>
      <c r="AB25" s="786"/>
      <c r="AC25" s="483"/>
      <c r="AD25" s="483"/>
      <c r="AE25" s="483"/>
      <c r="AF25" s="483"/>
      <c r="AG25" s="483"/>
      <c r="AH25" s="482"/>
      <c r="AI25" s="482"/>
      <c r="AJ25" s="482"/>
      <c r="AK25" s="482"/>
    </row>
    <row r="26" spans="1:37" ht="24" customHeight="1" thickTop="1" thickBot="1">
      <c r="A26" s="482"/>
      <c r="B26" s="482"/>
      <c r="C26" s="808" t="s">
        <v>3942</v>
      </c>
      <c r="D26" s="809"/>
      <c r="E26" s="809"/>
      <c r="F26" s="810"/>
      <c r="G26" s="482"/>
      <c r="H26" s="734" t="s">
        <v>3568</v>
      </c>
      <c r="I26" s="735"/>
      <c r="J26" s="736" t="s">
        <v>5142</v>
      </c>
      <c r="K26" s="737"/>
      <c r="L26" s="737"/>
      <c r="M26" s="737"/>
      <c r="N26" s="737"/>
      <c r="O26" s="737"/>
      <c r="P26" s="738"/>
      <c r="Q26" s="484"/>
      <c r="R26" s="742" t="s">
        <v>3825</v>
      </c>
      <c r="S26" s="743"/>
      <c r="T26" s="743"/>
      <c r="U26" s="743"/>
      <c r="V26" s="743"/>
      <c r="W26" s="743"/>
      <c r="X26" s="743"/>
      <c r="Y26" s="743"/>
      <c r="Z26" s="743"/>
      <c r="AA26" s="785"/>
      <c r="AB26" s="786"/>
      <c r="AC26" s="483"/>
      <c r="AD26" s="483"/>
      <c r="AE26" s="483"/>
      <c r="AF26" s="483"/>
      <c r="AG26" s="483"/>
      <c r="AH26" s="482"/>
      <c r="AI26" s="482"/>
      <c r="AJ26" s="482"/>
      <c r="AK26" s="482"/>
    </row>
    <row r="27" spans="1:37" ht="15.75" customHeight="1" thickTop="1" thickBot="1">
      <c r="A27" s="482"/>
      <c r="B27" s="482"/>
      <c r="C27" s="482"/>
      <c r="D27" s="482"/>
      <c r="E27" s="482"/>
      <c r="F27" s="482"/>
      <c r="G27" s="482"/>
      <c r="H27" s="482"/>
      <c r="I27" s="482"/>
      <c r="J27" s="482"/>
      <c r="K27" s="482"/>
      <c r="L27" s="482"/>
      <c r="M27" s="482"/>
      <c r="N27" s="482"/>
      <c r="O27" s="482"/>
      <c r="P27" s="482"/>
      <c r="Q27" s="482"/>
      <c r="R27" s="482"/>
      <c r="S27" s="482"/>
      <c r="T27" s="485"/>
      <c r="U27" s="485"/>
      <c r="V27" s="485"/>
      <c r="W27" s="485"/>
      <c r="X27" s="485"/>
      <c r="Y27" s="485"/>
      <c r="Z27" s="485"/>
      <c r="AA27" s="785"/>
      <c r="AB27" s="786"/>
      <c r="AC27" s="483"/>
      <c r="AD27" s="483"/>
      <c r="AE27" s="483"/>
      <c r="AF27" s="483"/>
      <c r="AG27" s="483"/>
      <c r="AH27" s="482"/>
      <c r="AI27" s="482"/>
      <c r="AJ27" s="482"/>
      <c r="AK27" s="482"/>
    </row>
    <row r="28" spans="1:37" ht="15.75" customHeight="1" thickTop="1" thickBot="1">
      <c r="A28" s="482"/>
      <c r="B28" s="482"/>
      <c r="C28" s="799" t="s">
        <v>3941</v>
      </c>
      <c r="D28" s="800"/>
      <c r="E28" s="800"/>
      <c r="F28" s="800"/>
      <c r="G28" s="800"/>
      <c r="H28" s="801"/>
      <c r="I28" s="482"/>
      <c r="J28" s="482"/>
      <c r="K28" s="482"/>
      <c r="L28" s="482"/>
      <c r="M28" s="482"/>
      <c r="N28" s="482"/>
      <c r="O28" s="482"/>
      <c r="P28" s="482"/>
      <c r="Q28" s="482"/>
      <c r="R28" s="482"/>
      <c r="S28" s="482"/>
      <c r="T28" s="482"/>
      <c r="U28" s="482"/>
      <c r="V28" s="482"/>
      <c r="W28" s="482"/>
      <c r="X28" s="483"/>
      <c r="Y28" s="483"/>
      <c r="Z28" s="483"/>
      <c r="AA28" s="787"/>
      <c r="AB28" s="788"/>
      <c r="AC28" s="483"/>
      <c r="AD28" s="483"/>
      <c r="AE28" s="483"/>
      <c r="AF28" s="483"/>
      <c r="AG28" s="483"/>
      <c r="AH28" s="482"/>
      <c r="AI28" s="482"/>
      <c r="AJ28" s="482"/>
      <c r="AK28" s="482"/>
    </row>
    <row r="29" spans="1:37" ht="15.75" customHeight="1" thickTop="1" thickBot="1">
      <c r="A29" s="482"/>
      <c r="B29" s="482"/>
      <c r="C29" s="802"/>
      <c r="D29" s="803"/>
      <c r="E29" s="803"/>
      <c r="F29" s="803"/>
      <c r="G29" s="803"/>
      <c r="H29" s="804"/>
      <c r="I29" s="482"/>
      <c r="J29" s="482"/>
      <c r="K29" s="482"/>
      <c r="L29" s="482"/>
      <c r="M29" s="482"/>
      <c r="N29" s="482"/>
      <c r="O29" s="482"/>
      <c r="P29" s="482"/>
      <c r="Q29" s="482"/>
      <c r="R29" s="482"/>
      <c r="S29" s="482"/>
      <c r="T29" s="482"/>
      <c r="U29" s="482"/>
      <c r="V29" s="482"/>
      <c r="W29" s="482"/>
      <c r="X29" s="483"/>
      <c r="Y29" s="483"/>
      <c r="Z29" s="483"/>
      <c r="AA29" s="483"/>
      <c r="AB29" s="483"/>
      <c r="AC29" s="483"/>
      <c r="AD29" s="483"/>
      <c r="AE29" s="483"/>
      <c r="AF29" s="483"/>
      <c r="AG29" s="483"/>
      <c r="AH29" s="482"/>
      <c r="AI29" s="482"/>
      <c r="AJ29" s="482"/>
      <c r="AK29" s="482"/>
    </row>
    <row r="30" spans="1:37" ht="15" customHeight="1" thickTop="1" thickBot="1">
      <c r="A30" s="482"/>
      <c r="B30" s="482"/>
      <c r="C30" s="802"/>
      <c r="D30" s="803"/>
      <c r="E30" s="803"/>
      <c r="F30" s="803"/>
      <c r="G30" s="803"/>
      <c r="H30" s="804"/>
      <c r="I30" s="482"/>
      <c r="J30" s="482"/>
      <c r="K30" s="482"/>
      <c r="L30" s="482"/>
      <c r="M30" s="482"/>
      <c r="N30" s="482"/>
      <c r="O30" s="482"/>
      <c r="P30" s="482"/>
      <c r="Q30" s="482"/>
      <c r="R30" s="482"/>
      <c r="S30" s="482"/>
      <c r="T30" s="482"/>
      <c r="U30" s="482"/>
      <c r="V30" s="482"/>
      <c r="W30" s="482"/>
      <c r="X30" s="483"/>
      <c r="Y30" s="483"/>
      <c r="Z30" s="483"/>
      <c r="AA30" s="729" t="s">
        <v>5141</v>
      </c>
      <c r="AB30" s="730"/>
      <c r="AC30" s="483"/>
      <c r="AD30" s="483"/>
      <c r="AE30" s="483"/>
      <c r="AF30" s="483"/>
      <c r="AG30" s="483"/>
      <c r="AH30" s="482"/>
      <c r="AI30" s="482"/>
      <c r="AJ30" s="482"/>
      <c r="AK30" s="482"/>
    </row>
    <row r="31" spans="1:37" ht="14.25" thickTop="1" thickBot="1">
      <c r="A31" s="482"/>
      <c r="B31" s="482"/>
      <c r="C31" s="805"/>
      <c r="D31" s="806"/>
      <c r="E31" s="806"/>
      <c r="F31" s="806"/>
      <c r="G31" s="806"/>
      <c r="H31" s="807"/>
      <c r="I31" s="482"/>
      <c r="J31" s="482"/>
      <c r="K31" s="482"/>
      <c r="L31" s="482"/>
      <c r="M31" s="482"/>
      <c r="N31" s="482"/>
      <c r="O31" s="482"/>
      <c r="P31" s="482"/>
      <c r="Q31" s="482"/>
      <c r="R31" s="482"/>
      <c r="S31" s="482"/>
      <c r="T31" s="482"/>
      <c r="U31" s="482"/>
      <c r="V31" s="482"/>
      <c r="W31" s="482"/>
      <c r="X31" s="483"/>
      <c r="Y31" s="483"/>
      <c r="Z31" s="483"/>
      <c r="AA31" s="483"/>
      <c r="AB31" s="483"/>
      <c r="AC31" s="483"/>
      <c r="AD31" s="483"/>
      <c r="AE31" s="483"/>
      <c r="AF31" s="483"/>
      <c r="AG31" s="483"/>
      <c r="AH31" s="482"/>
      <c r="AI31" s="482"/>
      <c r="AJ31" s="482"/>
      <c r="AK31" s="482"/>
    </row>
    <row r="32" spans="1:37" ht="14.25" customHeight="1" thickTop="1" thickBot="1">
      <c r="A32" s="482"/>
      <c r="B32" s="482"/>
      <c r="C32" s="482"/>
      <c r="D32" s="482"/>
      <c r="E32" s="482"/>
      <c r="F32" s="482"/>
      <c r="G32" s="482"/>
      <c r="H32" s="482"/>
      <c r="I32" s="482"/>
      <c r="J32" s="482"/>
      <c r="K32" s="482"/>
      <c r="L32" s="482"/>
      <c r="M32" s="482"/>
      <c r="N32" s="482"/>
      <c r="O32" s="482"/>
      <c r="P32" s="482"/>
      <c r="Q32" s="482"/>
      <c r="R32" s="482"/>
      <c r="S32" s="482"/>
      <c r="T32" s="482"/>
      <c r="U32" s="482"/>
      <c r="V32" s="482"/>
      <c r="W32" s="482"/>
      <c r="X32" s="483"/>
      <c r="Y32" s="483"/>
      <c r="Z32" s="483"/>
      <c r="AA32" s="795" t="s">
        <v>5004</v>
      </c>
      <c r="AB32" s="796"/>
      <c r="AC32" s="483"/>
      <c r="AD32" s="483"/>
      <c r="AE32" s="483"/>
      <c r="AF32" s="483"/>
      <c r="AG32" s="483"/>
      <c r="AH32" s="482"/>
      <c r="AI32" s="482"/>
      <c r="AJ32" s="482"/>
      <c r="AK32" s="482"/>
    </row>
    <row r="33" spans="1:37" ht="39" customHeight="1" thickTop="1" thickBot="1">
      <c r="A33" s="482"/>
      <c r="B33" s="482"/>
      <c r="C33" s="720" t="s">
        <v>5132</v>
      </c>
      <c r="D33" s="721"/>
      <c r="E33" s="721"/>
      <c r="F33" s="721"/>
      <c r="G33" s="721"/>
      <c r="H33" s="722"/>
      <c r="I33" s="482"/>
      <c r="J33" s="482"/>
      <c r="K33" s="482"/>
      <c r="L33" s="482"/>
      <c r="M33" s="482"/>
      <c r="N33" s="482"/>
      <c r="O33" s="482"/>
      <c r="P33" s="482"/>
      <c r="Q33" s="482"/>
      <c r="R33" s="482"/>
      <c r="S33" s="482"/>
      <c r="T33" s="482"/>
      <c r="U33" s="482"/>
      <c r="V33" s="482"/>
      <c r="W33" s="482"/>
      <c r="X33" s="483"/>
      <c r="Y33" s="483"/>
      <c r="Z33" s="483"/>
      <c r="AA33" s="797"/>
      <c r="AB33" s="798"/>
      <c r="AC33" s="483"/>
      <c r="AD33" s="483"/>
      <c r="AE33" s="483"/>
      <c r="AF33" s="483"/>
      <c r="AG33" s="483"/>
      <c r="AH33" s="482"/>
      <c r="AI33" s="482"/>
      <c r="AJ33" s="482"/>
      <c r="AK33" s="482"/>
    </row>
    <row r="34" spans="1:37" ht="13.5" thickTop="1">
      <c r="A34" s="482"/>
      <c r="B34" s="482"/>
      <c r="C34" s="723"/>
      <c r="D34" s="724"/>
      <c r="E34" s="724"/>
      <c r="F34" s="724"/>
      <c r="G34" s="724"/>
      <c r="H34" s="725"/>
      <c r="I34" s="482"/>
      <c r="J34" s="482"/>
      <c r="K34" s="482"/>
      <c r="L34" s="482"/>
      <c r="M34" s="482"/>
      <c r="N34" s="482"/>
      <c r="O34" s="482"/>
      <c r="P34" s="482"/>
      <c r="Q34" s="482"/>
      <c r="R34" s="482"/>
      <c r="S34" s="482"/>
      <c r="T34" s="482"/>
      <c r="U34" s="482"/>
      <c r="V34" s="482"/>
      <c r="W34" s="482"/>
      <c r="X34" s="483"/>
      <c r="Y34" s="483"/>
      <c r="Z34" s="483"/>
      <c r="AA34" s="483"/>
      <c r="AB34" s="483"/>
      <c r="AC34" s="483"/>
      <c r="AD34" s="483"/>
      <c r="AE34" s="483"/>
      <c r="AF34" s="483"/>
      <c r="AG34" s="483"/>
      <c r="AH34" s="482"/>
      <c r="AI34" s="482"/>
      <c r="AJ34" s="482"/>
      <c r="AK34" s="482"/>
    </row>
    <row r="35" spans="1:37">
      <c r="A35" s="482"/>
      <c r="B35" s="482"/>
      <c r="C35" s="723"/>
      <c r="D35" s="724"/>
      <c r="E35" s="724"/>
      <c r="F35" s="724"/>
      <c r="G35" s="724"/>
      <c r="H35" s="725"/>
      <c r="I35" s="482"/>
      <c r="J35" s="482"/>
      <c r="K35" s="719"/>
      <c r="L35" s="719"/>
      <c r="M35" s="719"/>
      <c r="N35" s="719"/>
      <c r="O35" s="719"/>
      <c r="P35" s="719"/>
      <c r="Q35" s="719"/>
      <c r="R35" s="719"/>
      <c r="S35" s="719"/>
      <c r="T35" s="719"/>
      <c r="U35" s="719"/>
      <c r="V35" s="719"/>
      <c r="W35" s="719"/>
      <c r="X35" s="719"/>
      <c r="Y35" s="719"/>
      <c r="Z35" s="483"/>
      <c r="AA35" s="483"/>
      <c r="AB35" s="483"/>
      <c r="AC35" s="483"/>
      <c r="AD35" s="483"/>
      <c r="AE35" s="483"/>
      <c r="AF35" s="483"/>
      <c r="AG35" s="483"/>
      <c r="AH35" s="482"/>
      <c r="AI35" s="482"/>
      <c r="AJ35" s="482"/>
      <c r="AK35" s="482"/>
    </row>
    <row r="36" spans="1:37" ht="13.5" thickBot="1">
      <c r="A36" s="482"/>
      <c r="B36" s="482"/>
      <c r="C36" s="726"/>
      <c r="D36" s="727"/>
      <c r="E36" s="727"/>
      <c r="F36" s="727"/>
      <c r="G36" s="727"/>
      <c r="H36" s="728"/>
      <c r="I36" s="482"/>
      <c r="J36" s="482"/>
      <c r="K36" s="719"/>
      <c r="L36" s="719"/>
      <c r="M36" s="719"/>
      <c r="N36" s="719"/>
      <c r="O36" s="719"/>
      <c r="P36" s="719"/>
      <c r="Q36" s="719"/>
      <c r="R36" s="719"/>
      <c r="S36" s="719"/>
      <c r="T36" s="719"/>
      <c r="U36" s="719"/>
      <c r="V36" s="719"/>
      <c r="W36" s="719"/>
      <c r="X36" s="719"/>
      <c r="Y36" s="719"/>
      <c r="Z36" s="483"/>
      <c r="AA36" s="483"/>
      <c r="AB36" s="483"/>
      <c r="AC36" s="483"/>
      <c r="AD36" s="483"/>
      <c r="AE36" s="483"/>
      <c r="AF36" s="483"/>
      <c r="AG36" s="483"/>
      <c r="AH36" s="482"/>
      <c r="AI36" s="482"/>
      <c r="AJ36" s="482"/>
      <c r="AK36" s="482"/>
    </row>
    <row r="37" spans="1:37" ht="13.5" thickTop="1">
      <c r="A37" s="482"/>
      <c r="B37" s="482"/>
      <c r="C37" s="482"/>
      <c r="D37" s="482"/>
      <c r="E37" s="482"/>
      <c r="F37" s="482"/>
      <c r="G37" s="482"/>
      <c r="H37" s="482"/>
      <c r="I37" s="482"/>
      <c r="J37" s="482"/>
      <c r="K37" s="482"/>
      <c r="L37" s="482"/>
      <c r="M37" s="482"/>
      <c r="N37" s="482"/>
      <c r="O37" s="482"/>
      <c r="P37" s="482"/>
      <c r="Q37" s="482"/>
      <c r="R37" s="482"/>
      <c r="S37" s="482"/>
      <c r="T37" s="482"/>
      <c r="U37" s="482"/>
      <c r="V37" s="482"/>
      <c r="W37" s="482"/>
      <c r="X37" s="483"/>
      <c r="Y37" s="483"/>
      <c r="Z37" s="483"/>
      <c r="AA37" s="483"/>
      <c r="AB37" s="483"/>
      <c r="AC37" s="483"/>
      <c r="AD37" s="483"/>
      <c r="AE37" s="483"/>
      <c r="AF37" s="483"/>
      <c r="AG37" s="483"/>
      <c r="AH37" s="482"/>
      <c r="AI37" s="482"/>
      <c r="AJ37" s="482"/>
      <c r="AK37" s="482"/>
    </row>
  </sheetData>
  <sheetProtection sheet="1" objects="1" scenarios="1" selectLockedCells="1"/>
  <mergeCells count="63">
    <mergeCell ref="AA18:AB28"/>
    <mergeCell ref="AA12:AB17"/>
    <mergeCell ref="AA2:AB3"/>
    <mergeCell ref="AA32:AB33"/>
    <mergeCell ref="C28:H31"/>
    <mergeCell ref="C26:F26"/>
    <mergeCell ref="C24:U24"/>
    <mergeCell ref="C2:X2"/>
    <mergeCell ref="G6:H6"/>
    <mergeCell ref="P5:T5"/>
    <mergeCell ref="P14:T14"/>
    <mergeCell ref="U4:U18"/>
    <mergeCell ref="D22:R22"/>
    <mergeCell ref="P9:R9"/>
    <mergeCell ref="S9:T9"/>
    <mergeCell ref="E8:F8"/>
    <mergeCell ref="S21:T21"/>
    <mergeCell ref="G20:L20"/>
    <mergeCell ref="M20:Q20"/>
    <mergeCell ref="R20:S20"/>
    <mergeCell ref="E19:T19"/>
    <mergeCell ref="B2:B24"/>
    <mergeCell ref="G10:M10"/>
    <mergeCell ref="D4:D18"/>
    <mergeCell ref="E12:F12"/>
    <mergeCell ref="G15:M15"/>
    <mergeCell ref="E5:M5"/>
    <mergeCell ref="G9:M9"/>
    <mergeCell ref="G17:M17"/>
    <mergeCell ref="E4:T4"/>
    <mergeCell ref="E21:F21"/>
    <mergeCell ref="G16:M16"/>
    <mergeCell ref="I6:M6"/>
    <mergeCell ref="G8:M8"/>
    <mergeCell ref="F23:R23"/>
    <mergeCell ref="E7:F7"/>
    <mergeCell ref="E9:F9"/>
    <mergeCell ref="Q10:T10"/>
    <mergeCell ref="R11:S11"/>
    <mergeCell ref="E6:F6"/>
    <mergeCell ref="E10:F10"/>
    <mergeCell ref="E14:E17"/>
    <mergeCell ref="O5:O17"/>
    <mergeCell ref="G14:M14"/>
    <mergeCell ref="E13:F13"/>
    <mergeCell ref="P15:T15"/>
    <mergeCell ref="E11:F11"/>
    <mergeCell ref="K35:Y36"/>
    <mergeCell ref="C33:H36"/>
    <mergeCell ref="AA30:AB30"/>
    <mergeCell ref="P12:T12"/>
    <mergeCell ref="P8:T8"/>
    <mergeCell ref="H26:I26"/>
    <mergeCell ref="J26:P26"/>
    <mergeCell ref="AA10:AB11"/>
    <mergeCell ref="P13:T13"/>
    <mergeCell ref="G21:O21"/>
    <mergeCell ref="R26:Z26"/>
    <mergeCell ref="AA4:AB8"/>
    <mergeCell ref="P7:R7"/>
    <mergeCell ref="R6:T6"/>
    <mergeCell ref="P11:Q11"/>
    <mergeCell ref="S7:T7"/>
  </mergeCells>
  <phoneticPr fontId="4" type="noConversion"/>
  <hyperlinks>
    <hyperlink ref="J26" r:id="rId1"/>
    <hyperlink ref="J26:P26" r:id="rId2" display="http://www.ysrtf.com"/>
  </hyperlinks>
  <printOptions horizontalCentered="1"/>
  <pageMargins left="0.5" right="0.5" top="0.5" bottom="0.25" header="0.5" footer="0.5"/>
  <pageSetup paperSize="9" orientation="landscape" verticalDpi="300" r:id="rId3"/>
  <headerFooter alignWithMargins="0"/>
  <drawing r:id="rId4"/>
  <legacyDrawing r:id="rId5"/>
</worksheet>
</file>

<file path=xl/worksheets/sheet11.xml><?xml version="1.0" encoding="utf-8"?>
<worksheet xmlns="http://schemas.openxmlformats.org/spreadsheetml/2006/main" xmlns:r="http://schemas.openxmlformats.org/officeDocument/2006/relationships">
  <sheetPr codeName="Sheet4"/>
  <dimension ref="A1:AD566"/>
  <sheetViews>
    <sheetView workbookViewId="0">
      <selection activeCell="B200" sqref="B200"/>
    </sheetView>
  </sheetViews>
  <sheetFormatPr defaultColWidth="9.140625" defaultRowHeight="15"/>
  <cols>
    <col min="1" max="1" width="15.140625" style="75" customWidth="1"/>
    <col min="2" max="2" width="98.42578125" style="84" customWidth="1"/>
    <col min="3" max="6" width="9.140625" style="75"/>
    <col min="7" max="10" width="19.85546875" style="75" customWidth="1"/>
    <col min="11" max="13" width="13.140625" style="75" customWidth="1"/>
    <col min="14" max="26" width="9.140625" style="75"/>
    <col min="27" max="27" width="0" style="84" hidden="1" customWidth="1"/>
    <col min="28" max="28" width="21" style="75" hidden="1" customWidth="1"/>
    <col min="29" max="29" width="0" style="75" hidden="1" customWidth="1"/>
    <col min="30" max="30" width="10.7109375" style="75" hidden="1" customWidth="1"/>
    <col min="31" max="44" width="0" style="75" hidden="1" customWidth="1"/>
    <col min="45" max="16384" width="9.140625" style="75"/>
  </cols>
  <sheetData>
    <row r="1" spans="1:30" s="71" customFormat="1" ht="18.75">
      <c r="A1" s="184">
        <f>MAIN!$R$11</f>
        <v>20636</v>
      </c>
      <c r="B1" s="69" t="str">
        <f>A70</f>
        <v xml:space="preserve">(Rupees  Twenty  Thousand  Six Hundred  and  Thirty Six Only) </v>
      </c>
      <c r="C1" s="70"/>
      <c r="D1" s="70"/>
      <c r="E1" s="70"/>
      <c r="F1" s="70"/>
      <c r="G1" s="70"/>
      <c r="H1" s="70"/>
      <c r="I1" s="70"/>
      <c r="J1" s="70"/>
      <c r="K1" s="70"/>
      <c r="AA1" s="72">
        <v>0</v>
      </c>
      <c r="AB1" s="71" t="s">
        <v>266</v>
      </c>
      <c r="AD1" s="71" t="s">
        <v>267</v>
      </c>
    </row>
    <row r="2" spans="1:30" hidden="1">
      <c r="A2" s="73"/>
      <c r="B2" s="74"/>
      <c r="C2" s="73"/>
      <c r="D2" s="73"/>
      <c r="E2" s="73"/>
      <c r="F2" s="73"/>
      <c r="G2" s="73"/>
      <c r="H2" s="73"/>
      <c r="I2" s="73"/>
      <c r="J2" s="73"/>
      <c r="K2" s="73"/>
      <c r="AA2" s="76">
        <v>1</v>
      </c>
      <c r="AB2" s="77" t="s">
        <v>268</v>
      </c>
      <c r="AC2" s="77"/>
      <c r="AD2" s="75" t="s">
        <v>269</v>
      </c>
    </row>
    <row r="3" spans="1:30" hidden="1">
      <c r="A3" s="78"/>
      <c r="B3" s="79"/>
      <c r="C3" s="78"/>
      <c r="D3" s="78"/>
      <c r="E3" s="78"/>
      <c r="F3" s="78"/>
      <c r="G3" s="78"/>
      <c r="H3" s="78"/>
      <c r="I3" s="78"/>
      <c r="J3" s="78"/>
      <c r="K3" s="78"/>
      <c r="AA3" s="76">
        <v>2</v>
      </c>
      <c r="AB3" s="77" t="s">
        <v>270</v>
      </c>
      <c r="AC3" s="77" t="s">
        <v>271</v>
      </c>
      <c r="AD3" s="75" t="s">
        <v>272</v>
      </c>
    </row>
    <row r="4" spans="1:30" hidden="1">
      <c r="A4" s="78"/>
      <c r="B4" s="79"/>
      <c r="C4" s="78"/>
      <c r="D4" s="78"/>
      <c r="E4" s="78"/>
      <c r="F4" s="78"/>
      <c r="G4" s="78"/>
      <c r="H4" s="78"/>
      <c r="I4" s="78"/>
      <c r="J4" s="80"/>
      <c r="K4" s="78"/>
      <c r="AA4" s="76">
        <v>3</v>
      </c>
      <c r="AB4" s="77" t="s">
        <v>273</v>
      </c>
      <c r="AC4" s="77" t="s">
        <v>274</v>
      </c>
      <c r="AD4" s="75" t="s">
        <v>275</v>
      </c>
    </row>
    <row r="5" spans="1:30" ht="18.75" hidden="1">
      <c r="A5" s="824" t="s">
        <v>276</v>
      </c>
      <c r="B5" s="824"/>
      <c r="C5" s="824"/>
      <c r="D5" s="824"/>
      <c r="E5" s="824"/>
      <c r="F5" s="824"/>
      <c r="G5" s="824"/>
      <c r="H5" s="824"/>
      <c r="I5" s="824"/>
      <c r="J5" s="824"/>
      <c r="K5" s="824"/>
      <c r="AA5" s="76">
        <v>4</v>
      </c>
      <c r="AB5" s="77" t="s">
        <v>277</v>
      </c>
      <c r="AC5" s="77" t="s">
        <v>278</v>
      </c>
      <c r="AD5" s="75" t="s">
        <v>279</v>
      </c>
    </row>
    <row r="6" spans="1:30" hidden="1">
      <c r="A6" s="78">
        <f>A1</f>
        <v>20636</v>
      </c>
      <c r="B6" s="81">
        <f>A6/100000</f>
        <v>0.20635999999999999</v>
      </c>
      <c r="C6" s="80">
        <f>INT(B6)</f>
        <v>0</v>
      </c>
      <c r="D6" s="78"/>
      <c r="E6" s="78"/>
      <c r="F6" s="78"/>
      <c r="G6" s="78" t="s">
        <v>280</v>
      </c>
      <c r="H6" s="80">
        <f>C6</f>
        <v>0</v>
      </c>
      <c r="I6" s="78" t="str">
        <f>VLOOKUP(H6,$AA$1:$AB$10,2,FALSE)</f>
        <v>Zero</v>
      </c>
      <c r="J6" s="78" t="str">
        <f>CONCATENATE(I6," Lakhs ")</f>
        <v xml:space="preserve">Zero Lakhs </v>
      </c>
      <c r="K6" s="78"/>
      <c r="AA6" s="76">
        <v>5</v>
      </c>
      <c r="AB6" s="77" t="s">
        <v>281</v>
      </c>
      <c r="AC6" s="77" t="s">
        <v>282</v>
      </c>
      <c r="AD6" s="75" t="s">
        <v>283</v>
      </c>
    </row>
    <row r="7" spans="1:30" hidden="1">
      <c r="A7" s="78">
        <f>A6-(C6*100000)</f>
        <v>20636</v>
      </c>
      <c r="B7" s="81">
        <f>A7/10000</f>
        <v>2.0636000000000001</v>
      </c>
      <c r="C7" s="80">
        <f>INT(B7)</f>
        <v>2</v>
      </c>
      <c r="D7" s="78"/>
      <c r="E7" s="78"/>
      <c r="F7" s="78"/>
      <c r="G7" s="78" t="s">
        <v>284</v>
      </c>
      <c r="H7" s="80">
        <f>C7</f>
        <v>2</v>
      </c>
      <c r="I7" s="78" t="str">
        <f>VLOOKUP(H7,$AA$1:$AB$10,2,FALSE)</f>
        <v>Two</v>
      </c>
      <c r="J7" s="78" t="str">
        <f>IF(AND(I7="Zero"),"",IF(AND(H7=1),VLOOKUP(H8,$AA$1:$AD$10,4,FALSE),VLOOKUP(I7,$AB$1:$AC$10,2,FALSE)))</f>
        <v>Twenty</v>
      </c>
      <c r="K7" s="78"/>
      <c r="AA7" s="76">
        <v>6</v>
      </c>
      <c r="AB7" s="77" t="s">
        <v>285</v>
      </c>
      <c r="AC7" s="77" t="s">
        <v>286</v>
      </c>
      <c r="AD7" s="75" t="s">
        <v>287</v>
      </c>
    </row>
    <row r="8" spans="1:30" hidden="1">
      <c r="A8" s="78">
        <f>A7-(C7*10000)</f>
        <v>636</v>
      </c>
      <c r="B8" s="81">
        <f>A8/1000</f>
        <v>0.63600000000000001</v>
      </c>
      <c r="C8" s="80">
        <f>INT(B8)</f>
        <v>0</v>
      </c>
      <c r="D8" s="78"/>
      <c r="E8" s="78"/>
      <c r="F8" s="78"/>
      <c r="G8" s="78" t="s">
        <v>288</v>
      </c>
      <c r="H8" s="80">
        <f>C8</f>
        <v>0</v>
      </c>
      <c r="I8" s="78" t="str">
        <f>VLOOKUP(H8,$AA$1:$AB$10,2,FALSE)</f>
        <v>Zero</v>
      </c>
      <c r="J8" s="78" t="str">
        <f>IF(AND(I8="Zero")," Thousand ",IF(AND(H7=1)," Thousand ",CONCATENATE(I8," Thousand ")))</f>
        <v xml:space="preserve"> Thousand </v>
      </c>
      <c r="K8" s="78"/>
      <c r="AA8" s="76">
        <v>7</v>
      </c>
      <c r="AB8" s="77" t="s">
        <v>289</v>
      </c>
      <c r="AC8" s="77" t="s">
        <v>290</v>
      </c>
      <c r="AD8" s="75" t="s">
        <v>291</v>
      </c>
    </row>
    <row r="9" spans="1:30" hidden="1">
      <c r="A9" s="78">
        <f>A8-(C8*1000)</f>
        <v>636</v>
      </c>
      <c r="B9" s="81">
        <f>A9/100</f>
        <v>6.36</v>
      </c>
      <c r="C9" s="80">
        <f>INT(B9)</f>
        <v>6</v>
      </c>
      <c r="D9" s="78"/>
      <c r="E9" s="78"/>
      <c r="F9" s="78"/>
      <c r="G9" s="78" t="s">
        <v>292</v>
      </c>
      <c r="H9" s="80">
        <f>C9</f>
        <v>6</v>
      </c>
      <c r="I9" s="78" t="str">
        <f>VLOOKUP(H9,$AA$1:$AB$10,2,FALSE)</f>
        <v>Six</v>
      </c>
      <c r="J9" s="78" t="str">
        <f>IF(I9="Zero","",CONCATENATE(I9," Hundred "))</f>
        <v xml:space="preserve">Six Hundred </v>
      </c>
      <c r="K9" s="78"/>
      <c r="AA9" s="76">
        <v>8</v>
      </c>
      <c r="AB9" s="77" t="s">
        <v>293</v>
      </c>
      <c r="AC9" s="77" t="s">
        <v>294</v>
      </c>
      <c r="AD9" s="75" t="s">
        <v>295</v>
      </c>
    </row>
    <row r="10" spans="1:30" hidden="1">
      <c r="A10" s="78">
        <f>A9-(C9*100)</f>
        <v>36</v>
      </c>
      <c r="B10" s="81">
        <f>A10/10</f>
        <v>3.6</v>
      </c>
      <c r="C10" s="80">
        <f>A10</f>
        <v>36</v>
      </c>
      <c r="D10" s="78"/>
      <c r="E10" s="78"/>
      <c r="F10" s="78"/>
      <c r="G10" s="78" t="s">
        <v>296</v>
      </c>
      <c r="H10" s="80">
        <f>C10</f>
        <v>36</v>
      </c>
      <c r="I10" s="78" t="str">
        <f>VLOOKUP(H10,$AA$1:$AB$101,2,FALSE)</f>
        <v>Thirty Six</v>
      </c>
      <c r="J10" s="78" t="str">
        <f>I10</f>
        <v>Thirty Six</v>
      </c>
      <c r="K10" s="78"/>
      <c r="AA10" s="76">
        <v>9</v>
      </c>
      <c r="AB10" s="77" t="s">
        <v>297</v>
      </c>
      <c r="AC10" s="77" t="s">
        <v>298</v>
      </c>
      <c r="AD10" s="75" t="s">
        <v>299</v>
      </c>
    </row>
    <row r="11" spans="1:30" hidden="1">
      <c r="A11" s="78"/>
      <c r="B11" s="81"/>
      <c r="C11" s="80"/>
      <c r="D11" s="78"/>
      <c r="E11" s="78"/>
      <c r="F11" s="78"/>
      <c r="G11" s="823" t="str">
        <f>CONCATENATE("(Rupees ",J6," ",J7," ",J8," ",J9," and  ",J10," Only) ")</f>
        <v xml:space="preserve">(Rupees Zero Lakhs  Twenty  Thousand  Six Hundred  and  Thirty Six Only) </v>
      </c>
      <c r="H11" s="823"/>
      <c r="I11" s="823"/>
      <c r="J11" s="823"/>
      <c r="K11" s="78"/>
      <c r="AA11" s="82">
        <v>10</v>
      </c>
      <c r="AB11" s="83" t="s">
        <v>267</v>
      </c>
      <c r="AC11" s="83"/>
    </row>
    <row r="12" spans="1:30" hidden="1">
      <c r="A12" s="78"/>
      <c r="B12" s="81"/>
      <c r="C12" s="80"/>
      <c r="D12" s="78"/>
      <c r="E12" s="78"/>
      <c r="F12" s="78"/>
      <c r="G12" s="78"/>
      <c r="H12" s="78"/>
      <c r="I12" s="78"/>
      <c r="J12" s="78"/>
      <c r="K12" s="78"/>
      <c r="AA12" s="84">
        <v>11</v>
      </c>
      <c r="AB12" s="75" t="s">
        <v>269</v>
      </c>
    </row>
    <row r="13" spans="1:30" hidden="1">
      <c r="A13" s="78"/>
      <c r="B13" s="81"/>
      <c r="C13" s="80"/>
      <c r="D13" s="78"/>
      <c r="E13" s="78"/>
      <c r="F13" s="78"/>
      <c r="G13" s="78"/>
      <c r="H13" s="78"/>
      <c r="I13" s="78"/>
      <c r="J13" s="78"/>
      <c r="K13" s="78"/>
      <c r="AA13" s="84">
        <v>12</v>
      </c>
      <c r="AB13" s="75" t="s">
        <v>272</v>
      </c>
    </row>
    <row r="14" spans="1:30" hidden="1">
      <c r="A14" s="78"/>
      <c r="B14" s="81"/>
      <c r="C14" s="80"/>
      <c r="D14" s="78"/>
      <c r="E14" s="78"/>
      <c r="F14" s="78"/>
      <c r="G14" s="78"/>
      <c r="H14" s="78"/>
      <c r="I14" s="78"/>
      <c r="J14" s="78"/>
      <c r="K14" s="78"/>
      <c r="AA14" s="84">
        <v>13</v>
      </c>
      <c r="AB14" s="75" t="s">
        <v>275</v>
      </c>
    </row>
    <row r="15" spans="1:30" hidden="1">
      <c r="A15" s="78"/>
      <c r="B15" s="81"/>
      <c r="C15" s="80"/>
      <c r="D15" s="78"/>
      <c r="E15" s="78"/>
      <c r="F15" s="78"/>
      <c r="G15" s="78"/>
      <c r="H15" s="78"/>
      <c r="I15" s="78"/>
      <c r="J15" s="78"/>
      <c r="K15" s="78"/>
      <c r="AA15" s="84">
        <v>14</v>
      </c>
      <c r="AB15" s="75" t="s">
        <v>279</v>
      </c>
    </row>
    <row r="16" spans="1:30" hidden="1">
      <c r="A16" s="78"/>
      <c r="B16" s="81"/>
      <c r="C16" s="80"/>
      <c r="D16" s="78"/>
      <c r="E16" s="78"/>
      <c r="F16" s="78"/>
      <c r="G16" s="78"/>
      <c r="H16" s="85"/>
      <c r="I16" s="85"/>
      <c r="J16" s="85"/>
      <c r="K16" s="85"/>
      <c r="L16" s="86"/>
      <c r="M16" s="86"/>
      <c r="AA16" s="84">
        <v>15</v>
      </c>
      <c r="AB16" s="75" t="s">
        <v>283</v>
      </c>
    </row>
    <row r="17" spans="1:28" hidden="1">
      <c r="A17" s="78"/>
      <c r="B17" s="81"/>
      <c r="C17" s="80"/>
      <c r="D17" s="78"/>
      <c r="E17" s="78"/>
      <c r="F17" s="78"/>
      <c r="G17" s="78"/>
      <c r="H17" s="78"/>
      <c r="I17" s="78"/>
      <c r="J17" s="78"/>
      <c r="K17" s="78"/>
      <c r="AA17" s="84">
        <v>16</v>
      </c>
      <c r="AB17" s="75" t="s">
        <v>287</v>
      </c>
    </row>
    <row r="18" spans="1:28" hidden="1">
      <c r="A18" s="78"/>
      <c r="B18" s="81"/>
      <c r="C18" s="80"/>
      <c r="D18" s="78"/>
      <c r="E18" s="78"/>
      <c r="F18" s="78"/>
      <c r="G18" s="78"/>
      <c r="H18" s="80"/>
      <c r="I18" s="78"/>
      <c r="J18" s="78"/>
      <c r="K18" s="78"/>
      <c r="AA18" s="84">
        <v>17</v>
      </c>
      <c r="AB18" s="75" t="s">
        <v>291</v>
      </c>
    </row>
    <row r="19" spans="1:28" hidden="1">
      <c r="A19" s="78"/>
      <c r="B19" s="81"/>
      <c r="C19" s="80"/>
      <c r="D19" s="78"/>
      <c r="E19" s="78"/>
      <c r="F19" s="78"/>
      <c r="G19" s="78"/>
      <c r="H19" s="80"/>
      <c r="I19" s="78"/>
      <c r="J19" s="78"/>
      <c r="K19" s="78"/>
      <c r="AA19" s="84">
        <v>18</v>
      </c>
      <c r="AB19" s="75" t="s">
        <v>295</v>
      </c>
    </row>
    <row r="20" spans="1:28" hidden="1">
      <c r="A20" s="78"/>
      <c r="B20" s="81"/>
      <c r="C20" s="80"/>
      <c r="D20" s="78"/>
      <c r="E20" s="78"/>
      <c r="F20" s="78"/>
      <c r="G20" s="78"/>
      <c r="H20" s="80"/>
      <c r="I20" s="78"/>
      <c r="J20" s="78"/>
      <c r="K20" s="78"/>
      <c r="AA20" s="84">
        <v>19</v>
      </c>
      <c r="AB20" s="75" t="s">
        <v>299</v>
      </c>
    </row>
    <row r="21" spans="1:28" ht="18.75" hidden="1">
      <c r="A21" s="824" t="s">
        <v>300</v>
      </c>
      <c r="B21" s="824"/>
      <c r="C21" s="824"/>
      <c r="D21" s="824"/>
      <c r="E21" s="824"/>
      <c r="F21" s="824"/>
      <c r="G21" s="824"/>
      <c r="H21" s="824"/>
      <c r="I21" s="824"/>
      <c r="J21" s="824"/>
      <c r="K21" s="78"/>
      <c r="AA21" s="84">
        <v>20</v>
      </c>
      <c r="AB21" s="75" t="s">
        <v>271</v>
      </c>
    </row>
    <row r="22" spans="1:28" hidden="1">
      <c r="A22" s="78">
        <f>A1</f>
        <v>20636</v>
      </c>
      <c r="B22" s="81">
        <f>A22/10000</f>
        <v>2.0636000000000001</v>
      </c>
      <c r="C22" s="80">
        <f>INT(B22)</f>
        <v>2</v>
      </c>
      <c r="D22" s="78"/>
      <c r="E22" s="78"/>
      <c r="F22" s="78"/>
      <c r="G22" s="78" t="s">
        <v>284</v>
      </c>
      <c r="H22" s="80">
        <f>C22</f>
        <v>2</v>
      </c>
      <c r="I22" s="78" t="str">
        <f>VLOOKUP(H22,$AA$1:$AB$10,2,FALSE)</f>
        <v>Two</v>
      </c>
      <c r="J22" s="78" t="str">
        <f>IF(AND(I22="Zero"),"",IF(AND(H22=1),VLOOKUP(H23,$AA$1:$AD$10,4,FALSE),VLOOKUP(I22,$AB$1:$AC$10,2,FALSE)))</f>
        <v>Twenty</v>
      </c>
      <c r="K22" s="78"/>
      <c r="AA22" s="84">
        <v>21</v>
      </c>
      <c r="AB22" s="75" t="s">
        <v>301</v>
      </c>
    </row>
    <row r="23" spans="1:28" hidden="1">
      <c r="A23" s="78">
        <f>A22-(C22*10000)</f>
        <v>636</v>
      </c>
      <c r="B23" s="81">
        <f>A23/1000</f>
        <v>0.63600000000000001</v>
      </c>
      <c r="C23" s="80">
        <f>INT(B23)</f>
        <v>0</v>
      </c>
      <c r="D23" s="78"/>
      <c r="E23" s="78"/>
      <c r="F23" s="78"/>
      <c r="G23" s="78" t="s">
        <v>288</v>
      </c>
      <c r="H23" s="80">
        <f>C23</f>
        <v>0</v>
      </c>
      <c r="I23" s="78" t="str">
        <f>VLOOKUP(H23,$AA$1:$AB$10,2,FALSE)</f>
        <v>Zero</v>
      </c>
      <c r="J23" s="78" t="str">
        <f>IF(AND(I23="Zero")," Thousand ",IF(AND(H22=1)," Thousand ",CONCATENATE(I23," Thousand ")))</f>
        <v xml:space="preserve"> Thousand </v>
      </c>
      <c r="K23" s="78"/>
      <c r="AA23" s="84">
        <v>22</v>
      </c>
      <c r="AB23" s="75" t="s">
        <v>302</v>
      </c>
    </row>
    <row r="24" spans="1:28" hidden="1">
      <c r="A24" s="78">
        <f>A23-(C23*1000)</f>
        <v>636</v>
      </c>
      <c r="B24" s="81">
        <f>A24/100</f>
        <v>6.36</v>
      </c>
      <c r="C24" s="80">
        <f>INT(B24)</f>
        <v>6</v>
      </c>
      <c r="D24" s="78"/>
      <c r="E24" s="78"/>
      <c r="F24" s="78"/>
      <c r="G24" s="78" t="s">
        <v>292</v>
      </c>
      <c r="H24" s="80">
        <f>C24</f>
        <v>6</v>
      </c>
      <c r="I24" s="78" t="str">
        <f>VLOOKUP(H24,$AA$1:$AB$10,2,FALSE)</f>
        <v>Six</v>
      </c>
      <c r="J24" s="78" t="str">
        <f>IF(I24="Zero","",CONCATENATE(I24," Hundred "))</f>
        <v xml:space="preserve">Six Hundred </v>
      </c>
      <c r="K24" s="78"/>
      <c r="AA24" s="84">
        <v>23</v>
      </c>
      <c r="AB24" s="75" t="s">
        <v>303</v>
      </c>
    </row>
    <row r="25" spans="1:28" hidden="1">
      <c r="A25" s="78">
        <f>A24-(C24*100)</f>
        <v>36</v>
      </c>
      <c r="B25" s="81">
        <f>A25/10</f>
        <v>3.6</v>
      </c>
      <c r="C25" s="80">
        <f>A25</f>
        <v>36</v>
      </c>
      <c r="D25" s="78"/>
      <c r="E25" s="78"/>
      <c r="F25" s="78"/>
      <c r="G25" s="78" t="s">
        <v>296</v>
      </c>
      <c r="H25" s="80">
        <f>C25</f>
        <v>36</v>
      </c>
      <c r="I25" s="78" t="str">
        <f>VLOOKUP(H25,$AA$1:$AB$101,2,FALSE)</f>
        <v>Thirty Six</v>
      </c>
      <c r="J25" s="78" t="str">
        <f>I25</f>
        <v>Thirty Six</v>
      </c>
      <c r="K25" s="78"/>
      <c r="AA25" s="84">
        <v>24</v>
      </c>
      <c r="AB25" s="75" t="s">
        <v>304</v>
      </c>
    </row>
    <row r="26" spans="1:28" hidden="1">
      <c r="A26" s="78"/>
      <c r="B26" s="81"/>
      <c r="C26" s="80"/>
      <c r="D26" s="78"/>
      <c r="E26" s="78"/>
      <c r="F26" s="78"/>
      <c r="G26" s="823" t="str">
        <f>CONCATENATE("(Rupees ",J21," ",J22," ",J23," ",J24," and  ",J25," Only) ")</f>
        <v xml:space="preserve">(Rupees  Twenty  Thousand  Six Hundred  and  Thirty Six Only) </v>
      </c>
      <c r="H26" s="823"/>
      <c r="I26" s="823"/>
      <c r="J26" s="823"/>
      <c r="K26" s="78"/>
      <c r="AA26" s="84">
        <v>25</v>
      </c>
      <c r="AB26" s="75" t="s">
        <v>305</v>
      </c>
    </row>
    <row r="27" spans="1:28" hidden="1">
      <c r="A27" s="78"/>
      <c r="B27" s="81"/>
      <c r="C27" s="80"/>
      <c r="D27" s="78"/>
      <c r="E27" s="78"/>
      <c r="F27" s="78"/>
      <c r="G27" s="78"/>
      <c r="H27" s="80"/>
      <c r="I27" s="78"/>
      <c r="J27" s="78"/>
      <c r="K27" s="78"/>
      <c r="AA27" s="84">
        <v>26</v>
      </c>
      <c r="AB27" s="75" t="s">
        <v>306</v>
      </c>
    </row>
    <row r="28" spans="1:28" hidden="1">
      <c r="A28" s="78"/>
      <c r="B28" s="81"/>
      <c r="C28" s="80"/>
      <c r="D28" s="78"/>
      <c r="E28" s="78"/>
      <c r="F28" s="78"/>
      <c r="G28" s="78"/>
      <c r="H28" s="80"/>
      <c r="I28" s="78"/>
      <c r="J28" s="78"/>
      <c r="K28" s="78"/>
      <c r="AA28" s="84">
        <v>27</v>
      </c>
      <c r="AB28" s="75" t="s">
        <v>307</v>
      </c>
    </row>
    <row r="29" spans="1:28" hidden="1">
      <c r="A29" s="78"/>
      <c r="B29" s="81"/>
      <c r="C29" s="80"/>
      <c r="D29" s="78"/>
      <c r="E29" s="78"/>
      <c r="F29" s="78"/>
      <c r="G29" s="823"/>
      <c r="H29" s="823"/>
      <c r="I29" s="823"/>
      <c r="J29" s="823"/>
      <c r="K29" s="78"/>
      <c r="AA29" s="84">
        <v>28</v>
      </c>
      <c r="AB29" s="75" t="s">
        <v>308</v>
      </c>
    </row>
    <row r="30" spans="1:28" hidden="1">
      <c r="A30" s="78"/>
      <c r="B30" s="81"/>
      <c r="C30" s="80"/>
      <c r="D30" s="78"/>
      <c r="E30" s="78"/>
      <c r="F30" s="78"/>
      <c r="G30" s="78"/>
      <c r="H30" s="80"/>
      <c r="I30" s="78"/>
      <c r="J30" s="78"/>
      <c r="K30" s="78"/>
      <c r="AA30" s="84">
        <v>29</v>
      </c>
      <c r="AB30" s="75" t="s">
        <v>309</v>
      </c>
    </row>
    <row r="31" spans="1:28" hidden="1">
      <c r="A31" s="78"/>
      <c r="B31" s="81"/>
      <c r="C31" s="80"/>
      <c r="D31" s="78"/>
      <c r="E31" s="78"/>
      <c r="F31" s="78"/>
      <c r="G31" s="78"/>
      <c r="H31" s="80"/>
      <c r="I31" s="78"/>
      <c r="J31" s="78"/>
      <c r="K31" s="78"/>
      <c r="AA31" s="84">
        <v>30</v>
      </c>
      <c r="AB31" s="75" t="s">
        <v>274</v>
      </c>
    </row>
    <row r="32" spans="1:28" hidden="1">
      <c r="A32" s="78"/>
      <c r="B32" s="81"/>
      <c r="C32" s="80"/>
      <c r="D32" s="78"/>
      <c r="E32" s="78"/>
      <c r="F32" s="78"/>
      <c r="G32" s="87"/>
      <c r="H32" s="87"/>
      <c r="I32" s="87"/>
      <c r="J32" s="87"/>
      <c r="K32" s="78"/>
      <c r="AA32" s="84">
        <v>31</v>
      </c>
      <c r="AB32" s="75" t="s">
        <v>310</v>
      </c>
    </row>
    <row r="33" spans="1:28" hidden="1">
      <c r="A33" s="78"/>
      <c r="B33" s="79"/>
      <c r="C33" s="78"/>
      <c r="D33" s="78"/>
      <c r="E33" s="78"/>
      <c r="F33" s="78"/>
      <c r="G33" s="78"/>
      <c r="H33" s="78"/>
      <c r="I33" s="78"/>
      <c r="J33" s="78"/>
      <c r="K33" s="78"/>
      <c r="AA33" s="84">
        <v>32</v>
      </c>
      <c r="AB33" s="75" t="s">
        <v>311</v>
      </c>
    </row>
    <row r="34" spans="1:28" hidden="1">
      <c r="A34" s="78"/>
      <c r="B34" s="79"/>
      <c r="C34" s="78"/>
      <c r="D34" s="78"/>
      <c r="E34" s="78"/>
      <c r="F34" s="78"/>
      <c r="G34" s="78"/>
      <c r="H34" s="78"/>
      <c r="I34" s="78"/>
      <c r="J34" s="78"/>
      <c r="K34" s="78"/>
      <c r="AA34" s="84">
        <v>33</v>
      </c>
      <c r="AB34" s="75" t="s">
        <v>312</v>
      </c>
    </row>
    <row r="35" spans="1:28" hidden="1">
      <c r="A35" s="78"/>
      <c r="B35" s="79"/>
      <c r="C35" s="78"/>
      <c r="D35" s="78"/>
      <c r="E35" s="78"/>
      <c r="F35" s="78"/>
      <c r="G35" s="78"/>
      <c r="H35" s="78"/>
      <c r="I35" s="78"/>
      <c r="J35" s="78"/>
      <c r="K35" s="78"/>
      <c r="AA35" s="84">
        <v>34</v>
      </c>
      <c r="AB35" s="75" t="s">
        <v>313</v>
      </c>
    </row>
    <row r="36" spans="1:28" hidden="1">
      <c r="A36" s="78"/>
      <c r="B36" s="81"/>
      <c r="C36" s="80"/>
      <c r="D36" s="78"/>
      <c r="E36" s="78"/>
      <c r="F36" s="78"/>
      <c r="G36" s="78"/>
      <c r="H36" s="80"/>
      <c r="I36" s="78"/>
      <c r="J36" s="78"/>
      <c r="K36" s="78"/>
      <c r="AA36" s="84">
        <v>35</v>
      </c>
      <c r="AB36" s="75" t="s">
        <v>314</v>
      </c>
    </row>
    <row r="37" spans="1:28" ht="18.75" hidden="1">
      <c r="A37" s="824" t="s">
        <v>315</v>
      </c>
      <c r="B37" s="824"/>
      <c r="C37" s="824"/>
      <c r="D37" s="824"/>
      <c r="E37" s="824"/>
      <c r="F37" s="824"/>
      <c r="G37" s="824"/>
      <c r="H37" s="824"/>
      <c r="I37" s="824"/>
      <c r="J37" s="824"/>
      <c r="K37" s="78"/>
      <c r="AA37" s="84">
        <v>36</v>
      </c>
      <c r="AB37" s="75" t="s">
        <v>316</v>
      </c>
    </row>
    <row r="38" spans="1:28" hidden="1">
      <c r="A38" s="78">
        <f>A1</f>
        <v>20636</v>
      </c>
      <c r="B38" s="81">
        <f>A38/1000</f>
        <v>20.635999999999999</v>
      </c>
      <c r="C38" s="80">
        <f>INT(B38)</f>
        <v>20</v>
      </c>
      <c r="D38" s="78"/>
      <c r="E38" s="78"/>
      <c r="F38" s="78"/>
      <c r="G38" s="78" t="s">
        <v>288</v>
      </c>
      <c r="H38" s="80">
        <f>C38</f>
        <v>20</v>
      </c>
      <c r="I38" s="78" t="e">
        <f>VLOOKUP(H38,$AA$1:$AB$10,2,FALSE)</f>
        <v>#N/A</v>
      </c>
      <c r="J38" s="78" t="e">
        <f>IF(AND(I38="Zero")," Thousand ",IF(AND(H37=1)," Thousand ",CONCATENATE(I38," Thousand ")))</f>
        <v>#N/A</v>
      </c>
      <c r="K38" s="78"/>
      <c r="AA38" s="84">
        <v>37</v>
      </c>
      <c r="AB38" s="75" t="s">
        <v>317</v>
      </c>
    </row>
    <row r="39" spans="1:28" hidden="1">
      <c r="A39" s="78">
        <f>A38-(C38*1000)</f>
        <v>636</v>
      </c>
      <c r="B39" s="81">
        <f>A39/100</f>
        <v>6.36</v>
      </c>
      <c r="C39" s="80">
        <f>INT(B39)</f>
        <v>6</v>
      </c>
      <c r="D39" s="78"/>
      <c r="E39" s="78"/>
      <c r="F39" s="78"/>
      <c r="G39" s="78" t="s">
        <v>292</v>
      </c>
      <c r="H39" s="80">
        <f>C39</f>
        <v>6</v>
      </c>
      <c r="I39" s="78" t="str">
        <f>VLOOKUP(H39,$AA$1:$AB$10,2,FALSE)</f>
        <v>Six</v>
      </c>
      <c r="J39" s="78" t="str">
        <f>IF(I39="Zero","",CONCATENATE(I39," Hundred "))</f>
        <v xml:space="preserve">Six Hundred </v>
      </c>
      <c r="K39" s="78"/>
      <c r="AA39" s="84">
        <v>38</v>
      </c>
      <c r="AB39" s="75" t="s">
        <v>318</v>
      </c>
    </row>
    <row r="40" spans="1:28" hidden="1">
      <c r="A40" s="78">
        <f>A39-(C39*100)</f>
        <v>36</v>
      </c>
      <c r="B40" s="81">
        <f>A40/10</f>
        <v>3.6</v>
      </c>
      <c r="C40" s="80">
        <f>A40</f>
        <v>36</v>
      </c>
      <c r="D40" s="78"/>
      <c r="E40" s="78"/>
      <c r="F40" s="78"/>
      <c r="G40" s="78" t="s">
        <v>296</v>
      </c>
      <c r="H40" s="80">
        <f>C40</f>
        <v>36</v>
      </c>
      <c r="I40" s="78" t="str">
        <f>VLOOKUP(H40,$AA$1:$AB$101,2,FALSE)</f>
        <v>Thirty Six</v>
      </c>
      <c r="J40" s="78" t="str">
        <f>I40</f>
        <v>Thirty Six</v>
      </c>
      <c r="K40" s="78"/>
      <c r="AA40" s="84">
        <v>39</v>
      </c>
      <c r="AB40" s="75" t="s">
        <v>319</v>
      </c>
    </row>
    <row r="41" spans="1:28" hidden="1">
      <c r="A41" s="78"/>
      <c r="B41" s="81"/>
      <c r="C41" s="80"/>
      <c r="D41" s="78"/>
      <c r="E41" s="78"/>
      <c r="F41" s="78"/>
      <c r="G41" s="823" t="e">
        <f>CONCATENATE("(Rupees ",J36," ",J37," ",J38," ",J39," and  ",J40," Only) ")</f>
        <v>#N/A</v>
      </c>
      <c r="H41" s="823"/>
      <c r="I41" s="823"/>
      <c r="J41" s="823"/>
      <c r="K41" s="78"/>
      <c r="AA41" s="84">
        <v>40</v>
      </c>
      <c r="AB41" s="75" t="s">
        <v>278</v>
      </c>
    </row>
    <row r="42" spans="1:28" hidden="1">
      <c r="A42" s="78"/>
      <c r="B42" s="81"/>
      <c r="C42" s="80"/>
      <c r="D42" s="78"/>
      <c r="E42" s="78"/>
      <c r="F42" s="78"/>
      <c r="G42" s="823"/>
      <c r="H42" s="823"/>
      <c r="I42" s="823"/>
      <c r="J42" s="823"/>
      <c r="K42" s="78"/>
      <c r="AA42" s="84">
        <v>41</v>
      </c>
      <c r="AB42" s="75" t="s">
        <v>320</v>
      </c>
    </row>
    <row r="43" spans="1:28" hidden="1">
      <c r="A43" s="78"/>
      <c r="B43" s="79"/>
      <c r="C43" s="78"/>
      <c r="D43" s="78"/>
      <c r="E43" s="78"/>
      <c r="F43" s="78"/>
      <c r="G43" s="78"/>
      <c r="H43" s="78"/>
      <c r="I43" s="78"/>
      <c r="J43" s="78"/>
      <c r="K43" s="78"/>
      <c r="AA43" s="84">
        <v>42</v>
      </c>
      <c r="AB43" s="75" t="s">
        <v>321</v>
      </c>
    </row>
    <row r="44" spans="1:28" hidden="1">
      <c r="A44" s="78"/>
      <c r="B44" s="79"/>
      <c r="C44" s="78"/>
      <c r="D44" s="78"/>
      <c r="E44" s="78"/>
      <c r="F44" s="78"/>
      <c r="G44" s="78"/>
      <c r="H44" s="78"/>
      <c r="I44" s="78"/>
      <c r="J44" s="78"/>
      <c r="K44" s="78"/>
      <c r="AA44" s="84">
        <v>43</v>
      </c>
      <c r="AB44" s="75" t="s">
        <v>322</v>
      </c>
    </row>
    <row r="45" spans="1:28" hidden="1">
      <c r="A45" s="78"/>
      <c r="B45" s="79"/>
      <c r="C45" s="78"/>
      <c r="D45" s="78"/>
      <c r="E45" s="78"/>
      <c r="F45" s="78"/>
      <c r="G45" s="78"/>
      <c r="H45" s="78"/>
      <c r="I45" s="78"/>
      <c r="J45" s="78"/>
      <c r="K45" s="78"/>
      <c r="AA45" s="84">
        <v>44</v>
      </c>
      <c r="AB45" s="75" t="s">
        <v>323</v>
      </c>
    </row>
    <row r="46" spans="1:28" hidden="1">
      <c r="A46" s="78"/>
      <c r="B46" s="79"/>
      <c r="C46" s="78"/>
      <c r="D46" s="78"/>
      <c r="E46" s="78"/>
      <c r="F46" s="78"/>
      <c r="G46" s="78"/>
      <c r="H46" s="78"/>
      <c r="I46" s="78"/>
      <c r="J46" s="78"/>
      <c r="K46" s="78"/>
      <c r="AA46" s="84">
        <v>45</v>
      </c>
      <c r="AB46" s="75" t="s">
        <v>324</v>
      </c>
    </row>
    <row r="47" spans="1:28" hidden="1">
      <c r="A47" s="78"/>
      <c r="B47" s="79"/>
      <c r="C47" s="78"/>
      <c r="D47" s="78"/>
      <c r="E47" s="78"/>
      <c r="F47" s="78"/>
      <c r="G47" s="78"/>
      <c r="H47" s="78"/>
      <c r="I47" s="78"/>
      <c r="J47" s="78"/>
      <c r="K47" s="78"/>
      <c r="AA47" s="84">
        <v>46</v>
      </c>
      <c r="AB47" s="75" t="s">
        <v>325</v>
      </c>
    </row>
    <row r="48" spans="1:28" hidden="1">
      <c r="A48" s="78"/>
      <c r="B48" s="81"/>
      <c r="C48" s="80"/>
      <c r="D48" s="78"/>
      <c r="E48" s="78"/>
      <c r="F48" s="78"/>
      <c r="G48" s="78"/>
      <c r="H48" s="80"/>
      <c r="I48" s="78"/>
      <c r="J48" s="78"/>
      <c r="K48" s="78"/>
      <c r="AA48" s="84">
        <v>47</v>
      </c>
      <c r="AB48" s="75" t="s">
        <v>326</v>
      </c>
    </row>
    <row r="49" spans="1:28" hidden="1">
      <c r="A49" s="78"/>
      <c r="B49" s="81"/>
      <c r="C49" s="80"/>
      <c r="D49" s="78"/>
      <c r="E49" s="78"/>
      <c r="F49" s="78"/>
      <c r="G49" s="78"/>
      <c r="H49" s="80"/>
      <c r="I49" s="78"/>
      <c r="J49" s="78"/>
      <c r="K49" s="78"/>
      <c r="AA49" s="84">
        <v>48</v>
      </c>
      <c r="AB49" s="75" t="s">
        <v>327</v>
      </c>
    </row>
    <row r="50" spans="1:28" ht="18.75" hidden="1">
      <c r="A50" s="824" t="s">
        <v>328</v>
      </c>
      <c r="B50" s="824"/>
      <c r="C50" s="824"/>
      <c r="D50" s="824"/>
      <c r="E50" s="824"/>
      <c r="F50" s="824"/>
      <c r="G50" s="824"/>
      <c r="H50" s="824"/>
      <c r="I50" s="824"/>
      <c r="J50" s="824"/>
      <c r="K50" s="78"/>
      <c r="AA50" s="84">
        <v>49</v>
      </c>
      <c r="AB50" s="75" t="s">
        <v>329</v>
      </c>
    </row>
    <row r="51" spans="1:28" hidden="1">
      <c r="A51" s="78">
        <f>A1</f>
        <v>20636</v>
      </c>
      <c r="B51" s="81">
        <f>A51/100</f>
        <v>206.36</v>
      </c>
      <c r="C51" s="80">
        <f>INT(B51)</f>
        <v>206</v>
      </c>
      <c r="D51" s="78"/>
      <c r="E51" s="78"/>
      <c r="F51" s="78"/>
      <c r="G51" s="78" t="s">
        <v>292</v>
      </c>
      <c r="H51" s="80">
        <f>C51</f>
        <v>206</v>
      </c>
      <c r="I51" s="78" t="e">
        <f>VLOOKUP(H51,$AA$1:$AB$10,2,FALSE)</f>
        <v>#N/A</v>
      </c>
      <c r="J51" s="78" t="e">
        <f>IF(I51="Zero","",CONCATENATE(I51," Hundred "))</f>
        <v>#N/A</v>
      </c>
      <c r="K51" s="78"/>
      <c r="AA51" s="84">
        <v>50</v>
      </c>
      <c r="AB51" s="75" t="s">
        <v>282</v>
      </c>
    </row>
    <row r="52" spans="1:28" hidden="1">
      <c r="A52" s="78">
        <f>A51-(C51*100)</f>
        <v>36</v>
      </c>
      <c r="B52" s="81">
        <f>A52/10</f>
        <v>3.6</v>
      </c>
      <c r="C52" s="80">
        <f>A52</f>
        <v>36</v>
      </c>
      <c r="D52" s="78"/>
      <c r="E52" s="78"/>
      <c r="F52" s="78"/>
      <c r="G52" s="78" t="s">
        <v>296</v>
      </c>
      <c r="H52" s="80">
        <f>C52</f>
        <v>36</v>
      </c>
      <c r="I52" s="78" t="str">
        <f>VLOOKUP(H52,$AA$1:$AB$101,2,FALSE)</f>
        <v>Thirty Six</v>
      </c>
      <c r="J52" s="78" t="str">
        <f>I52</f>
        <v>Thirty Six</v>
      </c>
      <c r="K52" s="78"/>
      <c r="AA52" s="84">
        <v>51</v>
      </c>
      <c r="AB52" s="75" t="s">
        <v>330</v>
      </c>
    </row>
    <row r="53" spans="1:28" hidden="1">
      <c r="A53" s="78"/>
      <c r="B53" s="81"/>
      <c r="C53" s="80"/>
      <c r="D53" s="78"/>
      <c r="E53" s="78"/>
      <c r="F53" s="78"/>
      <c r="G53" s="823" t="e">
        <f>CONCATENATE("(Rupees ",J48," ",J49," ",J50," ",J51," and  ",J52," Only) ")</f>
        <v>#N/A</v>
      </c>
      <c r="H53" s="823"/>
      <c r="I53" s="823"/>
      <c r="J53" s="823"/>
      <c r="K53" s="78"/>
      <c r="AA53" s="84">
        <v>52</v>
      </c>
      <c r="AB53" s="75" t="s">
        <v>331</v>
      </c>
    </row>
    <row r="54" spans="1:28" hidden="1">
      <c r="A54" s="78"/>
      <c r="B54" s="79"/>
      <c r="C54" s="78"/>
      <c r="D54" s="78"/>
      <c r="E54" s="78"/>
      <c r="F54" s="78"/>
      <c r="G54" s="78"/>
      <c r="H54" s="78"/>
      <c r="I54" s="78"/>
      <c r="J54" s="78"/>
      <c r="K54" s="78"/>
      <c r="AA54" s="84">
        <v>53</v>
      </c>
      <c r="AB54" s="75" t="s">
        <v>332</v>
      </c>
    </row>
    <row r="55" spans="1:28" hidden="1">
      <c r="A55" s="78"/>
      <c r="B55" s="79"/>
      <c r="C55" s="78"/>
      <c r="D55" s="78"/>
      <c r="E55" s="78"/>
      <c r="F55" s="78"/>
      <c r="G55" s="78"/>
      <c r="H55" s="78"/>
      <c r="I55" s="78"/>
      <c r="J55" s="78"/>
      <c r="K55" s="78"/>
      <c r="AA55" s="84">
        <v>54</v>
      </c>
      <c r="AB55" s="75" t="s">
        <v>333</v>
      </c>
    </row>
    <row r="56" spans="1:28" hidden="1">
      <c r="A56" s="78"/>
      <c r="B56" s="79"/>
      <c r="C56" s="78"/>
      <c r="D56" s="78"/>
      <c r="E56" s="78"/>
      <c r="F56" s="78"/>
      <c r="G56" s="78"/>
      <c r="H56" s="78"/>
      <c r="I56" s="78"/>
      <c r="J56" s="78"/>
      <c r="K56" s="78"/>
      <c r="AA56" s="84">
        <v>55</v>
      </c>
      <c r="AB56" s="75" t="s">
        <v>334</v>
      </c>
    </row>
    <row r="57" spans="1:28" hidden="1">
      <c r="A57" s="78"/>
      <c r="B57" s="79"/>
      <c r="C57" s="78"/>
      <c r="D57" s="78"/>
      <c r="E57" s="78"/>
      <c r="F57" s="78"/>
      <c r="G57" s="78"/>
      <c r="H57" s="78"/>
      <c r="I57" s="78"/>
      <c r="J57" s="78"/>
      <c r="K57" s="78"/>
      <c r="AA57" s="84">
        <v>56</v>
      </c>
      <c r="AB57" s="75" t="s">
        <v>335</v>
      </c>
    </row>
    <row r="58" spans="1:28" hidden="1">
      <c r="A58" s="78"/>
      <c r="B58" s="79"/>
      <c r="C58" s="78"/>
      <c r="D58" s="78"/>
      <c r="E58" s="78"/>
      <c r="F58" s="78"/>
      <c r="G58" s="78"/>
      <c r="H58" s="78"/>
      <c r="I58" s="78"/>
      <c r="J58" s="78"/>
      <c r="K58" s="78"/>
      <c r="AA58" s="84">
        <v>57</v>
      </c>
      <c r="AB58" s="75" t="s">
        <v>336</v>
      </c>
    </row>
    <row r="59" spans="1:28" hidden="1">
      <c r="A59" s="78"/>
      <c r="B59" s="79"/>
      <c r="C59" s="78"/>
      <c r="D59" s="78"/>
      <c r="E59" s="78"/>
      <c r="F59" s="78"/>
      <c r="G59" s="78"/>
      <c r="H59" s="78"/>
      <c r="I59" s="78"/>
      <c r="J59" s="78"/>
      <c r="K59" s="78"/>
      <c r="AA59" s="84">
        <v>58</v>
      </c>
      <c r="AB59" s="75" t="s">
        <v>337</v>
      </c>
    </row>
    <row r="60" spans="1:28" hidden="1">
      <c r="A60" s="78"/>
      <c r="B60" s="81"/>
      <c r="C60" s="80"/>
      <c r="D60" s="78"/>
      <c r="E60" s="78"/>
      <c r="F60" s="78"/>
      <c r="G60" s="78"/>
      <c r="H60" s="80"/>
      <c r="I60" s="78"/>
      <c r="J60" s="78"/>
      <c r="K60" s="78"/>
      <c r="AA60" s="84">
        <v>59</v>
      </c>
      <c r="AB60" s="75" t="s">
        <v>338</v>
      </c>
    </row>
    <row r="61" spans="1:28" hidden="1">
      <c r="A61" s="78"/>
      <c r="B61" s="81"/>
      <c r="C61" s="80"/>
      <c r="D61" s="78"/>
      <c r="E61" s="78"/>
      <c r="F61" s="78"/>
      <c r="G61" s="78"/>
      <c r="H61" s="80"/>
      <c r="I61" s="78"/>
      <c r="J61" s="78"/>
      <c r="K61" s="78"/>
      <c r="AA61" s="84">
        <v>60</v>
      </c>
      <c r="AB61" s="75" t="s">
        <v>286</v>
      </c>
    </row>
    <row r="62" spans="1:28" hidden="1">
      <c r="A62" s="78"/>
      <c r="B62" s="81"/>
      <c r="C62" s="80"/>
      <c r="D62" s="78"/>
      <c r="E62" s="78"/>
      <c r="F62" s="78"/>
      <c r="G62" s="78"/>
      <c r="H62" s="80"/>
      <c r="I62" s="78"/>
      <c r="J62" s="78"/>
      <c r="K62" s="78"/>
      <c r="AA62" s="84">
        <v>61</v>
      </c>
      <c r="AB62" s="75" t="s">
        <v>339</v>
      </c>
    </row>
    <row r="63" spans="1:28" ht="18.75" hidden="1">
      <c r="A63" s="824" t="s">
        <v>328</v>
      </c>
      <c r="B63" s="824"/>
      <c r="C63" s="824"/>
      <c r="D63" s="824"/>
      <c r="E63" s="824"/>
      <c r="F63" s="824"/>
      <c r="G63" s="824"/>
      <c r="H63" s="824"/>
      <c r="I63" s="824"/>
      <c r="J63" s="824"/>
      <c r="K63" s="78"/>
      <c r="AA63" s="84">
        <v>62</v>
      </c>
      <c r="AB63" s="75" t="s">
        <v>340</v>
      </c>
    </row>
    <row r="64" spans="1:28" hidden="1">
      <c r="A64" s="78">
        <f>A1</f>
        <v>20636</v>
      </c>
      <c r="B64" s="81">
        <f>A64/10</f>
        <v>2063.6</v>
      </c>
      <c r="C64" s="80">
        <f>A64</f>
        <v>20636</v>
      </c>
      <c r="D64" s="78"/>
      <c r="E64" s="78"/>
      <c r="F64" s="78"/>
      <c r="G64" s="78" t="s">
        <v>296</v>
      </c>
      <c r="H64" s="80">
        <f>C64</f>
        <v>20636</v>
      </c>
      <c r="I64" s="78" t="e">
        <f>VLOOKUP(H64,$AA$1:$AB$101,2,FALSE)</f>
        <v>#N/A</v>
      </c>
      <c r="J64" s="78" t="e">
        <f>I64</f>
        <v>#N/A</v>
      </c>
      <c r="K64" s="78"/>
      <c r="AA64" s="84">
        <v>63</v>
      </c>
      <c r="AB64" s="75" t="s">
        <v>341</v>
      </c>
    </row>
    <row r="65" spans="1:28" hidden="1">
      <c r="A65" s="78"/>
      <c r="B65" s="81"/>
      <c r="C65" s="80"/>
      <c r="D65" s="78"/>
      <c r="E65" s="78"/>
      <c r="F65" s="78"/>
      <c r="G65" s="823" t="e">
        <f>CONCATENATE("(Rupees ",J60," ",J61," ",J62," ",J63," ",J64," Only) ")</f>
        <v>#N/A</v>
      </c>
      <c r="H65" s="823"/>
      <c r="I65" s="823"/>
      <c r="J65" s="823"/>
      <c r="K65" s="78"/>
      <c r="AA65" s="84">
        <v>64</v>
      </c>
      <c r="AB65" s="75" t="s">
        <v>342</v>
      </c>
    </row>
    <row r="66" spans="1:28" hidden="1">
      <c r="A66" s="78"/>
      <c r="B66" s="79"/>
      <c r="C66" s="78"/>
      <c r="D66" s="78"/>
      <c r="E66" s="78"/>
      <c r="F66" s="78"/>
      <c r="G66" s="78"/>
      <c r="H66" s="78"/>
      <c r="I66" s="78"/>
      <c r="J66" s="78"/>
      <c r="K66" s="78"/>
      <c r="AA66" s="84">
        <v>65</v>
      </c>
      <c r="AB66" s="75" t="s">
        <v>343</v>
      </c>
    </row>
    <row r="67" spans="1:28" hidden="1">
      <c r="A67" s="78"/>
      <c r="B67" s="79"/>
      <c r="C67" s="78"/>
      <c r="D67" s="78"/>
      <c r="E67" s="78"/>
      <c r="F67" s="78"/>
      <c r="G67" s="78"/>
      <c r="H67" s="78"/>
      <c r="I67" s="78"/>
      <c r="J67" s="78"/>
      <c r="K67" s="78"/>
      <c r="AA67" s="84">
        <v>66</v>
      </c>
      <c r="AB67" s="75" t="s">
        <v>344</v>
      </c>
    </row>
    <row r="68" spans="1:28" hidden="1">
      <c r="A68" s="78"/>
      <c r="B68" s="79"/>
      <c r="C68" s="78"/>
      <c r="D68" s="78"/>
      <c r="E68" s="78"/>
      <c r="F68" s="78"/>
      <c r="G68" s="78"/>
      <c r="H68" s="78"/>
      <c r="I68" s="78"/>
      <c r="J68" s="78"/>
      <c r="K68" s="78"/>
      <c r="AA68" s="84">
        <v>67</v>
      </c>
      <c r="AB68" s="75" t="s">
        <v>345</v>
      </c>
    </row>
    <row r="69" spans="1:28" hidden="1">
      <c r="A69" s="78"/>
      <c r="B69" s="79"/>
      <c r="C69" s="78"/>
      <c r="D69" s="78"/>
      <c r="E69" s="78"/>
      <c r="F69" s="78"/>
      <c r="G69" s="78"/>
      <c r="H69" s="78"/>
      <c r="I69" s="78"/>
      <c r="J69" s="78"/>
      <c r="K69" s="78"/>
      <c r="AA69" s="84">
        <v>68</v>
      </c>
      <c r="AB69" s="75" t="s">
        <v>346</v>
      </c>
    </row>
    <row r="70" spans="1:28" hidden="1">
      <c r="A70" s="825" t="str">
        <f>IF(AND(A1&gt;=100000),G11,IF(AND(A1&gt;=10000,A1&lt;=99999),G26,IF(AND(A1&gt;=1000,A1&lt;=9999),G41,IF(AND(A1&gt;=100,A1&lt;=999),G53,G65))))</f>
        <v xml:space="preserve">(Rupees  Twenty  Thousand  Six Hundred  and  Thirty Six Only) </v>
      </c>
      <c r="B70" s="825"/>
      <c r="C70" s="825"/>
      <c r="D70" s="825"/>
      <c r="E70" s="825"/>
      <c r="F70" s="825"/>
      <c r="G70" s="825"/>
      <c r="H70" s="825"/>
      <c r="I70" s="825"/>
      <c r="J70" s="825"/>
      <c r="K70" s="78"/>
      <c r="AA70" s="84">
        <v>69</v>
      </c>
      <c r="AB70" s="75" t="s">
        <v>347</v>
      </c>
    </row>
    <row r="71" spans="1:28" hidden="1">
      <c r="A71" s="78"/>
      <c r="B71" s="79"/>
      <c r="C71" s="78"/>
      <c r="D71" s="78"/>
      <c r="E71" s="78"/>
      <c r="F71" s="78"/>
      <c r="G71" s="78"/>
      <c r="H71" s="78"/>
      <c r="I71" s="78"/>
      <c r="J71" s="78"/>
      <c r="K71" s="78"/>
      <c r="AA71" s="84">
        <v>70</v>
      </c>
      <c r="AB71" s="75" t="s">
        <v>290</v>
      </c>
    </row>
    <row r="72" spans="1:28" hidden="1">
      <c r="A72" s="78"/>
      <c r="B72" s="79"/>
      <c r="C72" s="78"/>
      <c r="D72" s="78"/>
      <c r="E72" s="78"/>
      <c r="F72" s="78"/>
      <c r="G72" s="78"/>
      <c r="H72" s="78"/>
      <c r="I72" s="78"/>
      <c r="J72" s="78"/>
      <c r="K72" s="78"/>
      <c r="AA72" s="84">
        <v>71</v>
      </c>
      <c r="AB72" s="75" t="s">
        <v>348</v>
      </c>
    </row>
    <row r="73" spans="1:28" hidden="1">
      <c r="A73" s="78"/>
      <c r="B73" s="79"/>
      <c r="C73" s="78"/>
      <c r="D73" s="78"/>
      <c r="E73" s="78"/>
      <c r="F73" s="78"/>
      <c r="G73" s="78"/>
      <c r="H73" s="78"/>
      <c r="I73" s="78"/>
      <c r="J73" s="78"/>
      <c r="K73" s="78"/>
      <c r="AA73" s="84">
        <v>72</v>
      </c>
      <c r="AB73" s="75" t="s">
        <v>349</v>
      </c>
    </row>
    <row r="74" spans="1:28" hidden="1">
      <c r="A74" s="78"/>
      <c r="B74" s="79"/>
      <c r="C74" s="78"/>
      <c r="D74" s="78"/>
      <c r="E74" s="78"/>
      <c r="F74" s="78"/>
      <c r="G74" s="78"/>
      <c r="H74" s="78"/>
      <c r="I74" s="78"/>
      <c r="J74" s="78"/>
      <c r="K74" s="78"/>
      <c r="AA74" s="84">
        <v>73</v>
      </c>
      <c r="AB74" s="75" t="s">
        <v>350</v>
      </c>
    </row>
    <row r="75" spans="1:28" hidden="1">
      <c r="A75" s="78"/>
      <c r="B75" s="79"/>
      <c r="C75" s="78"/>
      <c r="D75" s="78"/>
      <c r="E75" s="78"/>
      <c r="F75" s="78"/>
      <c r="G75" s="78"/>
      <c r="H75" s="78"/>
      <c r="I75" s="78"/>
      <c r="J75" s="78"/>
      <c r="K75" s="78"/>
      <c r="AA75" s="84">
        <v>74</v>
      </c>
      <c r="AB75" s="75" t="s">
        <v>351</v>
      </c>
    </row>
    <row r="76" spans="1:28" hidden="1">
      <c r="A76" s="78"/>
      <c r="B76" s="79"/>
      <c r="C76" s="78"/>
      <c r="D76" s="78"/>
      <c r="E76" s="78"/>
      <c r="F76" s="78"/>
      <c r="G76" s="78"/>
      <c r="H76" s="78"/>
      <c r="I76" s="78"/>
      <c r="J76" s="78"/>
      <c r="K76" s="78"/>
      <c r="AA76" s="84">
        <v>75</v>
      </c>
      <c r="AB76" s="75" t="s">
        <v>352</v>
      </c>
    </row>
    <row r="77" spans="1:28" hidden="1">
      <c r="A77" s="78"/>
      <c r="B77" s="79"/>
      <c r="C77" s="78"/>
      <c r="D77" s="78"/>
      <c r="E77" s="78"/>
      <c r="F77" s="78"/>
      <c r="G77" s="78"/>
      <c r="H77" s="78"/>
      <c r="I77" s="78"/>
      <c r="J77" s="78"/>
      <c r="K77" s="78"/>
      <c r="AA77" s="84">
        <v>76</v>
      </c>
      <c r="AB77" s="75" t="s">
        <v>353</v>
      </c>
    </row>
    <row r="78" spans="1:28" hidden="1">
      <c r="A78" s="78"/>
      <c r="B78" s="79"/>
      <c r="C78" s="78"/>
      <c r="D78" s="78"/>
      <c r="E78" s="78"/>
      <c r="F78" s="78"/>
      <c r="G78" s="78"/>
      <c r="H78" s="78"/>
      <c r="I78" s="78"/>
      <c r="J78" s="78"/>
      <c r="K78" s="78"/>
      <c r="AA78" s="84">
        <v>77</v>
      </c>
      <c r="AB78" s="75" t="s">
        <v>354</v>
      </c>
    </row>
    <row r="79" spans="1:28" hidden="1">
      <c r="A79" s="78"/>
      <c r="B79" s="79"/>
      <c r="C79" s="78"/>
      <c r="D79" s="78"/>
      <c r="E79" s="78"/>
      <c r="F79" s="78"/>
      <c r="G79" s="78"/>
      <c r="H79" s="78"/>
      <c r="I79" s="78"/>
      <c r="J79" s="78"/>
      <c r="K79" s="78"/>
      <c r="AA79" s="84">
        <v>78</v>
      </c>
      <c r="AB79" s="75" t="s">
        <v>355</v>
      </c>
    </row>
    <row r="80" spans="1:28" hidden="1">
      <c r="A80" s="78"/>
      <c r="B80" s="79"/>
      <c r="C80" s="78"/>
      <c r="D80" s="78"/>
      <c r="E80" s="78"/>
      <c r="F80" s="78"/>
      <c r="G80" s="78"/>
      <c r="H80" s="78"/>
      <c r="I80" s="78"/>
      <c r="J80" s="78"/>
      <c r="K80" s="78"/>
      <c r="AA80" s="84">
        <v>79</v>
      </c>
      <c r="AB80" s="75" t="s">
        <v>356</v>
      </c>
    </row>
    <row r="81" spans="1:28" hidden="1">
      <c r="A81" s="78"/>
      <c r="B81" s="79"/>
      <c r="C81" s="78"/>
      <c r="D81" s="78"/>
      <c r="E81" s="78"/>
      <c r="F81" s="78"/>
      <c r="G81" s="78"/>
      <c r="H81" s="78"/>
      <c r="I81" s="78"/>
      <c r="J81" s="78"/>
      <c r="K81" s="78"/>
      <c r="AA81" s="84">
        <v>80</v>
      </c>
      <c r="AB81" s="75" t="s">
        <v>294</v>
      </c>
    </row>
    <row r="82" spans="1:28" hidden="1">
      <c r="A82" s="78"/>
      <c r="B82" s="79"/>
      <c r="C82" s="78"/>
      <c r="D82" s="78"/>
      <c r="E82" s="78"/>
      <c r="F82" s="78"/>
      <c r="G82" s="78"/>
      <c r="H82" s="78"/>
      <c r="I82" s="78"/>
      <c r="J82" s="78"/>
      <c r="K82" s="78"/>
      <c r="AA82" s="84">
        <v>81</v>
      </c>
      <c r="AB82" s="75" t="s">
        <v>357</v>
      </c>
    </row>
    <row r="83" spans="1:28" hidden="1">
      <c r="A83" s="78"/>
      <c r="B83" s="79"/>
      <c r="C83" s="78"/>
      <c r="D83" s="78"/>
      <c r="E83" s="78"/>
      <c r="F83" s="78"/>
      <c r="G83" s="78"/>
      <c r="H83" s="78"/>
      <c r="I83" s="78"/>
      <c r="J83" s="78"/>
      <c r="K83" s="78"/>
      <c r="AA83" s="84">
        <v>82</v>
      </c>
      <c r="AB83" s="75" t="s">
        <v>358</v>
      </c>
    </row>
    <row r="84" spans="1:28" hidden="1">
      <c r="A84" s="78"/>
      <c r="B84" s="79"/>
      <c r="C84" s="78"/>
      <c r="D84" s="78"/>
      <c r="E84" s="78"/>
      <c r="F84" s="78"/>
      <c r="G84" s="78"/>
      <c r="H84" s="78"/>
      <c r="I84" s="78"/>
      <c r="J84" s="78"/>
      <c r="K84" s="78"/>
      <c r="AA84" s="84">
        <v>83</v>
      </c>
      <c r="AB84" s="75" t="s">
        <v>359</v>
      </c>
    </row>
    <row r="85" spans="1:28" hidden="1">
      <c r="A85" s="78"/>
      <c r="B85" s="79"/>
      <c r="C85" s="78"/>
      <c r="D85" s="78"/>
      <c r="E85" s="78"/>
      <c r="F85" s="78"/>
      <c r="G85" s="78"/>
      <c r="H85" s="78"/>
      <c r="I85" s="78"/>
      <c r="J85" s="78"/>
      <c r="K85" s="78"/>
      <c r="AA85" s="84">
        <v>84</v>
      </c>
      <c r="AB85" s="75" t="s">
        <v>360</v>
      </c>
    </row>
    <row r="86" spans="1:28" hidden="1">
      <c r="A86" s="78"/>
      <c r="B86" s="79"/>
      <c r="C86" s="78"/>
      <c r="D86" s="78"/>
      <c r="E86" s="78"/>
      <c r="F86" s="78"/>
      <c r="G86" s="78"/>
      <c r="H86" s="78"/>
      <c r="I86" s="78"/>
      <c r="J86" s="78"/>
      <c r="K86" s="78"/>
      <c r="AA86" s="84">
        <v>85</v>
      </c>
      <c r="AB86" s="75" t="s">
        <v>361</v>
      </c>
    </row>
    <row r="87" spans="1:28" hidden="1">
      <c r="A87" s="78"/>
      <c r="B87" s="79"/>
      <c r="C87" s="78"/>
      <c r="D87" s="78"/>
      <c r="E87" s="78"/>
      <c r="F87" s="78"/>
      <c r="G87" s="78"/>
      <c r="H87" s="78"/>
      <c r="I87" s="78"/>
      <c r="J87" s="78"/>
      <c r="K87" s="78"/>
      <c r="AA87" s="84">
        <v>86</v>
      </c>
      <c r="AB87" s="75" t="s">
        <v>362</v>
      </c>
    </row>
    <row r="88" spans="1:28" hidden="1">
      <c r="A88" s="78"/>
      <c r="B88" s="79"/>
      <c r="C88" s="78"/>
      <c r="D88" s="78"/>
      <c r="E88" s="78"/>
      <c r="F88" s="78"/>
      <c r="G88" s="78"/>
      <c r="H88" s="78"/>
      <c r="I88" s="78"/>
      <c r="J88" s="78"/>
      <c r="K88" s="78"/>
      <c r="AA88" s="84">
        <v>87</v>
      </c>
      <c r="AB88" s="75" t="s">
        <v>363</v>
      </c>
    </row>
    <row r="89" spans="1:28" hidden="1">
      <c r="A89" s="78"/>
      <c r="B89" s="79"/>
      <c r="C89" s="78"/>
      <c r="D89" s="78"/>
      <c r="E89" s="78"/>
      <c r="F89" s="78"/>
      <c r="G89" s="78"/>
      <c r="H89" s="78"/>
      <c r="I89" s="78"/>
      <c r="J89" s="78"/>
      <c r="K89" s="78"/>
      <c r="AA89" s="84">
        <v>88</v>
      </c>
      <c r="AB89" s="75" t="s">
        <v>364</v>
      </c>
    </row>
    <row r="90" spans="1:28" hidden="1">
      <c r="A90" s="78"/>
      <c r="B90" s="79"/>
      <c r="C90" s="78"/>
      <c r="D90" s="78"/>
      <c r="E90" s="78"/>
      <c r="F90" s="78"/>
      <c r="G90" s="78"/>
      <c r="H90" s="78"/>
      <c r="I90" s="78"/>
      <c r="J90" s="78"/>
      <c r="K90" s="78"/>
      <c r="AA90" s="84">
        <v>89</v>
      </c>
      <c r="AB90" s="75" t="s">
        <v>365</v>
      </c>
    </row>
    <row r="91" spans="1:28" hidden="1">
      <c r="A91" s="78"/>
      <c r="B91" s="79"/>
      <c r="C91" s="78"/>
      <c r="D91" s="78"/>
      <c r="E91" s="78"/>
      <c r="F91" s="78"/>
      <c r="G91" s="78"/>
      <c r="H91" s="78"/>
      <c r="I91" s="78"/>
      <c r="J91" s="78"/>
      <c r="K91" s="78"/>
      <c r="AA91" s="84">
        <v>90</v>
      </c>
      <c r="AB91" s="75" t="s">
        <v>298</v>
      </c>
    </row>
    <row r="92" spans="1:28" hidden="1">
      <c r="A92" s="78"/>
      <c r="B92" s="79"/>
      <c r="C92" s="78"/>
      <c r="D92" s="78"/>
      <c r="E92" s="78"/>
      <c r="F92" s="78"/>
      <c r="G92" s="78"/>
      <c r="H92" s="78"/>
      <c r="I92" s="78"/>
      <c r="J92" s="78"/>
      <c r="K92" s="78"/>
      <c r="AA92" s="84">
        <v>91</v>
      </c>
      <c r="AB92" s="75" t="s">
        <v>366</v>
      </c>
    </row>
    <row r="93" spans="1:28" hidden="1">
      <c r="A93" s="78"/>
      <c r="B93" s="79"/>
      <c r="C93" s="78"/>
      <c r="D93" s="78"/>
      <c r="E93" s="78"/>
      <c r="F93" s="78"/>
      <c r="G93" s="78"/>
      <c r="H93" s="78"/>
      <c r="I93" s="78"/>
      <c r="J93" s="78"/>
      <c r="K93" s="78"/>
      <c r="AA93" s="84">
        <v>92</v>
      </c>
      <c r="AB93" s="75" t="s">
        <v>367</v>
      </c>
    </row>
    <row r="94" spans="1:28" hidden="1">
      <c r="A94" s="78"/>
      <c r="B94" s="79"/>
      <c r="C94" s="78"/>
      <c r="D94" s="78"/>
      <c r="E94" s="78"/>
      <c r="F94" s="78"/>
      <c r="G94" s="78"/>
      <c r="H94" s="78"/>
      <c r="I94" s="78"/>
      <c r="J94" s="78"/>
      <c r="K94" s="78"/>
      <c r="AA94" s="84">
        <v>93</v>
      </c>
      <c r="AB94" s="75" t="s">
        <v>368</v>
      </c>
    </row>
    <row r="95" spans="1:28" hidden="1">
      <c r="A95" s="78"/>
      <c r="B95" s="79"/>
      <c r="C95" s="78"/>
      <c r="D95" s="78"/>
      <c r="E95" s="78"/>
      <c r="F95" s="78"/>
      <c r="G95" s="78"/>
      <c r="H95" s="78"/>
      <c r="I95" s="78"/>
      <c r="J95" s="78"/>
      <c r="K95" s="78"/>
      <c r="AA95" s="84">
        <v>94</v>
      </c>
      <c r="AB95" s="75" t="s">
        <v>369</v>
      </c>
    </row>
    <row r="96" spans="1:28" hidden="1">
      <c r="A96" s="78"/>
      <c r="B96" s="79"/>
      <c r="C96" s="78"/>
      <c r="D96" s="78"/>
      <c r="E96" s="78"/>
      <c r="F96" s="78"/>
      <c r="G96" s="78"/>
      <c r="H96" s="78"/>
      <c r="I96" s="78"/>
      <c r="J96" s="78"/>
      <c r="K96" s="78"/>
      <c r="AA96" s="84">
        <v>95</v>
      </c>
      <c r="AB96" s="75" t="s">
        <v>370</v>
      </c>
    </row>
    <row r="97" spans="1:28" hidden="1">
      <c r="A97" s="78"/>
      <c r="B97" s="79"/>
      <c r="C97" s="78"/>
      <c r="D97" s="78"/>
      <c r="E97" s="78"/>
      <c r="F97" s="78"/>
      <c r="G97" s="78"/>
      <c r="H97" s="78"/>
      <c r="I97" s="78"/>
      <c r="J97" s="78"/>
      <c r="K97" s="78"/>
      <c r="AA97" s="84">
        <v>96</v>
      </c>
      <c r="AB97" s="75" t="s">
        <v>371</v>
      </c>
    </row>
    <row r="98" spans="1:28" hidden="1">
      <c r="A98" s="78"/>
      <c r="B98" s="79"/>
      <c r="C98" s="78"/>
      <c r="D98" s="78"/>
      <c r="E98" s="78"/>
      <c r="F98" s="78"/>
      <c r="G98" s="78"/>
      <c r="H98" s="78"/>
      <c r="I98" s="78"/>
      <c r="J98" s="78"/>
      <c r="K98" s="78"/>
      <c r="AA98" s="84">
        <v>97</v>
      </c>
      <c r="AB98" s="75" t="s">
        <v>372</v>
      </c>
    </row>
    <row r="99" spans="1:28" ht="20.25" hidden="1" customHeight="1">
      <c r="A99" s="88"/>
      <c r="B99" s="89"/>
      <c r="C99" s="78"/>
      <c r="D99" s="78"/>
      <c r="E99" s="78"/>
      <c r="F99" s="78"/>
      <c r="G99" s="78"/>
      <c r="H99" s="78"/>
      <c r="I99" s="78"/>
      <c r="J99" s="78"/>
      <c r="K99" s="78"/>
      <c r="AA99" s="84">
        <v>98</v>
      </c>
      <c r="AB99" s="75" t="s">
        <v>373</v>
      </c>
    </row>
    <row r="100" spans="1:28" s="71" customFormat="1" ht="27.75" customHeight="1">
      <c r="A100" s="90">
        <f>Salary!N14+Salary!N15+Salary!N16+Salary!N17+Salary!N18+Salary!N19+Salary!N20-Salary!T14-Salary!T15-Salary!T16-Salary!T17-Salary!T18-Salary!T19-Salary!T20-Salary!T21</f>
        <v>20955</v>
      </c>
      <c r="B100" s="91" t="str">
        <f>A166</f>
        <v xml:space="preserve">(Rupees  Twenty  Thousand  Nine Hundred  and  Fifty Five Only) </v>
      </c>
      <c r="C100" s="92"/>
      <c r="D100" s="92"/>
      <c r="E100" s="92"/>
      <c r="F100" s="92"/>
      <c r="G100" s="92"/>
      <c r="H100" s="92"/>
      <c r="I100" s="92"/>
      <c r="J100" s="92"/>
      <c r="K100" s="92"/>
      <c r="AA100" s="72">
        <v>99</v>
      </c>
      <c r="AB100" s="71" t="s">
        <v>374</v>
      </c>
    </row>
    <row r="101" spans="1:28" ht="18.75" hidden="1">
      <c r="A101" s="826" t="s">
        <v>276</v>
      </c>
      <c r="B101" s="826"/>
      <c r="C101" s="826"/>
      <c r="D101" s="826"/>
      <c r="E101" s="826"/>
      <c r="F101" s="826"/>
      <c r="G101" s="826"/>
      <c r="H101" s="826"/>
      <c r="I101" s="826"/>
      <c r="J101" s="826"/>
      <c r="K101" s="826"/>
      <c r="AA101" s="84">
        <v>100</v>
      </c>
      <c r="AB101" s="75" t="s">
        <v>292</v>
      </c>
    </row>
    <row r="102" spans="1:28" hidden="1">
      <c r="A102" s="78">
        <f>A100</f>
        <v>20955</v>
      </c>
      <c r="B102" s="81">
        <f>A102/100000</f>
        <v>0.20954999999999999</v>
      </c>
      <c r="C102" s="80">
        <f>INT(B102)</f>
        <v>0</v>
      </c>
      <c r="D102" s="78"/>
      <c r="E102" s="78"/>
      <c r="F102" s="78"/>
      <c r="G102" s="78" t="s">
        <v>280</v>
      </c>
      <c r="H102" s="80">
        <f>C102</f>
        <v>0</v>
      </c>
      <c r="I102" s="78" t="str">
        <f>VLOOKUP(H102,$AA$1:$AB$10,2,FALSE)</f>
        <v>Zero</v>
      </c>
      <c r="J102" s="78" t="str">
        <f>CONCATENATE(I102," Lakhs ")</f>
        <v xml:space="preserve">Zero Lakhs </v>
      </c>
      <c r="K102" s="78"/>
    </row>
    <row r="103" spans="1:28" hidden="1">
      <c r="A103" s="78">
        <f>A102-(C102*100000)</f>
        <v>20955</v>
      </c>
      <c r="B103" s="81">
        <f>A103/10000</f>
        <v>2.0954999999999999</v>
      </c>
      <c r="C103" s="80">
        <f>INT(B103)</f>
        <v>2</v>
      </c>
      <c r="D103" s="78"/>
      <c r="E103" s="78"/>
      <c r="F103" s="78"/>
      <c r="G103" s="78" t="s">
        <v>284</v>
      </c>
      <c r="H103" s="80">
        <f>C103</f>
        <v>2</v>
      </c>
      <c r="I103" s="78" t="str">
        <f>VLOOKUP(H103,$AA$1:$AB$10,2,FALSE)</f>
        <v>Two</v>
      </c>
      <c r="J103" s="78" t="str">
        <f>IF(AND(I103="Zero"),"",IF(AND(H103=1),VLOOKUP(H104,$AA$1:$AD$10,4,FALSE),VLOOKUP(I103,$AB$1:$AC$10,2,FALSE)))</f>
        <v>Twenty</v>
      </c>
      <c r="K103" s="78"/>
    </row>
    <row r="104" spans="1:28" hidden="1">
      <c r="A104" s="78">
        <f>A103-(C103*10000)</f>
        <v>955</v>
      </c>
      <c r="B104" s="81">
        <f>A104/1000</f>
        <v>0.95499999999999996</v>
      </c>
      <c r="C104" s="80">
        <f>INT(B104)</f>
        <v>0</v>
      </c>
      <c r="D104" s="78"/>
      <c r="E104" s="78"/>
      <c r="F104" s="78"/>
      <c r="G104" s="78" t="s">
        <v>288</v>
      </c>
      <c r="H104" s="80">
        <f>C104</f>
        <v>0</v>
      </c>
      <c r="I104" s="78" t="str">
        <f>VLOOKUP(H104,$AA$1:$AB$10,2,FALSE)</f>
        <v>Zero</v>
      </c>
      <c r="J104" s="78" t="str">
        <f>IF(AND(I104="Zero")," Thousand ",IF(AND(H103=1)," Thousand ",CONCATENATE(I104," Thousand ")))</f>
        <v xml:space="preserve"> Thousand </v>
      </c>
      <c r="K104" s="78"/>
    </row>
    <row r="105" spans="1:28" hidden="1">
      <c r="A105" s="78">
        <f>A104-(C104*1000)</f>
        <v>955</v>
      </c>
      <c r="B105" s="81">
        <f>A105/100</f>
        <v>9.5500000000000007</v>
      </c>
      <c r="C105" s="80">
        <f>INT(B105)</f>
        <v>9</v>
      </c>
      <c r="D105" s="78"/>
      <c r="E105" s="78"/>
      <c r="F105" s="78"/>
      <c r="G105" s="78" t="s">
        <v>292</v>
      </c>
      <c r="H105" s="80">
        <f>C105</f>
        <v>9</v>
      </c>
      <c r="I105" s="78" t="str">
        <f>VLOOKUP(H105,$AA$1:$AB$10,2,FALSE)</f>
        <v>Nine</v>
      </c>
      <c r="J105" s="78" t="str">
        <f>IF(I105="Zero","",CONCATENATE(I105," Hundred "))</f>
        <v xml:space="preserve">Nine Hundred </v>
      </c>
      <c r="K105" s="78"/>
    </row>
    <row r="106" spans="1:28" hidden="1">
      <c r="A106" s="78">
        <f>A105-(C105*100)</f>
        <v>55</v>
      </c>
      <c r="B106" s="81">
        <f>A106/10</f>
        <v>5.5</v>
      </c>
      <c r="C106" s="80">
        <f>A106</f>
        <v>55</v>
      </c>
      <c r="D106" s="78"/>
      <c r="E106" s="78"/>
      <c r="F106" s="78"/>
      <c r="G106" s="78" t="s">
        <v>296</v>
      </c>
      <c r="H106" s="80">
        <f>C106</f>
        <v>55</v>
      </c>
      <c r="I106" s="78" t="str">
        <f>VLOOKUP(H106,$AA$1:$AB$101,2,FALSE)</f>
        <v>Fifty Five</v>
      </c>
      <c r="J106" s="78" t="str">
        <f>I106</f>
        <v>Fifty Five</v>
      </c>
      <c r="K106" s="78"/>
    </row>
    <row r="107" spans="1:28" hidden="1">
      <c r="A107" s="78"/>
      <c r="B107" s="81"/>
      <c r="C107" s="80"/>
      <c r="D107" s="78"/>
      <c r="E107" s="78"/>
      <c r="F107" s="78"/>
      <c r="G107" s="823" t="str">
        <f>CONCATENATE("(Rupees ",J102," ",J103," ",J104," ",J105," and  ",J106," Only) ")</f>
        <v xml:space="preserve">(Rupees Zero Lakhs  Twenty  Thousand  Nine Hundred  and  Fifty Five Only) </v>
      </c>
      <c r="H107" s="823"/>
      <c r="I107" s="823"/>
      <c r="J107" s="823"/>
      <c r="K107" s="78"/>
    </row>
    <row r="108" spans="1:28" hidden="1">
      <c r="A108" s="78"/>
      <c r="B108" s="81"/>
      <c r="C108" s="80"/>
      <c r="D108" s="78"/>
      <c r="E108" s="78"/>
      <c r="F108" s="78"/>
      <c r="G108" s="78"/>
      <c r="H108" s="78"/>
      <c r="I108" s="78"/>
      <c r="J108" s="78"/>
      <c r="K108" s="78"/>
    </row>
    <row r="109" spans="1:28" hidden="1">
      <c r="A109" s="78"/>
      <c r="B109" s="81"/>
      <c r="C109" s="80"/>
      <c r="D109" s="78"/>
      <c r="E109" s="78"/>
      <c r="F109" s="78"/>
      <c r="G109" s="78"/>
      <c r="H109" s="78"/>
      <c r="I109" s="78"/>
      <c r="J109" s="78"/>
      <c r="K109" s="78"/>
    </row>
    <row r="110" spans="1:28" hidden="1">
      <c r="A110" s="78"/>
      <c r="B110" s="81"/>
      <c r="C110" s="80"/>
      <c r="D110" s="78"/>
      <c r="E110" s="78"/>
      <c r="F110" s="78"/>
      <c r="G110" s="78"/>
      <c r="H110" s="78"/>
      <c r="I110" s="78"/>
      <c r="J110" s="78"/>
      <c r="K110" s="78"/>
    </row>
    <row r="111" spans="1:28" hidden="1">
      <c r="A111" s="78"/>
      <c r="B111" s="81"/>
      <c r="C111" s="80"/>
      <c r="D111" s="78"/>
      <c r="E111" s="78"/>
      <c r="F111" s="78"/>
      <c r="G111" s="78"/>
      <c r="H111" s="78"/>
      <c r="I111" s="78"/>
      <c r="J111" s="78"/>
      <c r="K111" s="78"/>
    </row>
    <row r="112" spans="1:28" hidden="1">
      <c r="A112" s="78"/>
      <c r="B112" s="81"/>
      <c r="C112" s="80"/>
      <c r="D112" s="78"/>
      <c r="E112" s="78"/>
      <c r="F112" s="78"/>
      <c r="G112" s="78"/>
      <c r="H112" s="85"/>
      <c r="I112" s="85"/>
      <c r="J112" s="85"/>
      <c r="K112" s="85"/>
    </row>
    <row r="113" spans="1:11" hidden="1">
      <c r="A113" s="78"/>
      <c r="B113" s="81"/>
      <c r="C113" s="80"/>
      <c r="D113" s="78"/>
      <c r="E113" s="78"/>
      <c r="F113" s="78"/>
      <c r="G113" s="78"/>
      <c r="H113" s="78"/>
      <c r="I113" s="78"/>
      <c r="J113" s="78"/>
      <c r="K113" s="78"/>
    </row>
    <row r="114" spans="1:11" hidden="1">
      <c r="A114" s="78"/>
      <c r="B114" s="81"/>
      <c r="C114" s="80"/>
      <c r="D114" s="78"/>
      <c r="E114" s="78"/>
      <c r="F114" s="78"/>
      <c r="G114" s="78"/>
      <c r="H114" s="80"/>
      <c r="I114" s="78"/>
      <c r="J114" s="78"/>
      <c r="K114" s="78"/>
    </row>
    <row r="115" spans="1:11" hidden="1">
      <c r="A115" s="78"/>
      <c r="B115" s="81"/>
      <c r="C115" s="80"/>
      <c r="D115" s="78"/>
      <c r="E115" s="78"/>
      <c r="F115" s="78"/>
      <c r="G115" s="78"/>
      <c r="H115" s="80"/>
      <c r="I115" s="78"/>
      <c r="J115" s="78"/>
      <c r="K115" s="78"/>
    </row>
    <row r="116" spans="1:11" hidden="1">
      <c r="A116" s="78"/>
      <c r="B116" s="81"/>
      <c r="C116" s="80"/>
      <c r="D116" s="78"/>
      <c r="E116" s="78"/>
      <c r="F116" s="78"/>
      <c r="G116" s="78"/>
      <c r="H116" s="80"/>
      <c r="I116" s="78"/>
      <c r="J116" s="78"/>
      <c r="K116" s="78"/>
    </row>
    <row r="117" spans="1:11" ht="18.75" hidden="1">
      <c r="A117" s="824" t="s">
        <v>300</v>
      </c>
      <c r="B117" s="824"/>
      <c r="C117" s="824"/>
      <c r="D117" s="824"/>
      <c r="E117" s="824"/>
      <c r="F117" s="824"/>
      <c r="G117" s="824"/>
      <c r="H117" s="824"/>
      <c r="I117" s="824"/>
      <c r="J117" s="824"/>
      <c r="K117" s="78"/>
    </row>
    <row r="118" spans="1:11" hidden="1">
      <c r="A118" s="78">
        <f>A100</f>
        <v>20955</v>
      </c>
      <c r="B118" s="81">
        <f>A118/10000</f>
        <v>2.0954999999999999</v>
      </c>
      <c r="C118" s="80">
        <f>INT(B118)</f>
        <v>2</v>
      </c>
      <c r="D118" s="78"/>
      <c r="E118" s="78"/>
      <c r="F118" s="78"/>
      <c r="G118" s="78" t="s">
        <v>284</v>
      </c>
      <c r="H118" s="80">
        <f>C118</f>
        <v>2</v>
      </c>
      <c r="I118" s="78" t="str">
        <f>VLOOKUP(H118,$AA$1:$AB$10,2,FALSE)</f>
        <v>Two</v>
      </c>
      <c r="J118" s="78" t="str">
        <f>IF(AND(I118="Zero"),"",IF(AND(H118=1),VLOOKUP(H119,$AA$1:$AD$10,4,FALSE),VLOOKUP(I118,$AB$1:$AC$10,2,FALSE)))</f>
        <v>Twenty</v>
      </c>
      <c r="K118" s="78"/>
    </row>
    <row r="119" spans="1:11" hidden="1">
      <c r="A119" s="78">
        <f>A118-(C118*10000)</f>
        <v>955</v>
      </c>
      <c r="B119" s="81">
        <f>A119/1000</f>
        <v>0.95499999999999996</v>
      </c>
      <c r="C119" s="80">
        <f>INT(B119)</f>
        <v>0</v>
      </c>
      <c r="D119" s="78"/>
      <c r="E119" s="78"/>
      <c r="F119" s="78"/>
      <c r="G119" s="78" t="s">
        <v>288</v>
      </c>
      <c r="H119" s="80">
        <f>C119</f>
        <v>0</v>
      </c>
      <c r="I119" s="78" t="str">
        <f>VLOOKUP(H119,$AA$1:$AB$10,2,FALSE)</f>
        <v>Zero</v>
      </c>
      <c r="J119" s="78" t="str">
        <f>IF(AND(I119="Zero")," Thousand ",IF(AND(H118=1)," Thousand ",CONCATENATE(I119," Thousand ")))</f>
        <v xml:space="preserve"> Thousand </v>
      </c>
      <c r="K119" s="78"/>
    </row>
    <row r="120" spans="1:11" hidden="1">
      <c r="A120" s="78">
        <f>A119-(C119*1000)</f>
        <v>955</v>
      </c>
      <c r="B120" s="81">
        <f>A120/100</f>
        <v>9.5500000000000007</v>
      </c>
      <c r="C120" s="80">
        <f>INT(B120)</f>
        <v>9</v>
      </c>
      <c r="D120" s="78"/>
      <c r="E120" s="78"/>
      <c r="F120" s="78"/>
      <c r="G120" s="78" t="s">
        <v>292</v>
      </c>
      <c r="H120" s="80">
        <f>C120</f>
        <v>9</v>
      </c>
      <c r="I120" s="78" t="str">
        <f>VLOOKUP(H120,$AA$1:$AB$10,2,FALSE)</f>
        <v>Nine</v>
      </c>
      <c r="J120" s="78" t="str">
        <f>IF(I120="Zero","",CONCATENATE(I120," Hundred "))</f>
        <v xml:space="preserve">Nine Hundred </v>
      </c>
      <c r="K120" s="78"/>
    </row>
    <row r="121" spans="1:11" hidden="1">
      <c r="A121" s="78">
        <f>A120-(C120*100)</f>
        <v>55</v>
      </c>
      <c r="B121" s="81">
        <f>A121/10</f>
        <v>5.5</v>
      </c>
      <c r="C121" s="80">
        <f>A121</f>
        <v>55</v>
      </c>
      <c r="D121" s="78"/>
      <c r="E121" s="78"/>
      <c r="F121" s="78"/>
      <c r="G121" s="78" t="s">
        <v>296</v>
      </c>
      <c r="H121" s="80">
        <f>C121</f>
        <v>55</v>
      </c>
      <c r="I121" s="78" t="str">
        <f>VLOOKUP(H121,$AA$1:$AB$101,2,FALSE)</f>
        <v>Fifty Five</v>
      </c>
      <c r="J121" s="78" t="str">
        <f>I121</f>
        <v>Fifty Five</v>
      </c>
      <c r="K121" s="78"/>
    </row>
    <row r="122" spans="1:11" hidden="1">
      <c r="A122" s="78"/>
      <c r="B122" s="81"/>
      <c r="C122" s="80"/>
      <c r="D122" s="78"/>
      <c r="E122" s="78"/>
      <c r="F122" s="78"/>
      <c r="G122" s="823" t="str">
        <f>CONCATENATE("(Rupees ",J117," ",J118," ",J119," ",J120," and  ",J121," Only) ")</f>
        <v xml:space="preserve">(Rupees  Twenty  Thousand  Nine Hundred  and  Fifty Five Only) </v>
      </c>
      <c r="H122" s="823"/>
      <c r="I122" s="823"/>
      <c r="J122" s="823"/>
      <c r="K122" s="78"/>
    </row>
    <row r="123" spans="1:11" hidden="1">
      <c r="A123" s="78"/>
      <c r="B123" s="81"/>
      <c r="C123" s="80"/>
      <c r="D123" s="78"/>
      <c r="E123" s="78"/>
      <c r="F123" s="78"/>
      <c r="G123" s="78"/>
      <c r="H123" s="80"/>
      <c r="I123" s="78"/>
      <c r="J123" s="78"/>
      <c r="K123" s="78"/>
    </row>
    <row r="124" spans="1:11" hidden="1">
      <c r="A124" s="78"/>
      <c r="B124" s="81"/>
      <c r="C124" s="80"/>
      <c r="D124" s="78"/>
      <c r="E124" s="78"/>
      <c r="F124" s="78"/>
      <c r="G124" s="78"/>
      <c r="H124" s="80"/>
      <c r="I124" s="78"/>
      <c r="J124" s="78"/>
      <c r="K124" s="78"/>
    </row>
    <row r="125" spans="1:11" hidden="1">
      <c r="A125" s="78"/>
      <c r="B125" s="81"/>
      <c r="C125" s="80"/>
      <c r="D125" s="78"/>
      <c r="E125" s="78"/>
      <c r="F125" s="78"/>
      <c r="G125" s="823"/>
      <c r="H125" s="823"/>
      <c r="I125" s="823"/>
      <c r="J125" s="823"/>
      <c r="K125" s="78"/>
    </row>
    <row r="126" spans="1:11" hidden="1">
      <c r="A126" s="78"/>
      <c r="B126" s="81"/>
      <c r="C126" s="80"/>
      <c r="D126" s="78"/>
      <c r="E126" s="78"/>
      <c r="F126" s="78"/>
      <c r="G126" s="78"/>
      <c r="H126" s="80"/>
      <c r="I126" s="78"/>
      <c r="J126" s="78"/>
      <c r="K126" s="78"/>
    </row>
    <row r="127" spans="1:11" hidden="1">
      <c r="A127" s="78"/>
      <c r="B127" s="81"/>
      <c r="C127" s="80"/>
      <c r="D127" s="78"/>
      <c r="E127" s="78"/>
      <c r="F127" s="78"/>
      <c r="G127" s="78"/>
      <c r="H127" s="80"/>
      <c r="I127" s="78"/>
      <c r="J127" s="78"/>
      <c r="K127" s="78"/>
    </row>
    <row r="128" spans="1:11" hidden="1">
      <c r="A128" s="78"/>
      <c r="B128" s="81"/>
      <c r="C128" s="80"/>
      <c r="D128" s="78"/>
      <c r="E128" s="78"/>
      <c r="F128" s="78"/>
      <c r="G128" s="87"/>
      <c r="H128" s="87"/>
      <c r="I128" s="87"/>
      <c r="J128" s="87"/>
      <c r="K128" s="78"/>
    </row>
    <row r="129" spans="1:11" hidden="1">
      <c r="A129" s="78"/>
      <c r="B129" s="79"/>
      <c r="C129" s="78"/>
      <c r="D129" s="78"/>
      <c r="E129" s="78"/>
      <c r="F129" s="78"/>
      <c r="G129" s="78"/>
      <c r="H129" s="78"/>
      <c r="I129" s="78"/>
      <c r="J129" s="78"/>
      <c r="K129" s="78"/>
    </row>
    <row r="130" spans="1:11" hidden="1">
      <c r="A130" s="78"/>
      <c r="B130" s="79"/>
      <c r="C130" s="78"/>
      <c r="D130" s="78"/>
      <c r="E130" s="78"/>
      <c r="F130" s="78"/>
      <c r="G130" s="78"/>
      <c r="H130" s="78"/>
      <c r="I130" s="78"/>
      <c r="J130" s="78"/>
      <c r="K130" s="78"/>
    </row>
    <row r="131" spans="1:11" hidden="1">
      <c r="A131" s="78"/>
      <c r="B131" s="79"/>
      <c r="C131" s="78"/>
      <c r="D131" s="78"/>
      <c r="E131" s="78"/>
      <c r="F131" s="78"/>
      <c r="G131" s="78"/>
      <c r="H131" s="78"/>
      <c r="I131" s="78"/>
      <c r="J131" s="78"/>
      <c r="K131" s="78"/>
    </row>
    <row r="132" spans="1:11" hidden="1">
      <c r="A132" s="78"/>
      <c r="B132" s="81"/>
      <c r="C132" s="80"/>
      <c r="D132" s="78"/>
      <c r="E132" s="78"/>
      <c r="F132" s="78"/>
      <c r="G132" s="78"/>
      <c r="H132" s="80"/>
      <c r="I132" s="78"/>
      <c r="J132" s="78"/>
      <c r="K132" s="78"/>
    </row>
    <row r="133" spans="1:11" ht="18.75" hidden="1">
      <c r="A133" s="824" t="s">
        <v>315</v>
      </c>
      <c r="B133" s="824"/>
      <c r="C133" s="824"/>
      <c r="D133" s="824"/>
      <c r="E133" s="824"/>
      <c r="F133" s="824"/>
      <c r="G133" s="824"/>
      <c r="H133" s="824"/>
      <c r="I133" s="824"/>
      <c r="J133" s="824"/>
      <c r="K133" s="78"/>
    </row>
    <row r="134" spans="1:11" hidden="1">
      <c r="A134" s="78">
        <f>A100</f>
        <v>20955</v>
      </c>
      <c r="B134" s="81">
        <f>A134/1000</f>
        <v>20.954999999999998</v>
      </c>
      <c r="C134" s="80">
        <f>INT(B134)</f>
        <v>20</v>
      </c>
      <c r="D134" s="78"/>
      <c r="E134" s="78"/>
      <c r="F134" s="78"/>
      <c r="G134" s="78" t="s">
        <v>288</v>
      </c>
      <c r="H134" s="80">
        <f>C134</f>
        <v>20</v>
      </c>
      <c r="I134" s="78" t="e">
        <f>VLOOKUP(H134,$AA$1:$AB$10,2,FALSE)</f>
        <v>#N/A</v>
      </c>
      <c r="J134" s="78" t="e">
        <f>IF(AND(I134="Zero")," Thousand ",IF(AND(H133=1)," Thousand ",CONCATENATE(I134," Thousand ")))</f>
        <v>#N/A</v>
      </c>
      <c r="K134" s="78"/>
    </row>
    <row r="135" spans="1:11" hidden="1">
      <c r="A135" s="78">
        <f>A134-(C134*1000)</f>
        <v>955</v>
      </c>
      <c r="B135" s="81">
        <f>A135/100</f>
        <v>9.5500000000000007</v>
      </c>
      <c r="C135" s="80">
        <f>INT(B135)</f>
        <v>9</v>
      </c>
      <c r="D135" s="78"/>
      <c r="E135" s="78"/>
      <c r="F135" s="78"/>
      <c r="G135" s="78" t="s">
        <v>292</v>
      </c>
      <c r="H135" s="80">
        <f>C135</f>
        <v>9</v>
      </c>
      <c r="I135" s="78" t="str">
        <f>VLOOKUP(H135,$AA$1:$AB$10,2,FALSE)</f>
        <v>Nine</v>
      </c>
      <c r="J135" s="78" t="str">
        <f>IF(I135="Zero","",CONCATENATE(I135," Hundred "))</f>
        <v xml:space="preserve">Nine Hundred </v>
      </c>
      <c r="K135" s="78"/>
    </row>
    <row r="136" spans="1:11" hidden="1">
      <c r="A136" s="78">
        <f>A135-(C135*100)</f>
        <v>55</v>
      </c>
      <c r="B136" s="81">
        <f>A136/10</f>
        <v>5.5</v>
      </c>
      <c r="C136" s="80">
        <f>A136</f>
        <v>55</v>
      </c>
      <c r="D136" s="78"/>
      <c r="E136" s="78"/>
      <c r="F136" s="78"/>
      <c r="G136" s="78" t="s">
        <v>296</v>
      </c>
      <c r="H136" s="80">
        <f>C136</f>
        <v>55</v>
      </c>
      <c r="I136" s="78" t="str">
        <f>VLOOKUP(H136,$AA$1:$AB$101,2,FALSE)</f>
        <v>Fifty Five</v>
      </c>
      <c r="J136" s="78" t="str">
        <f>I136</f>
        <v>Fifty Five</v>
      </c>
      <c r="K136" s="78"/>
    </row>
    <row r="137" spans="1:11" hidden="1">
      <c r="A137" s="78"/>
      <c r="B137" s="81"/>
      <c r="C137" s="80"/>
      <c r="D137" s="78"/>
      <c r="E137" s="78"/>
      <c r="F137" s="78"/>
      <c r="G137" s="823" t="e">
        <f>CONCATENATE("(Rupees ",J132," ",J133," ",J134," ",J135," and  ",J136," Only) ")</f>
        <v>#N/A</v>
      </c>
      <c r="H137" s="823"/>
      <c r="I137" s="823"/>
      <c r="J137" s="823"/>
      <c r="K137" s="78"/>
    </row>
    <row r="138" spans="1:11" hidden="1">
      <c r="A138" s="78"/>
      <c r="B138" s="81"/>
      <c r="C138" s="80"/>
      <c r="D138" s="78"/>
      <c r="E138" s="78"/>
      <c r="F138" s="78"/>
      <c r="G138" s="823"/>
      <c r="H138" s="823"/>
      <c r="I138" s="823"/>
      <c r="J138" s="823"/>
      <c r="K138" s="78"/>
    </row>
    <row r="139" spans="1:11" hidden="1">
      <c r="A139" s="78"/>
      <c r="B139" s="79"/>
      <c r="C139" s="78"/>
      <c r="D139" s="78"/>
      <c r="E139" s="78"/>
      <c r="F139" s="78"/>
      <c r="G139" s="78"/>
      <c r="H139" s="78"/>
      <c r="I139" s="78"/>
      <c r="J139" s="78"/>
      <c r="K139" s="78"/>
    </row>
    <row r="140" spans="1:11" hidden="1">
      <c r="A140" s="78"/>
      <c r="B140" s="79"/>
      <c r="C140" s="78"/>
      <c r="D140" s="78"/>
      <c r="E140" s="78"/>
      <c r="F140" s="78"/>
      <c r="G140" s="78"/>
      <c r="H140" s="78"/>
      <c r="I140" s="78"/>
      <c r="J140" s="78"/>
      <c r="K140" s="78"/>
    </row>
    <row r="141" spans="1:11" hidden="1">
      <c r="A141" s="78"/>
      <c r="B141" s="79"/>
      <c r="C141" s="78"/>
      <c r="D141" s="78"/>
      <c r="E141" s="78"/>
      <c r="F141" s="78"/>
      <c r="G141" s="78"/>
      <c r="H141" s="78"/>
      <c r="I141" s="78"/>
      <c r="J141" s="78"/>
      <c r="K141" s="78"/>
    </row>
    <row r="142" spans="1:11" hidden="1">
      <c r="A142" s="78"/>
      <c r="B142" s="79"/>
      <c r="C142" s="78"/>
      <c r="D142" s="78"/>
      <c r="E142" s="78"/>
      <c r="F142" s="78"/>
      <c r="G142" s="78"/>
      <c r="H142" s="78"/>
      <c r="I142" s="78"/>
      <c r="J142" s="78"/>
      <c r="K142" s="78"/>
    </row>
    <row r="143" spans="1:11" hidden="1">
      <c r="A143" s="78"/>
      <c r="B143" s="79"/>
      <c r="C143" s="78"/>
      <c r="D143" s="78"/>
      <c r="E143" s="78"/>
      <c r="F143" s="78"/>
      <c r="G143" s="78"/>
      <c r="H143" s="78"/>
      <c r="I143" s="78"/>
      <c r="J143" s="78"/>
      <c r="K143" s="78"/>
    </row>
    <row r="144" spans="1:11" hidden="1">
      <c r="A144" s="78"/>
      <c r="B144" s="81"/>
      <c r="C144" s="80"/>
      <c r="D144" s="78"/>
      <c r="E144" s="78"/>
      <c r="F144" s="78"/>
      <c r="G144" s="78"/>
      <c r="H144" s="80"/>
      <c r="I144" s="78"/>
      <c r="J144" s="78"/>
      <c r="K144" s="78"/>
    </row>
    <row r="145" spans="1:11" hidden="1">
      <c r="A145" s="78"/>
      <c r="B145" s="81"/>
      <c r="C145" s="80"/>
      <c r="D145" s="78"/>
      <c r="E145" s="78"/>
      <c r="F145" s="78"/>
      <c r="G145" s="78"/>
      <c r="H145" s="80"/>
      <c r="I145" s="78"/>
      <c r="J145" s="78"/>
      <c r="K145" s="78"/>
    </row>
    <row r="146" spans="1:11" ht="18.75" hidden="1">
      <c r="A146" s="824" t="s">
        <v>328</v>
      </c>
      <c r="B146" s="824"/>
      <c r="C146" s="824"/>
      <c r="D146" s="824"/>
      <c r="E146" s="824"/>
      <c r="F146" s="824"/>
      <c r="G146" s="824"/>
      <c r="H146" s="824"/>
      <c r="I146" s="824"/>
      <c r="J146" s="824"/>
      <c r="K146" s="78"/>
    </row>
    <row r="147" spans="1:11" hidden="1">
      <c r="A147" s="78">
        <f>A100</f>
        <v>20955</v>
      </c>
      <c r="B147" s="81">
        <f>A147/100</f>
        <v>209.55</v>
      </c>
      <c r="C147" s="80">
        <f>INT(B147)</f>
        <v>209</v>
      </c>
      <c r="D147" s="78"/>
      <c r="E147" s="78"/>
      <c r="F147" s="78"/>
      <c r="G147" s="78" t="s">
        <v>292</v>
      </c>
      <c r="H147" s="80">
        <f>C147</f>
        <v>209</v>
      </c>
      <c r="I147" s="78" t="e">
        <f>VLOOKUP(H147,$AA$1:$AB$10,2,FALSE)</f>
        <v>#N/A</v>
      </c>
      <c r="J147" s="78" t="e">
        <f>IF(I147="Zero","",CONCATENATE(I147," Hundred "))</f>
        <v>#N/A</v>
      </c>
      <c r="K147" s="78"/>
    </row>
    <row r="148" spans="1:11" hidden="1">
      <c r="A148" s="78">
        <f>A147-(C147*100)</f>
        <v>55</v>
      </c>
      <c r="B148" s="81">
        <f>A148/10</f>
        <v>5.5</v>
      </c>
      <c r="C148" s="80">
        <f>A148</f>
        <v>55</v>
      </c>
      <c r="D148" s="78"/>
      <c r="E148" s="78"/>
      <c r="F148" s="78"/>
      <c r="G148" s="78" t="s">
        <v>296</v>
      </c>
      <c r="H148" s="80">
        <f>C148</f>
        <v>55</v>
      </c>
      <c r="I148" s="78" t="str">
        <f>VLOOKUP(H148,$AA$1:$AB$101,2,FALSE)</f>
        <v>Fifty Five</v>
      </c>
      <c r="J148" s="78" t="str">
        <f>I148</f>
        <v>Fifty Five</v>
      </c>
      <c r="K148" s="78"/>
    </row>
    <row r="149" spans="1:11" hidden="1">
      <c r="A149" s="78"/>
      <c r="B149" s="81"/>
      <c r="C149" s="80"/>
      <c r="D149" s="78"/>
      <c r="E149" s="78"/>
      <c r="F149" s="78"/>
      <c r="G149" s="823" t="e">
        <f>CONCATENATE("(Rupees ",J144," ",J145," ",J146," ",J147," and  ",J148," Only) ")</f>
        <v>#N/A</v>
      </c>
      <c r="H149" s="823"/>
      <c r="I149" s="823"/>
      <c r="J149" s="823"/>
      <c r="K149" s="78"/>
    </row>
    <row r="150" spans="1:11" hidden="1">
      <c r="A150" s="78"/>
      <c r="B150" s="79"/>
      <c r="C150" s="78"/>
      <c r="D150" s="78"/>
      <c r="E150" s="78"/>
      <c r="F150" s="78"/>
      <c r="G150" s="78"/>
      <c r="H150" s="78"/>
      <c r="I150" s="78"/>
      <c r="J150" s="78"/>
      <c r="K150" s="78"/>
    </row>
    <row r="151" spans="1:11" hidden="1">
      <c r="A151" s="78"/>
      <c r="B151" s="79"/>
      <c r="C151" s="78"/>
      <c r="D151" s="78"/>
      <c r="E151" s="78"/>
      <c r="F151" s="78"/>
      <c r="G151" s="78"/>
      <c r="H151" s="78"/>
      <c r="I151" s="78"/>
      <c r="J151" s="78"/>
      <c r="K151" s="78"/>
    </row>
    <row r="152" spans="1:11" hidden="1">
      <c r="A152" s="78"/>
      <c r="B152" s="79"/>
      <c r="C152" s="78"/>
      <c r="D152" s="78"/>
      <c r="E152" s="78"/>
      <c r="F152" s="78"/>
      <c r="G152" s="78"/>
      <c r="H152" s="78"/>
      <c r="I152" s="78"/>
      <c r="J152" s="78"/>
      <c r="K152" s="78"/>
    </row>
    <row r="153" spans="1:11" hidden="1">
      <c r="A153" s="78"/>
      <c r="B153" s="79"/>
      <c r="C153" s="78"/>
      <c r="D153" s="78"/>
      <c r="E153" s="78"/>
      <c r="F153" s="78"/>
      <c r="G153" s="78"/>
      <c r="H153" s="78"/>
      <c r="I153" s="78"/>
      <c r="J153" s="78"/>
      <c r="K153" s="78"/>
    </row>
    <row r="154" spans="1:11" hidden="1">
      <c r="A154" s="78"/>
      <c r="B154" s="79"/>
      <c r="C154" s="78"/>
      <c r="D154" s="78"/>
      <c r="E154" s="78"/>
      <c r="F154" s="78"/>
      <c r="G154" s="78"/>
      <c r="H154" s="78"/>
      <c r="I154" s="78"/>
      <c r="J154" s="78"/>
      <c r="K154" s="78"/>
    </row>
    <row r="155" spans="1:11" hidden="1">
      <c r="A155" s="78"/>
      <c r="B155" s="79"/>
      <c r="C155" s="78"/>
      <c r="D155" s="78"/>
      <c r="E155" s="78"/>
      <c r="F155" s="78"/>
      <c r="G155" s="78"/>
      <c r="H155" s="78"/>
      <c r="I155" s="78"/>
      <c r="J155" s="78"/>
      <c r="K155" s="78"/>
    </row>
    <row r="156" spans="1:11" hidden="1">
      <c r="A156" s="78"/>
      <c r="B156" s="81"/>
      <c r="C156" s="80"/>
      <c r="D156" s="78"/>
      <c r="E156" s="78"/>
      <c r="F156" s="78"/>
      <c r="G156" s="78"/>
      <c r="H156" s="80"/>
      <c r="I156" s="78"/>
      <c r="J156" s="78"/>
      <c r="K156" s="78"/>
    </row>
    <row r="157" spans="1:11" hidden="1">
      <c r="A157" s="78"/>
      <c r="B157" s="81"/>
      <c r="C157" s="80"/>
      <c r="D157" s="78"/>
      <c r="E157" s="78"/>
      <c r="F157" s="78"/>
      <c r="G157" s="78"/>
      <c r="H157" s="80"/>
      <c r="I157" s="78"/>
      <c r="J157" s="78"/>
      <c r="K157" s="78"/>
    </row>
    <row r="158" spans="1:11" hidden="1">
      <c r="A158" s="78"/>
      <c r="B158" s="81"/>
      <c r="C158" s="80"/>
      <c r="D158" s="78"/>
      <c r="E158" s="78"/>
      <c r="F158" s="78"/>
      <c r="G158" s="78"/>
      <c r="H158" s="80"/>
      <c r="I158" s="78"/>
      <c r="J158" s="78"/>
      <c r="K158" s="78"/>
    </row>
    <row r="159" spans="1:11" ht="18.75" hidden="1">
      <c r="A159" s="824" t="s">
        <v>328</v>
      </c>
      <c r="B159" s="824"/>
      <c r="C159" s="824"/>
      <c r="D159" s="824"/>
      <c r="E159" s="824"/>
      <c r="F159" s="824"/>
      <c r="G159" s="824"/>
      <c r="H159" s="824"/>
      <c r="I159" s="824"/>
      <c r="J159" s="824"/>
      <c r="K159" s="78"/>
    </row>
    <row r="160" spans="1:11" hidden="1">
      <c r="A160" s="78">
        <f>A100</f>
        <v>20955</v>
      </c>
      <c r="B160" s="81">
        <f>A160/10</f>
        <v>2095.5</v>
      </c>
      <c r="C160" s="80">
        <f>A160</f>
        <v>20955</v>
      </c>
      <c r="D160" s="78"/>
      <c r="E160" s="78"/>
      <c r="F160" s="78"/>
      <c r="G160" s="78" t="s">
        <v>296</v>
      </c>
      <c r="H160" s="80">
        <f>C160</f>
        <v>20955</v>
      </c>
      <c r="I160" s="78" t="e">
        <f>VLOOKUP(H160,$AA$1:$AB$101,2,FALSE)</f>
        <v>#N/A</v>
      </c>
      <c r="J160" s="78" t="e">
        <f>I160</f>
        <v>#N/A</v>
      </c>
      <c r="K160" s="78"/>
    </row>
    <row r="161" spans="1:11" hidden="1">
      <c r="A161" s="78"/>
      <c r="B161" s="81"/>
      <c r="C161" s="80"/>
      <c r="D161" s="78"/>
      <c r="E161" s="78"/>
      <c r="F161" s="78"/>
      <c r="G161" s="823" t="e">
        <f>CONCATENATE("(Rupees ",J156," ",J157," ",J158," ",J159," ",J160," Only) ")</f>
        <v>#N/A</v>
      </c>
      <c r="H161" s="823"/>
      <c r="I161" s="823"/>
      <c r="J161" s="823"/>
      <c r="K161" s="78"/>
    </row>
    <row r="162" spans="1:11" hidden="1">
      <c r="A162" s="78"/>
      <c r="B162" s="79"/>
      <c r="C162" s="78"/>
      <c r="D162" s="78"/>
      <c r="E162" s="78"/>
      <c r="F162" s="78"/>
      <c r="G162" s="78"/>
      <c r="H162" s="78"/>
      <c r="I162" s="78"/>
      <c r="J162" s="78"/>
      <c r="K162" s="78"/>
    </row>
    <row r="163" spans="1:11" hidden="1">
      <c r="A163" s="78"/>
      <c r="B163" s="79"/>
      <c r="C163" s="78"/>
      <c r="D163" s="78"/>
      <c r="E163" s="78"/>
      <c r="F163" s="78"/>
      <c r="G163" s="78"/>
      <c r="H163" s="78"/>
      <c r="I163" s="78"/>
      <c r="J163" s="78"/>
      <c r="K163" s="78"/>
    </row>
    <row r="164" spans="1:11" hidden="1">
      <c r="A164" s="78"/>
      <c r="B164" s="79"/>
      <c r="C164" s="78"/>
      <c r="D164" s="78"/>
      <c r="E164" s="78"/>
      <c r="F164" s="78"/>
      <c r="G164" s="78"/>
      <c r="H164" s="78"/>
      <c r="I164" s="78"/>
      <c r="J164" s="78"/>
      <c r="K164" s="78"/>
    </row>
    <row r="165" spans="1:11" hidden="1">
      <c r="A165" s="78"/>
      <c r="B165" s="79"/>
      <c r="C165" s="78"/>
      <c r="D165" s="78"/>
      <c r="E165" s="78"/>
      <c r="F165" s="78"/>
      <c r="G165" s="78"/>
      <c r="H165" s="78"/>
      <c r="I165" s="78"/>
      <c r="J165" s="78"/>
      <c r="K165" s="78"/>
    </row>
    <row r="166" spans="1:11" hidden="1">
      <c r="A166" s="825" t="str">
        <f>IF(AND(A100&gt;=100000),G107,IF(AND(A100&gt;=10000,A100&lt;=99999),G122,IF(AND(A100&gt;=1000,A100&lt;=9999),G137,IF(AND(A100&gt;=100,A100&lt;=999),G149,G161))))</f>
        <v xml:space="preserve">(Rupees  Twenty  Thousand  Nine Hundred  and  Fifty Five Only) </v>
      </c>
      <c r="B166" s="825"/>
      <c r="C166" s="825"/>
      <c r="D166" s="825"/>
      <c r="E166" s="825"/>
      <c r="F166" s="825"/>
      <c r="G166" s="825"/>
      <c r="H166" s="825"/>
      <c r="I166" s="825"/>
      <c r="J166" s="825"/>
      <c r="K166" s="78"/>
    </row>
    <row r="167" spans="1:11" hidden="1">
      <c r="A167" s="78"/>
      <c r="B167" s="79"/>
      <c r="C167" s="78"/>
      <c r="D167" s="78"/>
      <c r="E167" s="78"/>
      <c r="F167" s="78"/>
      <c r="G167" s="78"/>
      <c r="H167" s="78"/>
      <c r="I167" s="78"/>
      <c r="J167" s="78"/>
      <c r="K167" s="78"/>
    </row>
    <row r="168" spans="1:11" hidden="1">
      <c r="A168" s="78"/>
      <c r="B168" s="79"/>
      <c r="C168" s="78"/>
      <c r="D168" s="78"/>
      <c r="E168" s="78"/>
      <c r="F168" s="78"/>
      <c r="G168" s="78"/>
      <c r="H168" s="78"/>
      <c r="I168" s="78"/>
      <c r="J168" s="78"/>
      <c r="K168" s="78"/>
    </row>
    <row r="169" spans="1:11" hidden="1">
      <c r="A169" s="78"/>
      <c r="B169" s="79"/>
      <c r="C169" s="78"/>
      <c r="D169" s="78"/>
      <c r="E169" s="78"/>
      <c r="F169" s="78"/>
      <c r="G169" s="78"/>
      <c r="H169" s="78"/>
      <c r="I169" s="78"/>
      <c r="J169" s="78"/>
      <c r="K169" s="78"/>
    </row>
    <row r="170" spans="1:11" hidden="1">
      <c r="A170" s="78"/>
      <c r="B170" s="79"/>
      <c r="C170" s="78"/>
      <c r="D170" s="78"/>
      <c r="E170" s="78"/>
      <c r="F170" s="78"/>
      <c r="G170" s="78"/>
      <c r="H170" s="78"/>
      <c r="I170" s="78"/>
      <c r="J170" s="78"/>
      <c r="K170" s="78"/>
    </row>
    <row r="171" spans="1:11" hidden="1">
      <c r="A171" s="78"/>
      <c r="B171" s="79"/>
      <c r="C171" s="78"/>
      <c r="D171" s="78"/>
      <c r="E171" s="78"/>
      <c r="F171" s="78"/>
      <c r="G171" s="78"/>
      <c r="H171" s="78"/>
      <c r="I171" s="78"/>
      <c r="J171" s="78"/>
      <c r="K171" s="78"/>
    </row>
    <row r="172" spans="1:11" hidden="1">
      <c r="A172" s="78"/>
      <c r="B172" s="79"/>
      <c r="C172" s="78"/>
      <c r="D172" s="78"/>
      <c r="E172" s="78"/>
      <c r="F172" s="78"/>
      <c r="G172" s="78"/>
      <c r="H172" s="78"/>
      <c r="I172" s="78"/>
      <c r="J172" s="78"/>
      <c r="K172" s="78"/>
    </row>
    <row r="173" spans="1:11" hidden="1">
      <c r="A173" s="78"/>
      <c r="B173" s="79"/>
      <c r="C173" s="78"/>
      <c r="D173" s="78"/>
      <c r="E173" s="78"/>
      <c r="F173" s="78"/>
      <c r="G173" s="78"/>
      <c r="H173" s="78"/>
      <c r="I173" s="78"/>
      <c r="J173" s="78"/>
      <c r="K173" s="78"/>
    </row>
    <row r="174" spans="1:11" hidden="1">
      <c r="A174" s="78"/>
      <c r="B174" s="79"/>
      <c r="C174" s="78"/>
      <c r="D174" s="78"/>
      <c r="E174" s="78"/>
      <c r="F174" s="78"/>
      <c r="G174" s="78"/>
      <c r="H174" s="78"/>
      <c r="I174" s="78"/>
      <c r="J174" s="78"/>
      <c r="K174" s="78"/>
    </row>
    <row r="175" spans="1:11" hidden="1">
      <c r="A175" s="78"/>
      <c r="B175" s="79"/>
      <c r="C175" s="78"/>
      <c r="D175" s="78"/>
      <c r="E175" s="78"/>
      <c r="F175" s="78"/>
      <c r="G175" s="78"/>
      <c r="H175" s="78"/>
      <c r="I175" s="78"/>
      <c r="J175" s="78"/>
      <c r="K175" s="78"/>
    </row>
    <row r="176" spans="1:11" hidden="1">
      <c r="A176" s="78"/>
      <c r="B176" s="79"/>
      <c r="C176" s="78"/>
      <c r="D176" s="78"/>
      <c r="E176" s="78"/>
      <c r="F176" s="78"/>
      <c r="G176" s="78"/>
      <c r="H176" s="78"/>
      <c r="I176" s="78"/>
      <c r="J176" s="78"/>
      <c r="K176" s="78"/>
    </row>
    <row r="177" spans="1:11" hidden="1">
      <c r="A177" s="78"/>
      <c r="B177" s="79"/>
      <c r="C177" s="78"/>
      <c r="D177" s="78"/>
      <c r="E177" s="78"/>
      <c r="F177" s="78"/>
      <c r="G177" s="78"/>
      <c r="H177" s="78"/>
      <c r="I177" s="78"/>
      <c r="J177" s="78"/>
      <c r="K177" s="78"/>
    </row>
    <row r="178" spans="1:11" hidden="1">
      <c r="A178" s="78"/>
      <c r="B178" s="79"/>
      <c r="C178" s="78"/>
      <c r="D178" s="78"/>
      <c r="E178" s="78"/>
      <c r="F178" s="78"/>
      <c r="G178" s="78"/>
      <c r="H178" s="78"/>
      <c r="I178" s="78"/>
      <c r="J178" s="78"/>
      <c r="K178" s="78"/>
    </row>
    <row r="179" spans="1:11" hidden="1">
      <c r="A179" s="78"/>
      <c r="B179" s="79"/>
      <c r="C179" s="78"/>
      <c r="D179" s="78"/>
      <c r="E179" s="78"/>
      <c r="F179" s="78"/>
      <c r="G179" s="78"/>
      <c r="H179" s="78"/>
      <c r="I179" s="78"/>
      <c r="J179" s="78"/>
      <c r="K179" s="78"/>
    </row>
    <row r="180" spans="1:11" hidden="1">
      <c r="A180" s="78"/>
      <c r="B180" s="79"/>
      <c r="C180" s="78"/>
      <c r="D180" s="78"/>
      <c r="E180" s="78"/>
      <c r="F180" s="78"/>
      <c r="G180" s="78"/>
      <c r="H180" s="78"/>
      <c r="I180" s="78"/>
      <c r="J180" s="78"/>
      <c r="K180" s="78"/>
    </row>
    <row r="181" spans="1:11" hidden="1">
      <c r="A181" s="78"/>
      <c r="B181" s="79"/>
      <c r="C181" s="78"/>
      <c r="D181" s="78"/>
      <c r="E181" s="78"/>
      <c r="F181" s="78"/>
      <c r="G181" s="78"/>
      <c r="H181" s="78"/>
      <c r="I181" s="78"/>
      <c r="J181" s="78"/>
      <c r="K181" s="78"/>
    </row>
    <row r="182" spans="1:11" hidden="1">
      <c r="A182" s="78"/>
      <c r="B182" s="79"/>
      <c r="C182" s="78"/>
      <c r="D182" s="78"/>
      <c r="E182" s="78"/>
      <c r="F182" s="78"/>
      <c r="G182" s="78"/>
      <c r="H182" s="78"/>
      <c r="I182" s="78"/>
      <c r="J182" s="78"/>
      <c r="K182" s="78"/>
    </row>
    <row r="183" spans="1:11" hidden="1">
      <c r="A183" s="78"/>
      <c r="B183" s="79"/>
      <c r="C183" s="78"/>
      <c r="D183" s="78"/>
      <c r="E183" s="78"/>
      <c r="F183" s="78"/>
      <c r="G183" s="78"/>
      <c r="H183" s="78"/>
      <c r="I183" s="78"/>
      <c r="J183" s="78"/>
      <c r="K183" s="78"/>
    </row>
    <row r="184" spans="1:11" hidden="1">
      <c r="A184" s="78"/>
      <c r="B184" s="79"/>
      <c r="C184" s="78"/>
      <c r="D184" s="78"/>
      <c r="E184" s="78"/>
      <c r="F184" s="78"/>
      <c r="G184" s="78"/>
      <c r="H184" s="78"/>
      <c r="I184" s="78"/>
      <c r="J184" s="78"/>
      <c r="K184" s="78"/>
    </row>
    <row r="185" spans="1:11" hidden="1">
      <c r="A185" s="78"/>
      <c r="B185" s="79"/>
      <c r="C185" s="78"/>
      <c r="D185" s="78"/>
      <c r="E185" s="78"/>
      <c r="F185" s="78"/>
      <c r="G185" s="78"/>
      <c r="H185" s="78"/>
      <c r="I185" s="78"/>
      <c r="J185" s="78"/>
      <c r="K185" s="78"/>
    </row>
    <row r="186" spans="1:11" hidden="1">
      <c r="A186" s="78"/>
      <c r="B186" s="79"/>
      <c r="C186" s="78"/>
      <c r="D186" s="78"/>
      <c r="E186" s="78"/>
      <c r="F186" s="78"/>
      <c r="G186" s="78"/>
      <c r="H186" s="78"/>
      <c r="I186" s="78"/>
      <c r="J186" s="78"/>
      <c r="K186" s="78"/>
    </row>
    <row r="187" spans="1:11" hidden="1">
      <c r="A187" s="78"/>
      <c r="B187" s="79"/>
      <c r="C187" s="78"/>
      <c r="D187" s="78"/>
      <c r="E187" s="78"/>
      <c r="F187" s="78"/>
      <c r="G187" s="78"/>
      <c r="H187" s="78"/>
      <c r="I187" s="78"/>
      <c r="J187" s="78"/>
      <c r="K187" s="78"/>
    </row>
    <row r="188" spans="1:11" hidden="1">
      <c r="A188" s="78"/>
      <c r="B188" s="79"/>
      <c r="C188" s="78"/>
      <c r="D188" s="78"/>
      <c r="E188" s="78"/>
      <c r="F188" s="78"/>
      <c r="G188" s="78"/>
      <c r="H188" s="78"/>
      <c r="I188" s="78"/>
      <c r="J188" s="78"/>
      <c r="K188" s="78"/>
    </row>
    <row r="189" spans="1:11" hidden="1">
      <c r="A189" s="78"/>
      <c r="B189" s="79"/>
      <c r="C189" s="78"/>
      <c r="D189" s="78"/>
      <c r="E189" s="78"/>
      <c r="F189" s="78"/>
      <c r="G189" s="78"/>
      <c r="H189" s="78"/>
      <c r="I189" s="78"/>
      <c r="J189" s="78"/>
      <c r="K189" s="78"/>
    </row>
    <row r="190" spans="1:11" hidden="1">
      <c r="A190" s="78"/>
      <c r="B190" s="79"/>
      <c r="C190" s="78"/>
      <c r="D190" s="78"/>
      <c r="E190" s="78"/>
      <c r="F190" s="78"/>
      <c r="G190" s="78"/>
      <c r="H190" s="78"/>
      <c r="I190" s="78"/>
      <c r="J190" s="78"/>
      <c r="K190" s="78"/>
    </row>
    <row r="191" spans="1:11" hidden="1">
      <c r="A191" s="78"/>
      <c r="B191" s="79"/>
      <c r="C191" s="78"/>
      <c r="D191" s="78"/>
      <c r="E191" s="78"/>
      <c r="F191" s="78"/>
      <c r="G191" s="78"/>
      <c r="H191" s="78"/>
      <c r="I191" s="78"/>
      <c r="J191" s="78"/>
      <c r="K191" s="78"/>
    </row>
    <row r="192" spans="1:11" hidden="1">
      <c r="A192" s="78"/>
      <c r="B192" s="79"/>
      <c r="C192" s="78"/>
      <c r="D192" s="78"/>
      <c r="E192" s="78"/>
      <c r="F192" s="78"/>
      <c r="G192" s="78"/>
      <c r="H192" s="78"/>
      <c r="I192" s="78"/>
      <c r="J192" s="78"/>
      <c r="K192" s="78"/>
    </row>
    <row r="193" spans="1:27" hidden="1">
      <c r="A193" s="78"/>
      <c r="B193" s="79"/>
      <c r="C193" s="78"/>
      <c r="D193" s="78"/>
      <c r="E193" s="78"/>
      <c r="F193" s="78"/>
      <c r="G193" s="78"/>
      <c r="H193" s="78"/>
      <c r="I193" s="78"/>
      <c r="J193" s="78"/>
      <c r="K193" s="78"/>
    </row>
    <row r="194" spans="1:27" hidden="1">
      <c r="A194" s="78"/>
      <c r="B194" s="79"/>
      <c r="C194" s="78"/>
      <c r="D194" s="78"/>
      <c r="E194" s="78"/>
      <c r="F194" s="78"/>
      <c r="G194" s="78"/>
      <c r="H194" s="78"/>
      <c r="I194" s="78"/>
      <c r="J194" s="78"/>
      <c r="K194" s="78"/>
    </row>
    <row r="195" spans="1:27" hidden="1">
      <c r="A195" s="78"/>
      <c r="B195" s="79"/>
      <c r="C195" s="78"/>
      <c r="D195" s="78"/>
      <c r="E195" s="78"/>
      <c r="F195" s="78"/>
      <c r="G195" s="78"/>
      <c r="H195" s="78"/>
      <c r="I195" s="78"/>
      <c r="J195" s="78"/>
      <c r="K195" s="78"/>
    </row>
    <row r="196" spans="1:27" hidden="1">
      <c r="A196" s="78"/>
      <c r="B196" s="79"/>
      <c r="C196" s="78"/>
      <c r="D196" s="78"/>
      <c r="E196" s="78"/>
      <c r="F196" s="78"/>
      <c r="G196" s="78"/>
      <c r="H196" s="78"/>
      <c r="I196" s="78"/>
      <c r="J196" s="78"/>
      <c r="K196" s="78"/>
    </row>
    <row r="197" spans="1:27" hidden="1">
      <c r="A197" s="78"/>
      <c r="B197" s="79"/>
      <c r="C197" s="78"/>
      <c r="D197" s="78"/>
      <c r="E197" s="78"/>
      <c r="F197" s="78"/>
      <c r="G197" s="78"/>
      <c r="H197" s="78"/>
      <c r="I197" s="78"/>
      <c r="J197" s="78"/>
      <c r="K197" s="78"/>
    </row>
    <row r="198" spans="1:27" hidden="1">
      <c r="A198" s="78"/>
      <c r="B198" s="79"/>
      <c r="C198" s="78"/>
      <c r="D198" s="78"/>
      <c r="E198" s="78"/>
      <c r="F198" s="78"/>
      <c r="G198" s="78"/>
      <c r="H198" s="78"/>
      <c r="I198" s="78"/>
      <c r="J198" s="78"/>
      <c r="K198" s="78"/>
    </row>
    <row r="199" spans="1:27" hidden="1">
      <c r="A199" s="88"/>
      <c r="B199" s="89"/>
      <c r="C199" s="78"/>
      <c r="D199" s="78"/>
      <c r="E199" s="78"/>
      <c r="F199" s="78"/>
      <c r="G199" s="78"/>
      <c r="H199" s="78"/>
      <c r="I199" s="78"/>
      <c r="J199" s="78"/>
      <c r="K199" s="78"/>
    </row>
    <row r="200" spans="1:27" s="71" customFormat="1" ht="22.5" customHeight="1">
      <c r="A200" s="90">
        <f>Salary!T1-SUM(Salary!T14:'Salary'!T21)</f>
        <v>36796</v>
      </c>
      <c r="B200" s="91" t="str">
        <f>A266</f>
        <v xml:space="preserve">(Rupees  Thirty Six Thousand  Seven Hundred  and  Ninety Six Only) </v>
      </c>
      <c r="C200" s="92"/>
      <c r="D200" s="92"/>
      <c r="E200" s="92"/>
      <c r="F200" s="92"/>
      <c r="G200" s="92"/>
      <c r="H200" s="92"/>
      <c r="I200" s="92"/>
      <c r="J200" s="92"/>
      <c r="K200" s="92"/>
      <c r="AA200" s="72"/>
    </row>
    <row r="201" spans="1:27" ht="18.75" hidden="1">
      <c r="A201" s="826" t="s">
        <v>276</v>
      </c>
      <c r="B201" s="826"/>
      <c r="C201" s="826"/>
      <c r="D201" s="826"/>
      <c r="E201" s="826"/>
      <c r="F201" s="826"/>
      <c r="G201" s="826"/>
      <c r="H201" s="826"/>
      <c r="I201" s="826"/>
      <c r="J201" s="826"/>
      <c r="K201" s="826"/>
    </row>
    <row r="202" spans="1:27" hidden="1">
      <c r="A202" s="78">
        <f>A200</f>
        <v>36796</v>
      </c>
      <c r="B202" s="81">
        <f>A202/100000</f>
        <v>0.36796000000000001</v>
      </c>
      <c r="C202" s="80">
        <f>INT(B202)</f>
        <v>0</v>
      </c>
      <c r="D202" s="78"/>
      <c r="E202" s="78"/>
      <c r="F202" s="78"/>
      <c r="G202" s="78" t="s">
        <v>280</v>
      </c>
      <c r="H202" s="80">
        <f>C202</f>
        <v>0</v>
      </c>
      <c r="I202" s="78" t="str">
        <f>VLOOKUP(H202,$AA$1:$AB$10,2,FALSE)</f>
        <v>Zero</v>
      </c>
      <c r="J202" s="78" t="str">
        <f>CONCATENATE(I202," Lakhs ")</f>
        <v xml:space="preserve">Zero Lakhs </v>
      </c>
      <c r="K202" s="78"/>
    </row>
    <row r="203" spans="1:27" hidden="1">
      <c r="A203" s="78">
        <f>A202-(C202*100000)</f>
        <v>36796</v>
      </c>
      <c r="B203" s="81">
        <f>A203/10000</f>
        <v>3.6796000000000002</v>
      </c>
      <c r="C203" s="80">
        <f>INT(B203)</f>
        <v>3</v>
      </c>
      <c r="D203" s="78"/>
      <c r="E203" s="78"/>
      <c r="F203" s="78"/>
      <c r="G203" s="78" t="s">
        <v>284</v>
      </c>
      <c r="H203" s="80">
        <f>C203</f>
        <v>3</v>
      </c>
      <c r="I203" s="78" t="str">
        <f>VLOOKUP(H203,$AA$1:$AB$10,2,FALSE)</f>
        <v>Three</v>
      </c>
      <c r="J203" s="78" t="str">
        <f>IF(AND(I203="Zero"),"",IF(AND(H203=1),VLOOKUP(H204,$AA$1:$AD$10,4,FALSE),VLOOKUP(I203,$AB$1:$AC$10,2,FALSE)))</f>
        <v>Thirty</v>
      </c>
      <c r="K203" s="78"/>
    </row>
    <row r="204" spans="1:27" hidden="1">
      <c r="A204" s="78">
        <f>A203-(C203*10000)</f>
        <v>6796</v>
      </c>
      <c r="B204" s="81">
        <f>A204/1000</f>
        <v>6.7960000000000003</v>
      </c>
      <c r="C204" s="80">
        <f>INT(B204)</f>
        <v>6</v>
      </c>
      <c r="D204" s="78"/>
      <c r="E204" s="78"/>
      <c r="F204" s="78"/>
      <c r="G204" s="78" t="s">
        <v>288</v>
      </c>
      <c r="H204" s="80">
        <f>C204</f>
        <v>6</v>
      </c>
      <c r="I204" s="78" t="str">
        <f>VLOOKUP(H204,$AA$1:$AB$10,2,FALSE)</f>
        <v>Six</v>
      </c>
      <c r="J204" s="78" t="str">
        <f>IF(AND(I204="Zero")," Thousand ",IF(AND(H203=1)," Thousand ",CONCATENATE(I204," Thousand ")))</f>
        <v xml:space="preserve">Six Thousand </v>
      </c>
      <c r="K204" s="78"/>
    </row>
    <row r="205" spans="1:27" hidden="1">
      <c r="A205" s="78">
        <f>A204-(C204*1000)</f>
        <v>796</v>
      </c>
      <c r="B205" s="81">
        <f>A205/100</f>
        <v>7.96</v>
      </c>
      <c r="C205" s="80">
        <f>INT(B205)</f>
        <v>7</v>
      </c>
      <c r="D205" s="78"/>
      <c r="E205" s="78"/>
      <c r="F205" s="78"/>
      <c r="G205" s="78" t="s">
        <v>292</v>
      </c>
      <c r="H205" s="80">
        <f>C205</f>
        <v>7</v>
      </c>
      <c r="I205" s="78" t="str">
        <f>VLOOKUP(H205,$AA$1:$AB$10,2,FALSE)</f>
        <v>Seven</v>
      </c>
      <c r="J205" s="78" t="str">
        <f>IF(I205="Zero","",CONCATENATE(I205," Hundred "))</f>
        <v xml:space="preserve">Seven Hundred </v>
      </c>
      <c r="K205" s="78"/>
    </row>
    <row r="206" spans="1:27" hidden="1">
      <c r="A206" s="78">
        <f>A205-(C205*100)</f>
        <v>96</v>
      </c>
      <c r="B206" s="81">
        <f>A206/10</f>
        <v>9.6</v>
      </c>
      <c r="C206" s="80">
        <f>A206</f>
        <v>96</v>
      </c>
      <c r="D206" s="78"/>
      <c r="E206" s="78"/>
      <c r="F206" s="78"/>
      <c r="G206" s="78" t="s">
        <v>296</v>
      </c>
      <c r="H206" s="80">
        <f>C206</f>
        <v>96</v>
      </c>
      <c r="I206" s="78" t="str">
        <f>VLOOKUP(H206,$AA$1:$AB$101,2,FALSE)</f>
        <v>Ninety Six</v>
      </c>
      <c r="J206" s="78" t="str">
        <f>I206</f>
        <v>Ninety Six</v>
      </c>
      <c r="K206" s="78"/>
    </row>
    <row r="207" spans="1:27" hidden="1">
      <c r="A207" s="78"/>
      <c r="B207" s="81"/>
      <c r="C207" s="80"/>
      <c r="D207" s="78"/>
      <c r="E207" s="78"/>
      <c r="F207" s="78"/>
      <c r="G207" s="823" t="str">
        <f>CONCATENATE("(Rupees ",J202," ",J203," ",J204," ",J205," and  ",J206," Only) ")</f>
        <v xml:space="preserve">(Rupees Zero Lakhs  Thirty Six Thousand  Seven Hundred  and  Ninety Six Only) </v>
      </c>
      <c r="H207" s="823"/>
      <c r="I207" s="823"/>
      <c r="J207" s="823"/>
      <c r="K207" s="78"/>
    </row>
    <row r="208" spans="1:27" hidden="1">
      <c r="A208" s="78"/>
      <c r="B208" s="81"/>
      <c r="C208" s="80"/>
      <c r="D208" s="78"/>
      <c r="E208" s="78"/>
      <c r="F208" s="78"/>
      <c r="G208" s="78"/>
      <c r="H208" s="78"/>
      <c r="I208" s="78"/>
      <c r="J208" s="78"/>
      <c r="K208" s="78"/>
    </row>
    <row r="209" spans="1:11" hidden="1">
      <c r="A209" s="78"/>
      <c r="B209" s="81"/>
      <c r="C209" s="80"/>
      <c r="D209" s="78"/>
      <c r="E209" s="78"/>
      <c r="F209" s="78"/>
      <c r="G209" s="78"/>
      <c r="H209" s="78"/>
      <c r="I209" s="78"/>
      <c r="J209" s="78"/>
      <c r="K209" s="78"/>
    </row>
    <row r="210" spans="1:11" hidden="1">
      <c r="A210" s="78"/>
      <c r="B210" s="81"/>
      <c r="C210" s="80"/>
      <c r="D210" s="78"/>
      <c r="E210" s="78"/>
      <c r="F210" s="78"/>
      <c r="G210" s="78"/>
      <c r="H210" s="78"/>
      <c r="I210" s="78"/>
      <c r="J210" s="78"/>
      <c r="K210" s="78"/>
    </row>
    <row r="211" spans="1:11" hidden="1">
      <c r="A211" s="78"/>
      <c r="B211" s="81"/>
      <c r="C211" s="80"/>
      <c r="D211" s="78"/>
      <c r="E211" s="78"/>
      <c r="F211" s="78"/>
      <c r="G211" s="78"/>
      <c r="H211" s="78"/>
      <c r="I211" s="78"/>
      <c r="J211" s="78"/>
      <c r="K211" s="78"/>
    </row>
    <row r="212" spans="1:11" hidden="1">
      <c r="A212" s="78"/>
      <c r="B212" s="81"/>
      <c r="C212" s="80"/>
      <c r="D212" s="78"/>
      <c r="E212" s="78"/>
      <c r="F212" s="78"/>
      <c r="G212" s="78"/>
      <c r="H212" s="85"/>
      <c r="I212" s="85"/>
      <c r="J212" s="85"/>
      <c r="K212" s="85"/>
    </row>
    <row r="213" spans="1:11" hidden="1">
      <c r="A213" s="78"/>
      <c r="B213" s="81"/>
      <c r="C213" s="80"/>
      <c r="D213" s="78"/>
      <c r="E213" s="78"/>
      <c r="F213" s="78"/>
      <c r="G213" s="78"/>
      <c r="H213" s="78"/>
      <c r="I213" s="78"/>
      <c r="J213" s="78"/>
      <c r="K213" s="78"/>
    </row>
    <row r="214" spans="1:11" hidden="1">
      <c r="A214" s="78"/>
      <c r="B214" s="81"/>
      <c r="C214" s="80"/>
      <c r="D214" s="78"/>
      <c r="E214" s="78"/>
      <c r="F214" s="78"/>
      <c r="G214" s="78"/>
      <c r="H214" s="80"/>
      <c r="I214" s="78"/>
      <c r="J214" s="78"/>
      <c r="K214" s="78"/>
    </row>
    <row r="215" spans="1:11" hidden="1">
      <c r="A215" s="78"/>
      <c r="B215" s="81"/>
      <c r="C215" s="80"/>
      <c r="D215" s="78"/>
      <c r="E215" s="78"/>
      <c r="F215" s="78"/>
      <c r="G215" s="78"/>
      <c r="H215" s="80"/>
      <c r="I215" s="78"/>
      <c r="J215" s="78"/>
      <c r="K215" s="78"/>
    </row>
    <row r="216" spans="1:11" hidden="1">
      <c r="A216" s="78"/>
      <c r="B216" s="81"/>
      <c r="C216" s="80"/>
      <c r="D216" s="78"/>
      <c r="E216" s="78"/>
      <c r="F216" s="78"/>
      <c r="G216" s="78"/>
      <c r="H216" s="80"/>
      <c r="I216" s="78"/>
      <c r="J216" s="78"/>
      <c r="K216" s="78"/>
    </row>
    <row r="217" spans="1:11" ht="18.75" hidden="1">
      <c r="A217" s="824" t="s">
        <v>300</v>
      </c>
      <c r="B217" s="824"/>
      <c r="C217" s="824"/>
      <c r="D217" s="824"/>
      <c r="E217" s="824"/>
      <c r="F217" s="824"/>
      <c r="G217" s="824"/>
      <c r="H217" s="824"/>
      <c r="I217" s="824"/>
      <c r="J217" s="824"/>
      <c r="K217" s="78"/>
    </row>
    <row r="218" spans="1:11" hidden="1">
      <c r="A218" s="78">
        <f>A200</f>
        <v>36796</v>
      </c>
      <c r="B218" s="81">
        <f>A218/10000</f>
        <v>3.6796000000000002</v>
      </c>
      <c r="C218" s="80">
        <f>INT(B218)</f>
        <v>3</v>
      </c>
      <c r="D218" s="78"/>
      <c r="E218" s="78"/>
      <c r="F218" s="78"/>
      <c r="G218" s="78" t="s">
        <v>284</v>
      </c>
      <c r="H218" s="80">
        <f>C218</f>
        <v>3</v>
      </c>
      <c r="I218" s="78" t="str">
        <f>VLOOKUP(H218,$AA$1:$AB$10,2,FALSE)</f>
        <v>Three</v>
      </c>
      <c r="J218" s="78" t="str">
        <f>IF(AND(I218="Zero"),"",IF(AND(H218=1),VLOOKUP(H219,$AA$1:$AD$10,4,FALSE),VLOOKUP(I218,$AB$1:$AC$10,2,FALSE)))</f>
        <v>Thirty</v>
      </c>
      <c r="K218" s="78"/>
    </row>
    <row r="219" spans="1:11" hidden="1">
      <c r="A219" s="78">
        <f>A218-(C218*10000)</f>
        <v>6796</v>
      </c>
      <c r="B219" s="81">
        <f>A219/1000</f>
        <v>6.7960000000000003</v>
      </c>
      <c r="C219" s="80">
        <f>INT(B219)</f>
        <v>6</v>
      </c>
      <c r="D219" s="78"/>
      <c r="E219" s="78"/>
      <c r="F219" s="78"/>
      <c r="G219" s="78" t="s">
        <v>288</v>
      </c>
      <c r="H219" s="80">
        <f>C219</f>
        <v>6</v>
      </c>
      <c r="I219" s="78" t="str">
        <f>VLOOKUP(H219,$AA$1:$AB$10,2,FALSE)</f>
        <v>Six</v>
      </c>
      <c r="J219" s="78" t="str">
        <f>IF(AND(I219="Zero")," Thousand ",IF(AND(H218=1)," Thousand ",CONCATENATE(I219," Thousand ")))</f>
        <v xml:space="preserve">Six Thousand </v>
      </c>
      <c r="K219" s="78"/>
    </row>
    <row r="220" spans="1:11" hidden="1">
      <c r="A220" s="78">
        <f>A219-(C219*1000)</f>
        <v>796</v>
      </c>
      <c r="B220" s="81">
        <f>A220/100</f>
        <v>7.96</v>
      </c>
      <c r="C220" s="80">
        <f>INT(B220)</f>
        <v>7</v>
      </c>
      <c r="D220" s="78"/>
      <c r="E220" s="78"/>
      <c r="F220" s="78"/>
      <c r="G220" s="78" t="s">
        <v>292</v>
      </c>
      <c r="H220" s="80">
        <f>C220</f>
        <v>7</v>
      </c>
      <c r="I220" s="78" t="str">
        <f>VLOOKUP(H220,$AA$1:$AB$10,2,FALSE)</f>
        <v>Seven</v>
      </c>
      <c r="J220" s="78" t="str">
        <f>IF(I220="Zero","",CONCATENATE(I220," Hundred "))</f>
        <v xml:space="preserve">Seven Hundred </v>
      </c>
      <c r="K220" s="78"/>
    </row>
    <row r="221" spans="1:11" hidden="1">
      <c r="A221" s="78">
        <f>A220-(C220*100)</f>
        <v>96</v>
      </c>
      <c r="B221" s="81">
        <f>A221/10</f>
        <v>9.6</v>
      </c>
      <c r="C221" s="80">
        <f>A221</f>
        <v>96</v>
      </c>
      <c r="D221" s="78"/>
      <c r="E221" s="78"/>
      <c r="F221" s="78"/>
      <c r="G221" s="78" t="s">
        <v>296</v>
      </c>
      <c r="H221" s="80">
        <f>C221</f>
        <v>96</v>
      </c>
      <c r="I221" s="78" t="str">
        <f>VLOOKUP(H221,$AA$1:$AB$101,2,FALSE)</f>
        <v>Ninety Six</v>
      </c>
      <c r="J221" s="78" t="str">
        <f>I221</f>
        <v>Ninety Six</v>
      </c>
      <c r="K221" s="78"/>
    </row>
    <row r="222" spans="1:11" hidden="1">
      <c r="A222" s="78"/>
      <c r="B222" s="81"/>
      <c r="C222" s="80"/>
      <c r="D222" s="78"/>
      <c r="E222" s="78"/>
      <c r="F222" s="78"/>
      <c r="G222" s="823" t="str">
        <f>CONCATENATE("(Rupees ",J217," ",J218," ",J219," ",J220," and  ",J221," Only) ")</f>
        <v xml:space="preserve">(Rupees  Thirty Six Thousand  Seven Hundred  and  Ninety Six Only) </v>
      </c>
      <c r="H222" s="823"/>
      <c r="I222" s="823"/>
      <c r="J222" s="823"/>
      <c r="K222" s="78"/>
    </row>
    <row r="223" spans="1:11" hidden="1">
      <c r="A223" s="78"/>
      <c r="B223" s="81"/>
      <c r="C223" s="80"/>
      <c r="D223" s="78"/>
      <c r="E223" s="78"/>
      <c r="F223" s="78"/>
      <c r="G223" s="78"/>
      <c r="H223" s="80"/>
      <c r="I223" s="78"/>
      <c r="J223" s="78"/>
      <c r="K223" s="78"/>
    </row>
    <row r="224" spans="1:11" hidden="1">
      <c r="A224" s="78"/>
      <c r="B224" s="81"/>
      <c r="C224" s="80"/>
      <c r="D224" s="78"/>
      <c r="E224" s="78"/>
      <c r="F224" s="78"/>
      <c r="G224" s="78"/>
      <c r="H224" s="80"/>
      <c r="I224" s="78"/>
      <c r="J224" s="78"/>
      <c r="K224" s="78"/>
    </row>
    <row r="225" spans="1:11" hidden="1">
      <c r="A225" s="78"/>
      <c r="B225" s="81"/>
      <c r="C225" s="80"/>
      <c r="D225" s="78"/>
      <c r="E225" s="78"/>
      <c r="F225" s="78"/>
      <c r="G225" s="823"/>
      <c r="H225" s="823"/>
      <c r="I225" s="823"/>
      <c r="J225" s="823"/>
      <c r="K225" s="78"/>
    </row>
    <row r="226" spans="1:11" hidden="1">
      <c r="A226" s="78"/>
      <c r="B226" s="81"/>
      <c r="C226" s="80"/>
      <c r="D226" s="78"/>
      <c r="E226" s="78"/>
      <c r="F226" s="78"/>
      <c r="G226" s="78"/>
      <c r="H226" s="80"/>
      <c r="I226" s="78"/>
      <c r="J226" s="78"/>
      <c r="K226" s="78"/>
    </row>
    <row r="227" spans="1:11" hidden="1">
      <c r="A227" s="78"/>
      <c r="B227" s="81"/>
      <c r="C227" s="80"/>
      <c r="D227" s="78"/>
      <c r="E227" s="78"/>
      <c r="F227" s="78"/>
      <c r="G227" s="78"/>
      <c r="H227" s="80"/>
      <c r="I227" s="78"/>
      <c r="J227" s="78"/>
      <c r="K227" s="78"/>
    </row>
    <row r="228" spans="1:11" hidden="1">
      <c r="A228" s="78"/>
      <c r="B228" s="81"/>
      <c r="C228" s="80"/>
      <c r="D228" s="78"/>
      <c r="E228" s="78"/>
      <c r="F228" s="78"/>
      <c r="G228" s="87"/>
      <c r="H228" s="87"/>
      <c r="I228" s="87"/>
      <c r="J228" s="87"/>
      <c r="K228" s="78"/>
    </row>
    <row r="229" spans="1:11" hidden="1">
      <c r="A229" s="78"/>
      <c r="B229" s="79"/>
      <c r="C229" s="78"/>
      <c r="D229" s="78"/>
      <c r="E229" s="78"/>
      <c r="F229" s="78"/>
      <c r="G229" s="78"/>
      <c r="H229" s="78"/>
      <c r="I229" s="78"/>
      <c r="J229" s="78"/>
      <c r="K229" s="78"/>
    </row>
    <row r="230" spans="1:11" hidden="1">
      <c r="A230" s="78"/>
      <c r="B230" s="79"/>
      <c r="C230" s="78"/>
      <c r="D230" s="78"/>
      <c r="E230" s="78"/>
      <c r="F230" s="78"/>
      <c r="G230" s="78"/>
      <c r="H230" s="78"/>
      <c r="I230" s="78"/>
      <c r="J230" s="78"/>
      <c r="K230" s="78"/>
    </row>
    <row r="231" spans="1:11" hidden="1">
      <c r="A231" s="78"/>
      <c r="B231" s="79"/>
      <c r="C231" s="78"/>
      <c r="D231" s="78"/>
      <c r="E231" s="78"/>
      <c r="F231" s="78"/>
      <c r="G231" s="78"/>
      <c r="H231" s="78"/>
      <c r="I231" s="78"/>
      <c r="J231" s="78"/>
      <c r="K231" s="78"/>
    </row>
    <row r="232" spans="1:11" hidden="1">
      <c r="A232" s="78"/>
      <c r="B232" s="81"/>
      <c r="C232" s="80"/>
      <c r="D232" s="78"/>
      <c r="E232" s="78"/>
      <c r="F232" s="78"/>
      <c r="G232" s="78"/>
      <c r="H232" s="80"/>
      <c r="I232" s="78"/>
      <c r="J232" s="78"/>
      <c r="K232" s="78"/>
    </row>
    <row r="233" spans="1:11" ht="18.75" hidden="1">
      <c r="A233" s="824" t="s">
        <v>315</v>
      </c>
      <c r="B233" s="824"/>
      <c r="C233" s="824"/>
      <c r="D233" s="824"/>
      <c r="E233" s="824"/>
      <c r="F233" s="824"/>
      <c r="G233" s="824"/>
      <c r="H233" s="824"/>
      <c r="I233" s="824"/>
      <c r="J233" s="824"/>
      <c r="K233" s="78"/>
    </row>
    <row r="234" spans="1:11" hidden="1">
      <c r="A234" s="78">
        <f>A200</f>
        <v>36796</v>
      </c>
      <c r="B234" s="81">
        <f>A234/1000</f>
        <v>36.795999999999999</v>
      </c>
      <c r="C234" s="80">
        <f>INT(B234)</f>
        <v>36</v>
      </c>
      <c r="D234" s="78"/>
      <c r="E234" s="78"/>
      <c r="F234" s="78"/>
      <c r="G234" s="78" t="s">
        <v>288</v>
      </c>
      <c r="H234" s="80">
        <f>C234</f>
        <v>36</v>
      </c>
      <c r="I234" s="78" t="e">
        <f>VLOOKUP(H234,$AA$1:$AB$10,2,FALSE)</f>
        <v>#N/A</v>
      </c>
      <c r="J234" s="78" t="e">
        <f>IF(AND(I234="Zero")," Thousand ",IF(AND(H233=1)," Thousand ",CONCATENATE(I234," Thousand ")))</f>
        <v>#N/A</v>
      </c>
      <c r="K234" s="78"/>
    </row>
    <row r="235" spans="1:11" hidden="1">
      <c r="A235" s="78">
        <f>A234-(C234*1000)</f>
        <v>796</v>
      </c>
      <c r="B235" s="81">
        <f>A235/100</f>
        <v>7.96</v>
      </c>
      <c r="C235" s="80">
        <f>INT(B235)</f>
        <v>7</v>
      </c>
      <c r="D235" s="78"/>
      <c r="E235" s="78"/>
      <c r="F235" s="78"/>
      <c r="G235" s="78" t="s">
        <v>292</v>
      </c>
      <c r="H235" s="80">
        <f>C235</f>
        <v>7</v>
      </c>
      <c r="I235" s="78" t="str">
        <f>VLOOKUP(H235,$AA$1:$AB$10,2,FALSE)</f>
        <v>Seven</v>
      </c>
      <c r="J235" s="78" t="str">
        <f>IF(I235="Zero","",CONCATENATE(I235," Hundred "))</f>
        <v xml:space="preserve">Seven Hundred </v>
      </c>
      <c r="K235" s="78"/>
    </row>
    <row r="236" spans="1:11" hidden="1">
      <c r="A236" s="78">
        <f>A235-(C235*100)</f>
        <v>96</v>
      </c>
      <c r="B236" s="81">
        <f>A236/10</f>
        <v>9.6</v>
      </c>
      <c r="C236" s="80">
        <f>A236</f>
        <v>96</v>
      </c>
      <c r="D236" s="78"/>
      <c r="E236" s="78"/>
      <c r="F236" s="78"/>
      <c r="G236" s="78" t="s">
        <v>296</v>
      </c>
      <c r="H236" s="80">
        <f>C236</f>
        <v>96</v>
      </c>
      <c r="I236" s="78" t="str">
        <f>VLOOKUP(H236,$AA$1:$AB$101,2,FALSE)</f>
        <v>Ninety Six</v>
      </c>
      <c r="J236" s="78" t="str">
        <f>I236</f>
        <v>Ninety Six</v>
      </c>
      <c r="K236" s="78"/>
    </row>
    <row r="237" spans="1:11" hidden="1">
      <c r="A237" s="78"/>
      <c r="B237" s="81"/>
      <c r="C237" s="80"/>
      <c r="D237" s="78"/>
      <c r="E237" s="78"/>
      <c r="F237" s="78"/>
      <c r="G237" s="823" t="e">
        <f>CONCATENATE("(Rupees ",J232," ",J233," ",J234," ",J235," and  ",J236," Only) ")</f>
        <v>#N/A</v>
      </c>
      <c r="H237" s="823"/>
      <c r="I237" s="823"/>
      <c r="J237" s="823"/>
      <c r="K237" s="78"/>
    </row>
    <row r="238" spans="1:11" hidden="1">
      <c r="A238" s="78"/>
      <c r="B238" s="81"/>
      <c r="C238" s="80"/>
      <c r="D238" s="78"/>
      <c r="E238" s="78"/>
      <c r="F238" s="78"/>
      <c r="G238" s="823"/>
      <c r="H238" s="823"/>
      <c r="I238" s="823"/>
      <c r="J238" s="823"/>
      <c r="K238" s="78"/>
    </row>
    <row r="239" spans="1:11" hidden="1">
      <c r="A239" s="78"/>
      <c r="B239" s="79"/>
      <c r="C239" s="78"/>
      <c r="D239" s="78"/>
      <c r="E239" s="78"/>
      <c r="F239" s="78"/>
      <c r="G239" s="78"/>
      <c r="H239" s="78"/>
      <c r="I239" s="78"/>
      <c r="J239" s="78"/>
      <c r="K239" s="78"/>
    </row>
    <row r="240" spans="1:11" hidden="1">
      <c r="A240" s="78"/>
      <c r="B240" s="79"/>
      <c r="C240" s="78"/>
      <c r="D240" s="78"/>
      <c r="E240" s="78"/>
      <c r="F240" s="78"/>
      <c r="G240" s="78"/>
      <c r="H240" s="78"/>
      <c r="I240" s="78"/>
      <c r="J240" s="78"/>
      <c r="K240" s="78"/>
    </row>
    <row r="241" spans="1:11" hidden="1">
      <c r="A241" s="78"/>
      <c r="B241" s="79"/>
      <c r="C241" s="78"/>
      <c r="D241" s="78"/>
      <c r="E241" s="78"/>
      <c r="F241" s="78"/>
      <c r="G241" s="78"/>
      <c r="H241" s="78"/>
      <c r="I241" s="78"/>
      <c r="J241" s="78"/>
      <c r="K241" s="78"/>
    </row>
    <row r="242" spans="1:11" hidden="1">
      <c r="A242" s="78"/>
      <c r="B242" s="79"/>
      <c r="C242" s="78"/>
      <c r="D242" s="78"/>
      <c r="E242" s="78"/>
      <c r="F242" s="78"/>
      <c r="G242" s="78"/>
      <c r="H242" s="78"/>
      <c r="I242" s="78"/>
      <c r="J242" s="78"/>
      <c r="K242" s="78"/>
    </row>
    <row r="243" spans="1:11" hidden="1">
      <c r="A243" s="78"/>
      <c r="B243" s="79"/>
      <c r="C243" s="78"/>
      <c r="D243" s="78"/>
      <c r="E243" s="78"/>
      <c r="F243" s="78"/>
      <c r="G243" s="78"/>
      <c r="H243" s="78"/>
      <c r="I243" s="78"/>
      <c r="J243" s="78"/>
      <c r="K243" s="78"/>
    </row>
    <row r="244" spans="1:11" hidden="1">
      <c r="A244" s="78"/>
      <c r="B244" s="81"/>
      <c r="C244" s="80"/>
      <c r="D244" s="78"/>
      <c r="E244" s="78"/>
      <c r="F244" s="78"/>
      <c r="G244" s="78"/>
      <c r="H244" s="80"/>
      <c r="I244" s="78"/>
      <c r="J244" s="78"/>
      <c r="K244" s="78"/>
    </row>
    <row r="245" spans="1:11" hidden="1">
      <c r="A245" s="78"/>
      <c r="B245" s="81"/>
      <c r="C245" s="80"/>
      <c r="D245" s="78"/>
      <c r="E245" s="78"/>
      <c r="F245" s="78"/>
      <c r="G245" s="78"/>
      <c r="H245" s="80"/>
      <c r="I245" s="78"/>
      <c r="J245" s="78"/>
      <c r="K245" s="78"/>
    </row>
    <row r="246" spans="1:11" ht="18.75" hidden="1">
      <c r="A246" s="824" t="s">
        <v>328</v>
      </c>
      <c r="B246" s="824"/>
      <c r="C246" s="824"/>
      <c r="D246" s="824"/>
      <c r="E246" s="824"/>
      <c r="F246" s="824"/>
      <c r="G246" s="824"/>
      <c r="H246" s="824"/>
      <c r="I246" s="824"/>
      <c r="J246" s="824"/>
      <c r="K246" s="78"/>
    </row>
    <row r="247" spans="1:11" hidden="1">
      <c r="A247" s="78">
        <f>A200</f>
        <v>36796</v>
      </c>
      <c r="B247" s="81">
        <f>A247/100</f>
        <v>367.96</v>
      </c>
      <c r="C247" s="80">
        <f>INT(B247)</f>
        <v>367</v>
      </c>
      <c r="D247" s="78"/>
      <c r="E247" s="78"/>
      <c r="F247" s="78"/>
      <c r="G247" s="78" t="s">
        <v>292</v>
      </c>
      <c r="H247" s="80">
        <f>C247</f>
        <v>367</v>
      </c>
      <c r="I247" s="78" t="e">
        <f>VLOOKUP(H247,$AA$1:$AB$10,2,FALSE)</f>
        <v>#N/A</v>
      </c>
      <c r="J247" s="78" t="e">
        <f>IF(I247="Zero","",CONCATENATE(I247," Hundred "))</f>
        <v>#N/A</v>
      </c>
      <c r="K247" s="78"/>
    </row>
    <row r="248" spans="1:11" hidden="1">
      <c r="A248" s="78">
        <f>A247-(C247*100)</f>
        <v>96</v>
      </c>
      <c r="B248" s="81">
        <f>A248/10</f>
        <v>9.6</v>
      </c>
      <c r="C248" s="80">
        <f>A248</f>
        <v>96</v>
      </c>
      <c r="D248" s="78"/>
      <c r="E248" s="78"/>
      <c r="F248" s="78"/>
      <c r="G248" s="78" t="s">
        <v>296</v>
      </c>
      <c r="H248" s="80">
        <f>C248</f>
        <v>96</v>
      </c>
      <c r="I248" s="78" t="str">
        <f>VLOOKUP(H248,$AA$1:$AB$101,2,FALSE)</f>
        <v>Ninety Six</v>
      </c>
      <c r="J248" s="78" t="str">
        <f>I248</f>
        <v>Ninety Six</v>
      </c>
      <c r="K248" s="78"/>
    </row>
    <row r="249" spans="1:11" hidden="1">
      <c r="A249" s="78"/>
      <c r="B249" s="81"/>
      <c r="C249" s="80"/>
      <c r="D249" s="78"/>
      <c r="E249" s="78"/>
      <c r="F249" s="78"/>
      <c r="G249" s="823" t="e">
        <f>CONCATENATE("(Rupees ",J244," ",J245," ",J246," ",J247," and  ",J248," Only) ")</f>
        <v>#N/A</v>
      </c>
      <c r="H249" s="823"/>
      <c r="I249" s="823"/>
      <c r="J249" s="823"/>
      <c r="K249" s="78"/>
    </row>
    <row r="250" spans="1:11" hidden="1">
      <c r="A250" s="78"/>
      <c r="B250" s="79"/>
      <c r="C250" s="78"/>
      <c r="D250" s="78"/>
      <c r="E250" s="78"/>
      <c r="F250" s="78"/>
      <c r="G250" s="78"/>
      <c r="H250" s="78"/>
      <c r="I250" s="78"/>
      <c r="J250" s="78"/>
      <c r="K250" s="78"/>
    </row>
    <row r="251" spans="1:11" hidden="1">
      <c r="A251" s="78"/>
      <c r="B251" s="79"/>
      <c r="C251" s="78"/>
      <c r="D251" s="78"/>
      <c r="E251" s="78"/>
      <c r="F251" s="78"/>
      <c r="G251" s="78"/>
      <c r="H251" s="78"/>
      <c r="I251" s="78"/>
      <c r="J251" s="78"/>
      <c r="K251" s="78"/>
    </row>
    <row r="252" spans="1:11" hidden="1">
      <c r="A252" s="78"/>
      <c r="B252" s="79"/>
      <c r="C252" s="78"/>
      <c r="D252" s="78"/>
      <c r="E252" s="78"/>
      <c r="F252" s="78"/>
      <c r="G252" s="78"/>
      <c r="H252" s="78"/>
      <c r="I252" s="78"/>
      <c r="J252" s="78"/>
      <c r="K252" s="78"/>
    </row>
    <row r="253" spans="1:11" hidden="1">
      <c r="A253" s="78"/>
      <c r="B253" s="79"/>
      <c r="C253" s="78"/>
      <c r="D253" s="78"/>
      <c r="E253" s="78"/>
      <c r="F253" s="78"/>
      <c r="G253" s="78"/>
      <c r="H253" s="78"/>
      <c r="I253" s="78"/>
      <c r="J253" s="78"/>
      <c r="K253" s="78"/>
    </row>
    <row r="254" spans="1:11" hidden="1">
      <c r="A254" s="78"/>
      <c r="B254" s="79"/>
      <c r="C254" s="78"/>
      <c r="D254" s="78"/>
      <c r="E254" s="78"/>
      <c r="F254" s="78"/>
      <c r="G254" s="78"/>
      <c r="H254" s="78"/>
      <c r="I254" s="78"/>
      <c r="J254" s="78"/>
      <c r="K254" s="78"/>
    </row>
    <row r="255" spans="1:11" hidden="1">
      <c r="A255" s="78"/>
      <c r="B255" s="79"/>
      <c r="C255" s="78"/>
      <c r="D255" s="78"/>
      <c r="E255" s="78"/>
      <c r="F255" s="78"/>
      <c r="G255" s="78"/>
      <c r="H255" s="78"/>
      <c r="I255" s="78"/>
      <c r="J255" s="78"/>
      <c r="K255" s="78"/>
    </row>
    <row r="256" spans="1:11" hidden="1">
      <c r="A256" s="78"/>
      <c r="B256" s="81"/>
      <c r="C256" s="80"/>
      <c r="D256" s="78"/>
      <c r="E256" s="78"/>
      <c r="F256" s="78"/>
      <c r="G256" s="78"/>
      <c r="H256" s="80"/>
      <c r="I256" s="78"/>
      <c r="J256" s="78"/>
      <c r="K256" s="78"/>
    </row>
    <row r="257" spans="1:11" hidden="1">
      <c r="A257" s="78"/>
      <c r="B257" s="81"/>
      <c r="C257" s="80"/>
      <c r="D257" s="78"/>
      <c r="E257" s="78"/>
      <c r="F257" s="78"/>
      <c r="G257" s="78"/>
      <c r="H257" s="80"/>
      <c r="I257" s="78"/>
      <c r="J257" s="78"/>
      <c r="K257" s="78"/>
    </row>
    <row r="258" spans="1:11" hidden="1">
      <c r="A258" s="78"/>
      <c r="B258" s="81"/>
      <c r="C258" s="80"/>
      <c r="D258" s="78"/>
      <c r="E258" s="78"/>
      <c r="F258" s="78"/>
      <c r="G258" s="78"/>
      <c r="H258" s="80"/>
      <c r="I258" s="78"/>
      <c r="J258" s="78"/>
      <c r="K258" s="78"/>
    </row>
    <row r="259" spans="1:11" ht="18.75" hidden="1">
      <c r="A259" s="824" t="s">
        <v>328</v>
      </c>
      <c r="B259" s="824"/>
      <c r="C259" s="824"/>
      <c r="D259" s="824"/>
      <c r="E259" s="824"/>
      <c r="F259" s="824"/>
      <c r="G259" s="824"/>
      <c r="H259" s="824"/>
      <c r="I259" s="824"/>
      <c r="J259" s="824"/>
      <c r="K259" s="78"/>
    </row>
    <row r="260" spans="1:11" hidden="1">
      <c r="A260" s="78">
        <f>A200</f>
        <v>36796</v>
      </c>
      <c r="B260" s="81">
        <f>A260/10</f>
        <v>3679.6</v>
      </c>
      <c r="C260" s="80">
        <f>A260</f>
        <v>36796</v>
      </c>
      <c r="D260" s="78"/>
      <c r="E260" s="78"/>
      <c r="F260" s="78"/>
      <c r="G260" s="78" t="s">
        <v>296</v>
      </c>
      <c r="H260" s="80">
        <f>C260</f>
        <v>36796</v>
      </c>
      <c r="I260" s="78" t="e">
        <f>VLOOKUP(H260,$AA$1:$AB$101,2,FALSE)</f>
        <v>#N/A</v>
      </c>
      <c r="J260" s="78" t="e">
        <f>I260</f>
        <v>#N/A</v>
      </c>
      <c r="K260" s="78"/>
    </row>
    <row r="261" spans="1:11" hidden="1">
      <c r="A261" s="78"/>
      <c r="B261" s="81"/>
      <c r="C261" s="80"/>
      <c r="D261" s="78"/>
      <c r="E261" s="78"/>
      <c r="F261" s="78"/>
      <c r="G261" s="823" t="e">
        <f>CONCATENATE("(Rupees ",J256," ",J257," ",J258," ",J259," ",J260," Only) ")</f>
        <v>#N/A</v>
      </c>
      <c r="H261" s="823"/>
      <c r="I261" s="823"/>
      <c r="J261" s="823"/>
      <c r="K261" s="78"/>
    </row>
    <row r="262" spans="1:11" hidden="1">
      <c r="A262" s="78"/>
      <c r="B262" s="79"/>
      <c r="C262" s="78"/>
      <c r="D262" s="78"/>
      <c r="E262" s="78"/>
      <c r="F262" s="78"/>
      <c r="G262" s="78"/>
      <c r="H262" s="78"/>
      <c r="I262" s="78"/>
      <c r="J262" s="78"/>
      <c r="K262" s="78"/>
    </row>
    <row r="263" spans="1:11" hidden="1">
      <c r="A263" s="78"/>
      <c r="B263" s="79"/>
      <c r="C263" s="78"/>
      <c r="D263" s="78"/>
      <c r="E263" s="78"/>
      <c r="F263" s="78"/>
      <c r="G263" s="78"/>
      <c r="H263" s="78"/>
      <c r="I263" s="78"/>
      <c r="J263" s="78"/>
      <c r="K263" s="78"/>
    </row>
    <row r="264" spans="1:11" hidden="1">
      <c r="A264" s="78"/>
      <c r="B264" s="79"/>
      <c r="C264" s="78"/>
      <c r="D264" s="78"/>
      <c r="E264" s="78"/>
      <c r="F264" s="78"/>
      <c r="G264" s="78"/>
      <c r="H264" s="78"/>
      <c r="I264" s="78"/>
      <c r="J264" s="78"/>
      <c r="K264" s="78"/>
    </row>
    <row r="265" spans="1:11" hidden="1">
      <c r="A265" s="78"/>
      <c r="B265" s="79"/>
      <c r="C265" s="78"/>
      <c r="D265" s="78"/>
      <c r="E265" s="78"/>
      <c r="F265" s="78"/>
      <c r="G265" s="78"/>
      <c r="H265" s="78"/>
      <c r="I265" s="78"/>
      <c r="J265" s="78"/>
      <c r="K265" s="78"/>
    </row>
    <row r="266" spans="1:11" hidden="1">
      <c r="A266" s="825" t="str">
        <f>IF(AND(A200&gt;=100000),G207,IF(AND(A200&gt;=10000,A200&lt;=99999),G222,IF(AND(A200&gt;=1000,A200&lt;=9999),G237,IF(AND(A200&gt;=100,A200&lt;=999),G249,G261))))</f>
        <v xml:space="preserve">(Rupees  Thirty Six Thousand  Seven Hundred  and  Ninety Six Only) </v>
      </c>
      <c r="B266" s="825"/>
      <c r="C266" s="825"/>
      <c r="D266" s="825"/>
      <c r="E266" s="825"/>
      <c r="F266" s="825"/>
      <c r="G266" s="825"/>
      <c r="H266" s="825"/>
      <c r="I266" s="825"/>
      <c r="J266" s="825"/>
      <c r="K266" s="78"/>
    </row>
    <row r="267" spans="1:11" hidden="1">
      <c r="A267" s="78"/>
      <c r="B267" s="79"/>
      <c r="C267" s="78"/>
      <c r="D267" s="78"/>
      <c r="E267" s="78"/>
      <c r="F267" s="78"/>
      <c r="G267" s="78"/>
      <c r="H267" s="78"/>
      <c r="I267" s="78"/>
      <c r="J267" s="78"/>
      <c r="K267" s="78"/>
    </row>
    <row r="268" spans="1:11" hidden="1">
      <c r="A268" s="78"/>
      <c r="B268" s="79"/>
      <c r="C268" s="78"/>
      <c r="D268" s="78"/>
      <c r="E268" s="78"/>
      <c r="F268" s="78"/>
      <c r="G268" s="78"/>
      <c r="H268" s="78"/>
      <c r="I268" s="78"/>
      <c r="J268" s="78"/>
      <c r="K268" s="78"/>
    </row>
    <row r="269" spans="1:11" hidden="1">
      <c r="A269" s="78"/>
      <c r="B269" s="79"/>
      <c r="C269" s="78"/>
      <c r="D269" s="78"/>
      <c r="E269" s="78"/>
      <c r="F269" s="78"/>
      <c r="G269" s="78"/>
      <c r="H269" s="78"/>
      <c r="I269" s="78"/>
      <c r="J269" s="78"/>
      <c r="K269" s="78"/>
    </row>
    <row r="270" spans="1:11" hidden="1">
      <c r="A270" s="78"/>
      <c r="B270" s="79"/>
      <c r="C270" s="78"/>
      <c r="D270" s="78"/>
      <c r="E270" s="78"/>
      <c r="F270" s="78"/>
      <c r="G270" s="78"/>
      <c r="H270" s="78"/>
      <c r="I270" s="78"/>
      <c r="J270" s="78"/>
      <c r="K270" s="78"/>
    </row>
    <row r="271" spans="1:11" hidden="1">
      <c r="A271" s="78"/>
      <c r="B271" s="79"/>
      <c r="C271" s="78"/>
      <c r="D271" s="78"/>
      <c r="E271" s="78"/>
      <c r="F271" s="78"/>
      <c r="G271" s="78"/>
      <c r="H271" s="78"/>
      <c r="I271" s="78"/>
      <c r="J271" s="78"/>
      <c r="K271" s="78"/>
    </row>
    <row r="272" spans="1:11" hidden="1">
      <c r="A272" s="78"/>
      <c r="B272" s="79"/>
      <c r="C272" s="78"/>
      <c r="D272" s="78"/>
      <c r="E272" s="78"/>
      <c r="F272" s="78"/>
      <c r="G272" s="78"/>
      <c r="H272" s="78"/>
      <c r="I272" s="78"/>
      <c r="J272" s="78"/>
      <c r="K272" s="78"/>
    </row>
    <row r="273" spans="1:11" hidden="1">
      <c r="A273" s="78"/>
      <c r="B273" s="79"/>
      <c r="C273" s="78"/>
      <c r="D273" s="78"/>
      <c r="E273" s="78"/>
      <c r="F273" s="78"/>
      <c r="G273" s="78"/>
      <c r="H273" s="78"/>
      <c r="I273" s="78"/>
      <c r="J273" s="78"/>
      <c r="K273" s="78"/>
    </row>
    <row r="274" spans="1:11" hidden="1">
      <c r="A274" s="78"/>
      <c r="B274" s="79"/>
      <c r="C274" s="78"/>
      <c r="D274" s="78"/>
      <c r="E274" s="78"/>
      <c r="F274" s="78"/>
      <c r="G274" s="78"/>
      <c r="H274" s="78"/>
      <c r="I274" s="78"/>
      <c r="J274" s="78"/>
      <c r="K274" s="78"/>
    </row>
    <row r="275" spans="1:11" hidden="1">
      <c r="A275" s="78"/>
      <c r="B275" s="79"/>
      <c r="C275" s="78"/>
      <c r="D275" s="78"/>
      <c r="E275" s="78"/>
      <c r="F275" s="78"/>
      <c r="G275" s="78"/>
      <c r="H275" s="78"/>
      <c r="I275" s="78"/>
      <c r="J275" s="78"/>
      <c r="K275" s="78"/>
    </row>
    <row r="276" spans="1:11" hidden="1">
      <c r="A276" s="78"/>
      <c r="B276" s="79"/>
      <c r="C276" s="78"/>
      <c r="D276" s="78"/>
      <c r="E276" s="78"/>
      <c r="F276" s="78"/>
      <c r="G276" s="78"/>
      <c r="H276" s="78"/>
      <c r="I276" s="78"/>
      <c r="J276" s="78"/>
      <c r="K276" s="78"/>
    </row>
    <row r="277" spans="1:11" hidden="1">
      <c r="A277" s="78"/>
      <c r="B277" s="79"/>
      <c r="C277" s="78"/>
      <c r="D277" s="78"/>
      <c r="E277" s="78"/>
      <c r="F277" s="78"/>
      <c r="G277" s="78"/>
      <c r="H277" s="78"/>
      <c r="I277" s="78"/>
      <c r="J277" s="78"/>
      <c r="K277" s="78"/>
    </row>
    <row r="278" spans="1:11" hidden="1">
      <c r="A278" s="78"/>
      <c r="B278" s="79"/>
      <c r="C278" s="78"/>
      <c r="D278" s="78"/>
      <c r="E278" s="78"/>
      <c r="F278" s="78"/>
      <c r="G278" s="78"/>
      <c r="H278" s="78"/>
      <c r="I278" s="78"/>
      <c r="J278" s="78"/>
      <c r="K278" s="78"/>
    </row>
    <row r="279" spans="1:11" hidden="1">
      <c r="A279" s="78"/>
      <c r="B279" s="79"/>
      <c r="C279" s="78"/>
      <c r="D279" s="78"/>
      <c r="E279" s="78"/>
      <c r="F279" s="78"/>
      <c r="G279" s="78"/>
      <c r="H279" s="78"/>
      <c r="I279" s="78"/>
      <c r="J279" s="78"/>
      <c r="K279" s="78"/>
    </row>
    <row r="280" spans="1:11" hidden="1">
      <c r="A280" s="78"/>
      <c r="B280" s="79"/>
      <c r="C280" s="78"/>
      <c r="D280" s="78"/>
      <c r="E280" s="78"/>
      <c r="F280" s="78"/>
      <c r="G280" s="78"/>
      <c r="H280" s="78"/>
      <c r="I280" s="78"/>
      <c r="J280" s="78"/>
      <c r="K280" s="78"/>
    </row>
    <row r="281" spans="1:11" hidden="1">
      <c r="A281" s="78"/>
      <c r="B281" s="79"/>
      <c r="C281" s="78"/>
      <c r="D281" s="78"/>
      <c r="E281" s="78"/>
      <c r="F281" s="78"/>
      <c r="G281" s="78"/>
      <c r="H281" s="78"/>
      <c r="I281" s="78"/>
      <c r="J281" s="78"/>
      <c r="K281" s="78"/>
    </row>
    <row r="282" spans="1:11" hidden="1">
      <c r="A282" s="78"/>
      <c r="B282" s="79"/>
      <c r="C282" s="78"/>
      <c r="D282" s="78"/>
      <c r="E282" s="78"/>
      <c r="F282" s="78"/>
      <c r="G282" s="78"/>
      <c r="H282" s="78"/>
      <c r="I282" s="78"/>
      <c r="J282" s="78"/>
      <c r="K282" s="78"/>
    </row>
    <row r="283" spans="1:11" hidden="1">
      <c r="A283" s="78"/>
      <c r="B283" s="79"/>
      <c r="C283" s="78"/>
      <c r="D283" s="78"/>
      <c r="E283" s="78"/>
      <c r="F283" s="78"/>
      <c r="G283" s="78"/>
      <c r="H283" s="78"/>
      <c r="I283" s="78"/>
      <c r="J283" s="78"/>
      <c r="K283" s="78"/>
    </row>
    <row r="284" spans="1:11" hidden="1">
      <c r="A284" s="78"/>
      <c r="B284" s="79"/>
      <c r="C284" s="78"/>
      <c r="D284" s="78"/>
      <c r="E284" s="78"/>
      <c r="F284" s="78"/>
      <c r="G284" s="78"/>
      <c r="H284" s="78"/>
      <c r="I284" s="78"/>
      <c r="J284" s="78"/>
      <c r="K284" s="78"/>
    </row>
    <row r="285" spans="1:11" hidden="1">
      <c r="A285" s="78"/>
      <c r="B285" s="79"/>
      <c r="C285" s="78"/>
      <c r="D285" s="78"/>
      <c r="E285" s="78"/>
      <c r="F285" s="78"/>
      <c r="G285" s="78"/>
      <c r="H285" s="78"/>
      <c r="I285" s="78"/>
      <c r="J285" s="78"/>
      <c r="K285" s="78"/>
    </row>
    <row r="286" spans="1:11" hidden="1">
      <c r="A286" s="78"/>
      <c r="B286" s="79"/>
      <c r="C286" s="78"/>
      <c r="D286" s="78"/>
      <c r="E286" s="78"/>
      <c r="F286" s="78"/>
      <c r="G286" s="78"/>
      <c r="H286" s="78"/>
      <c r="I286" s="78"/>
      <c r="J286" s="78"/>
      <c r="K286" s="78"/>
    </row>
    <row r="287" spans="1:11" hidden="1">
      <c r="A287" s="78"/>
      <c r="B287" s="79"/>
      <c r="C287" s="78"/>
      <c r="D287" s="78"/>
      <c r="E287" s="78"/>
      <c r="F287" s="78"/>
      <c r="G287" s="78"/>
      <c r="H287" s="78"/>
      <c r="I287" s="78"/>
      <c r="J287" s="78"/>
      <c r="K287" s="78"/>
    </row>
    <row r="288" spans="1:11" hidden="1">
      <c r="A288" s="78"/>
      <c r="B288" s="79"/>
      <c r="C288" s="78"/>
      <c r="D288" s="78"/>
      <c r="E288" s="78"/>
      <c r="F288" s="78"/>
      <c r="G288" s="78"/>
      <c r="H288" s="78"/>
      <c r="I288" s="78"/>
      <c r="J288" s="78"/>
      <c r="K288" s="78"/>
    </row>
    <row r="289" spans="1:27" hidden="1">
      <c r="A289" s="78"/>
      <c r="B289" s="79"/>
      <c r="C289" s="78"/>
      <c r="D289" s="78"/>
      <c r="E289" s="78"/>
      <c r="F289" s="78"/>
      <c r="G289" s="78"/>
      <c r="H289" s="78"/>
      <c r="I289" s="78"/>
      <c r="J289" s="78"/>
      <c r="K289" s="78"/>
    </row>
    <row r="290" spans="1:27" hidden="1">
      <c r="A290" s="78"/>
      <c r="B290" s="79"/>
      <c r="C290" s="78"/>
      <c r="D290" s="78"/>
      <c r="E290" s="78"/>
      <c r="F290" s="78"/>
      <c r="G290" s="78"/>
      <c r="H290" s="78"/>
      <c r="I290" s="78"/>
      <c r="J290" s="78"/>
      <c r="K290" s="78"/>
    </row>
    <row r="291" spans="1:27" hidden="1">
      <c r="A291" s="78"/>
      <c r="B291" s="79"/>
      <c r="C291" s="78"/>
      <c r="D291" s="78"/>
      <c r="E291" s="78"/>
      <c r="F291" s="78"/>
      <c r="G291" s="78"/>
      <c r="H291" s="78"/>
      <c r="I291" s="78"/>
      <c r="J291" s="78"/>
      <c r="K291" s="78"/>
    </row>
    <row r="292" spans="1:27" hidden="1">
      <c r="A292" s="78"/>
      <c r="B292" s="79"/>
      <c r="C292" s="78"/>
      <c r="D292" s="78"/>
      <c r="E292" s="78"/>
      <c r="F292" s="78"/>
      <c r="G292" s="78"/>
      <c r="H292" s="78"/>
      <c r="I292" s="78"/>
      <c r="J292" s="78"/>
      <c r="K292" s="78"/>
    </row>
    <row r="293" spans="1:27" hidden="1">
      <c r="A293" s="78"/>
      <c r="B293" s="79"/>
      <c r="C293" s="78"/>
      <c r="D293" s="78"/>
      <c r="E293" s="78"/>
      <c r="F293" s="78"/>
      <c r="G293" s="78"/>
      <c r="H293" s="78"/>
      <c r="I293" s="78"/>
      <c r="J293" s="78"/>
      <c r="K293" s="78"/>
    </row>
    <row r="294" spans="1:27" hidden="1">
      <c r="A294" s="78"/>
      <c r="B294" s="79"/>
      <c r="C294" s="78"/>
      <c r="D294" s="78"/>
      <c r="E294" s="78"/>
      <c r="F294" s="78"/>
      <c r="G294" s="78"/>
      <c r="H294" s="78"/>
      <c r="I294" s="78"/>
      <c r="J294" s="78"/>
      <c r="K294" s="78"/>
    </row>
    <row r="295" spans="1:27" hidden="1">
      <c r="A295" s="78"/>
      <c r="B295" s="79"/>
      <c r="C295" s="78"/>
      <c r="D295" s="78"/>
      <c r="E295" s="78"/>
      <c r="F295" s="78"/>
      <c r="G295" s="78"/>
      <c r="H295" s="78"/>
      <c r="I295" s="78"/>
      <c r="J295" s="78"/>
      <c r="K295" s="78"/>
    </row>
    <row r="296" spans="1:27" hidden="1">
      <c r="A296" s="78"/>
      <c r="B296" s="79"/>
      <c r="C296" s="78"/>
      <c r="D296" s="78"/>
      <c r="E296" s="78"/>
      <c r="F296" s="78"/>
      <c r="G296" s="78"/>
      <c r="H296" s="78"/>
      <c r="I296" s="78"/>
      <c r="J296" s="78"/>
      <c r="K296" s="78"/>
    </row>
    <row r="297" spans="1:27" hidden="1">
      <c r="A297" s="78"/>
      <c r="B297" s="79"/>
      <c r="C297" s="78"/>
      <c r="D297" s="78"/>
      <c r="E297" s="78"/>
      <c r="F297" s="78"/>
      <c r="G297" s="78"/>
      <c r="H297" s="78"/>
      <c r="I297" s="78"/>
      <c r="J297" s="78"/>
      <c r="K297" s="78"/>
    </row>
    <row r="298" spans="1:27" hidden="1">
      <c r="A298" s="78"/>
      <c r="B298" s="79"/>
      <c r="C298" s="78"/>
      <c r="D298" s="78"/>
      <c r="E298" s="78"/>
      <c r="F298" s="78"/>
      <c r="G298" s="78"/>
      <c r="H298" s="78"/>
      <c r="I298" s="78"/>
      <c r="J298" s="78"/>
      <c r="K298" s="78"/>
    </row>
    <row r="299" spans="1:27" hidden="1">
      <c r="A299" s="88"/>
      <c r="B299" s="89"/>
      <c r="C299" s="78"/>
      <c r="D299" s="78"/>
      <c r="E299" s="78"/>
      <c r="F299" s="78"/>
      <c r="G299" s="78"/>
      <c r="H299" s="78"/>
      <c r="I299" s="78"/>
      <c r="J299" s="78"/>
      <c r="K299" s="78"/>
    </row>
    <row r="300" spans="1:27" s="71" customFormat="1" ht="22.5" customHeight="1">
      <c r="A300" s="411">
        <f>M.Bill!M11</f>
        <v>19000</v>
      </c>
      <c r="B300" s="91" t="str">
        <f>A366</f>
        <v xml:space="preserve">(Rupees  Nineteen  Thousand   and  Zero Only) </v>
      </c>
      <c r="C300" s="92"/>
      <c r="D300" s="92"/>
      <c r="E300" s="92"/>
      <c r="F300" s="92"/>
      <c r="G300" s="92"/>
      <c r="H300" s="92"/>
      <c r="I300" s="92"/>
      <c r="J300" s="92"/>
      <c r="K300" s="92"/>
      <c r="AA300" s="72"/>
    </row>
    <row r="301" spans="1:27" ht="18.75" hidden="1">
      <c r="A301" s="826" t="s">
        <v>276</v>
      </c>
      <c r="B301" s="826"/>
      <c r="C301" s="826"/>
      <c r="D301" s="826"/>
      <c r="E301" s="826"/>
      <c r="F301" s="826"/>
      <c r="G301" s="826"/>
      <c r="H301" s="826"/>
      <c r="I301" s="826"/>
      <c r="J301" s="826"/>
      <c r="K301" s="826"/>
    </row>
    <row r="302" spans="1:27" hidden="1">
      <c r="A302" s="78">
        <f>A300</f>
        <v>19000</v>
      </c>
      <c r="B302" s="81">
        <f>A302/100000</f>
        <v>0.19</v>
      </c>
      <c r="C302" s="80">
        <f>INT(B302)</f>
        <v>0</v>
      </c>
      <c r="D302" s="78"/>
      <c r="E302" s="78"/>
      <c r="F302" s="78"/>
      <c r="G302" s="78" t="s">
        <v>280</v>
      </c>
      <c r="H302" s="80">
        <f>C302</f>
        <v>0</v>
      </c>
      <c r="I302" s="78" t="str">
        <f>VLOOKUP(H302,$AA$1:$AB$10,2,FALSE)</f>
        <v>Zero</v>
      </c>
      <c r="J302" s="78" t="str">
        <f>CONCATENATE(I302," Lakhs ")</f>
        <v xml:space="preserve">Zero Lakhs </v>
      </c>
      <c r="K302" s="78"/>
    </row>
    <row r="303" spans="1:27" hidden="1">
      <c r="A303" s="78">
        <f>A302-(C302*100000)</f>
        <v>19000</v>
      </c>
      <c r="B303" s="81">
        <f>A303/10000</f>
        <v>1.9</v>
      </c>
      <c r="C303" s="80">
        <f>INT(B303)</f>
        <v>1</v>
      </c>
      <c r="D303" s="78"/>
      <c r="E303" s="78"/>
      <c r="F303" s="78"/>
      <c r="G303" s="78" t="s">
        <v>284</v>
      </c>
      <c r="H303" s="80">
        <f>C303</f>
        <v>1</v>
      </c>
      <c r="I303" s="78" t="str">
        <f>VLOOKUP(H303,$AA$1:$AB$10,2,FALSE)</f>
        <v>One</v>
      </c>
      <c r="J303" s="78" t="str">
        <f>IF(AND(I303="Zero"),"",IF(AND(H303=1),VLOOKUP(H304,$AA$1:$AD$10,4,FALSE),VLOOKUP(I303,$AB$1:$AC$10,2,FALSE)))</f>
        <v>Nineteen</v>
      </c>
      <c r="K303" s="78"/>
    </row>
    <row r="304" spans="1:27" hidden="1">
      <c r="A304" s="78">
        <f>A303-(C303*10000)</f>
        <v>9000</v>
      </c>
      <c r="B304" s="81">
        <f>A304/1000</f>
        <v>9</v>
      </c>
      <c r="C304" s="80">
        <f>INT(B304)</f>
        <v>9</v>
      </c>
      <c r="D304" s="78"/>
      <c r="E304" s="78"/>
      <c r="F304" s="78"/>
      <c r="G304" s="78" t="s">
        <v>288</v>
      </c>
      <c r="H304" s="80">
        <f>C304</f>
        <v>9</v>
      </c>
      <c r="I304" s="78" t="str">
        <f>VLOOKUP(H304,$AA$1:$AB$10,2,FALSE)</f>
        <v>Nine</v>
      </c>
      <c r="J304" s="78" t="str">
        <f>IF(AND(I304="Zero")," Thousand ",IF(AND(H303=1)," Thousand ",CONCATENATE(I304," Thousand ")))</f>
        <v xml:space="preserve"> Thousand </v>
      </c>
      <c r="K304" s="78"/>
    </row>
    <row r="305" spans="1:11" hidden="1">
      <c r="A305" s="78">
        <f>A304-(C304*1000)</f>
        <v>0</v>
      </c>
      <c r="B305" s="81">
        <f>A305/100</f>
        <v>0</v>
      </c>
      <c r="C305" s="80">
        <f>INT(B305)</f>
        <v>0</v>
      </c>
      <c r="D305" s="78"/>
      <c r="E305" s="78"/>
      <c r="F305" s="78"/>
      <c r="G305" s="78" t="s">
        <v>292</v>
      </c>
      <c r="H305" s="80">
        <f>C305</f>
        <v>0</v>
      </c>
      <c r="I305" s="78" t="str">
        <f>VLOOKUP(H305,$AA$1:$AB$10,2,FALSE)</f>
        <v>Zero</v>
      </c>
      <c r="J305" s="78" t="str">
        <f>IF(I305="Zero","",CONCATENATE(I305," Hundred "))</f>
        <v/>
      </c>
      <c r="K305" s="78"/>
    </row>
    <row r="306" spans="1:11" hidden="1">
      <c r="A306" s="78">
        <f>A305-(C305*100)</f>
        <v>0</v>
      </c>
      <c r="B306" s="81">
        <f>A306/10</f>
        <v>0</v>
      </c>
      <c r="C306" s="80">
        <f>A306</f>
        <v>0</v>
      </c>
      <c r="D306" s="78"/>
      <c r="E306" s="78"/>
      <c r="F306" s="78"/>
      <c r="G306" s="78" t="s">
        <v>296</v>
      </c>
      <c r="H306" s="80">
        <f>C306</f>
        <v>0</v>
      </c>
      <c r="I306" s="78" t="str">
        <f>VLOOKUP(H306,$AA$1:$AB$101,2,FALSE)</f>
        <v>Zero</v>
      </c>
      <c r="J306" s="78" t="str">
        <f>I306</f>
        <v>Zero</v>
      </c>
      <c r="K306" s="78"/>
    </row>
    <row r="307" spans="1:11" hidden="1">
      <c r="A307" s="78"/>
      <c r="B307" s="81"/>
      <c r="C307" s="80"/>
      <c r="D307" s="78"/>
      <c r="E307" s="78"/>
      <c r="F307" s="78"/>
      <c r="G307" s="823" t="str">
        <f>CONCATENATE("(Rupees ",J302," ",J303," ",J304," ",J305," and  ",J306," Only) ")</f>
        <v xml:space="preserve">(Rupees Zero Lakhs  Nineteen  Thousand   and  Zero Only) </v>
      </c>
      <c r="H307" s="823"/>
      <c r="I307" s="823"/>
      <c r="J307" s="823"/>
      <c r="K307" s="78"/>
    </row>
    <row r="308" spans="1:11" hidden="1">
      <c r="A308" s="78"/>
      <c r="B308" s="81"/>
      <c r="C308" s="80"/>
      <c r="D308" s="78"/>
      <c r="E308" s="78"/>
      <c r="F308" s="78"/>
      <c r="G308" s="78"/>
      <c r="H308" s="78"/>
      <c r="I308" s="78"/>
      <c r="J308" s="78"/>
      <c r="K308" s="78"/>
    </row>
    <row r="309" spans="1:11" hidden="1">
      <c r="A309" s="78"/>
      <c r="B309" s="81"/>
      <c r="C309" s="80"/>
      <c r="D309" s="78"/>
      <c r="E309" s="78"/>
      <c r="F309" s="78"/>
      <c r="G309" s="78"/>
      <c r="H309" s="78"/>
      <c r="I309" s="78"/>
      <c r="J309" s="78"/>
      <c r="K309" s="78"/>
    </row>
    <row r="310" spans="1:11" hidden="1">
      <c r="A310" s="78"/>
      <c r="B310" s="81"/>
      <c r="C310" s="80"/>
      <c r="D310" s="78"/>
      <c r="E310" s="78"/>
      <c r="F310" s="78"/>
      <c r="G310" s="78"/>
      <c r="H310" s="78"/>
      <c r="I310" s="78"/>
      <c r="J310" s="78"/>
      <c r="K310" s="78"/>
    </row>
    <row r="311" spans="1:11" hidden="1">
      <c r="A311" s="78"/>
      <c r="B311" s="81"/>
      <c r="C311" s="80"/>
      <c r="D311" s="78"/>
      <c r="E311" s="78"/>
      <c r="F311" s="78"/>
      <c r="G311" s="78"/>
      <c r="H311" s="78"/>
      <c r="I311" s="78"/>
      <c r="J311" s="78"/>
      <c r="K311" s="78"/>
    </row>
    <row r="312" spans="1:11" hidden="1">
      <c r="A312" s="78"/>
      <c r="B312" s="81"/>
      <c r="C312" s="80"/>
      <c r="D312" s="78"/>
      <c r="E312" s="78"/>
      <c r="F312" s="78"/>
      <c r="G312" s="78"/>
      <c r="H312" s="85"/>
      <c r="I312" s="85"/>
      <c r="J312" s="85"/>
      <c r="K312" s="85"/>
    </row>
    <row r="313" spans="1:11" hidden="1">
      <c r="A313" s="78"/>
      <c r="B313" s="81"/>
      <c r="C313" s="80"/>
      <c r="D313" s="78"/>
      <c r="E313" s="78"/>
      <c r="F313" s="78"/>
      <c r="G313" s="78"/>
      <c r="H313" s="78"/>
      <c r="I313" s="78"/>
      <c r="J313" s="78"/>
      <c r="K313" s="78"/>
    </row>
    <row r="314" spans="1:11" hidden="1">
      <c r="A314" s="78"/>
      <c r="B314" s="81"/>
      <c r="C314" s="80"/>
      <c r="D314" s="78"/>
      <c r="E314" s="78"/>
      <c r="F314" s="78"/>
      <c r="G314" s="78"/>
      <c r="H314" s="80"/>
      <c r="I314" s="78"/>
      <c r="J314" s="78"/>
      <c r="K314" s="78"/>
    </row>
    <row r="315" spans="1:11" hidden="1">
      <c r="A315" s="78"/>
      <c r="B315" s="81"/>
      <c r="C315" s="80"/>
      <c r="D315" s="78"/>
      <c r="E315" s="78"/>
      <c r="F315" s="78"/>
      <c r="G315" s="78"/>
      <c r="H315" s="80"/>
      <c r="I315" s="78"/>
      <c r="J315" s="78"/>
      <c r="K315" s="78"/>
    </row>
    <row r="316" spans="1:11" hidden="1">
      <c r="A316" s="78"/>
      <c r="B316" s="81"/>
      <c r="C316" s="80"/>
      <c r="D316" s="78"/>
      <c r="E316" s="78"/>
      <c r="F316" s="78"/>
      <c r="G316" s="78"/>
      <c r="H316" s="80"/>
      <c r="I316" s="78"/>
      <c r="J316" s="78"/>
      <c r="K316" s="78"/>
    </row>
    <row r="317" spans="1:11" ht="18.75" hidden="1">
      <c r="A317" s="824" t="s">
        <v>300</v>
      </c>
      <c r="B317" s="824"/>
      <c r="C317" s="824"/>
      <c r="D317" s="824"/>
      <c r="E317" s="824"/>
      <c r="F317" s="824"/>
      <c r="G317" s="824"/>
      <c r="H317" s="824"/>
      <c r="I317" s="824"/>
      <c r="J317" s="824"/>
      <c r="K317" s="78"/>
    </row>
    <row r="318" spans="1:11" hidden="1">
      <c r="A318" s="78">
        <f>A300</f>
        <v>19000</v>
      </c>
      <c r="B318" s="81">
        <f>A318/10000</f>
        <v>1.9</v>
      </c>
      <c r="C318" s="80">
        <f>INT(B318)</f>
        <v>1</v>
      </c>
      <c r="D318" s="78"/>
      <c r="E318" s="78"/>
      <c r="F318" s="78"/>
      <c r="G318" s="78" t="s">
        <v>284</v>
      </c>
      <c r="H318" s="80">
        <f>C318</f>
        <v>1</v>
      </c>
      <c r="I318" s="78" t="str">
        <f>VLOOKUP(H318,$AA$1:$AB$10,2,FALSE)</f>
        <v>One</v>
      </c>
      <c r="J318" s="78" t="str">
        <f>IF(AND(I318="Zero"),"",IF(AND(H318=1),VLOOKUP(H319,$AA$1:$AD$10,4,FALSE),VLOOKUP(I318,$AB$1:$AC$10,2,FALSE)))</f>
        <v>Nineteen</v>
      </c>
      <c r="K318" s="78"/>
    </row>
    <row r="319" spans="1:11" hidden="1">
      <c r="A319" s="78">
        <f>A318-(C318*10000)</f>
        <v>9000</v>
      </c>
      <c r="B319" s="81">
        <f>A319/1000</f>
        <v>9</v>
      </c>
      <c r="C319" s="80">
        <f>INT(B319)</f>
        <v>9</v>
      </c>
      <c r="D319" s="78"/>
      <c r="E319" s="78"/>
      <c r="F319" s="78"/>
      <c r="G319" s="78" t="s">
        <v>288</v>
      </c>
      <c r="H319" s="80">
        <f>C319</f>
        <v>9</v>
      </c>
      <c r="I319" s="78" t="str">
        <f>VLOOKUP(H319,$AA$1:$AB$10,2,FALSE)</f>
        <v>Nine</v>
      </c>
      <c r="J319" s="78" t="str">
        <f>IF(AND(I319="Zero")," Thousand ",IF(AND(H318=1)," Thousand ",CONCATENATE(I319," Thousand ")))</f>
        <v xml:space="preserve"> Thousand </v>
      </c>
      <c r="K319" s="78"/>
    </row>
    <row r="320" spans="1:11" hidden="1">
      <c r="A320" s="78">
        <f>A319-(C319*1000)</f>
        <v>0</v>
      </c>
      <c r="B320" s="81">
        <f>A320/100</f>
        <v>0</v>
      </c>
      <c r="C320" s="80">
        <f>INT(B320)</f>
        <v>0</v>
      </c>
      <c r="D320" s="78"/>
      <c r="E320" s="78"/>
      <c r="F320" s="78"/>
      <c r="G320" s="78" t="s">
        <v>292</v>
      </c>
      <c r="H320" s="80">
        <f>C320</f>
        <v>0</v>
      </c>
      <c r="I320" s="78" t="str">
        <f>VLOOKUP(H320,$AA$1:$AB$10,2,FALSE)</f>
        <v>Zero</v>
      </c>
      <c r="J320" s="78" t="str">
        <f>IF(I320="Zero","",CONCATENATE(I320," Hundred "))</f>
        <v/>
      </c>
      <c r="K320" s="78"/>
    </row>
    <row r="321" spans="1:11" hidden="1">
      <c r="A321" s="78">
        <f>A320-(C320*100)</f>
        <v>0</v>
      </c>
      <c r="B321" s="81">
        <f>A321/10</f>
        <v>0</v>
      </c>
      <c r="C321" s="80">
        <f>A321</f>
        <v>0</v>
      </c>
      <c r="D321" s="78"/>
      <c r="E321" s="78"/>
      <c r="F321" s="78"/>
      <c r="G321" s="78" t="s">
        <v>296</v>
      </c>
      <c r="H321" s="80">
        <f>C321</f>
        <v>0</v>
      </c>
      <c r="I321" s="78" t="str">
        <f>VLOOKUP(H321,$AA$1:$AB$101,2,FALSE)</f>
        <v>Zero</v>
      </c>
      <c r="J321" s="78" t="str">
        <f>I321</f>
        <v>Zero</v>
      </c>
      <c r="K321" s="78"/>
    </row>
    <row r="322" spans="1:11" hidden="1">
      <c r="A322" s="78"/>
      <c r="B322" s="81"/>
      <c r="C322" s="80"/>
      <c r="D322" s="78"/>
      <c r="E322" s="78"/>
      <c r="F322" s="78"/>
      <c r="G322" s="823" t="str">
        <f>CONCATENATE("(Rupees ",J317," ",J318," ",J319," ",J320," and  ",J321," Only) ")</f>
        <v xml:space="preserve">(Rupees  Nineteen  Thousand   and  Zero Only) </v>
      </c>
      <c r="H322" s="823"/>
      <c r="I322" s="823"/>
      <c r="J322" s="823"/>
      <c r="K322" s="78"/>
    </row>
    <row r="323" spans="1:11" hidden="1">
      <c r="A323" s="78"/>
      <c r="B323" s="81"/>
      <c r="C323" s="80"/>
      <c r="D323" s="78"/>
      <c r="E323" s="78"/>
      <c r="F323" s="78"/>
      <c r="G323" s="78"/>
      <c r="H323" s="80"/>
      <c r="I323" s="78"/>
      <c r="J323" s="78"/>
      <c r="K323" s="78"/>
    </row>
    <row r="324" spans="1:11" hidden="1">
      <c r="A324" s="78"/>
      <c r="B324" s="81"/>
      <c r="C324" s="80"/>
      <c r="D324" s="78"/>
      <c r="E324" s="78"/>
      <c r="F324" s="78"/>
      <c r="G324" s="78"/>
      <c r="H324" s="80"/>
      <c r="I324" s="78"/>
      <c r="J324" s="78"/>
      <c r="K324" s="78"/>
    </row>
    <row r="325" spans="1:11" hidden="1">
      <c r="A325" s="78"/>
      <c r="B325" s="81"/>
      <c r="C325" s="80"/>
      <c r="D325" s="78"/>
      <c r="E325" s="78"/>
      <c r="F325" s="78"/>
      <c r="G325" s="823"/>
      <c r="H325" s="823"/>
      <c r="I325" s="823"/>
      <c r="J325" s="823"/>
      <c r="K325" s="78"/>
    </row>
    <row r="326" spans="1:11" hidden="1">
      <c r="A326" s="78"/>
      <c r="B326" s="81"/>
      <c r="C326" s="80"/>
      <c r="D326" s="78"/>
      <c r="E326" s="78"/>
      <c r="F326" s="78"/>
      <c r="G326" s="78"/>
      <c r="H326" s="80"/>
      <c r="I326" s="78"/>
      <c r="J326" s="78"/>
      <c r="K326" s="78"/>
    </row>
    <row r="327" spans="1:11" hidden="1">
      <c r="A327" s="78"/>
      <c r="B327" s="81"/>
      <c r="C327" s="80"/>
      <c r="D327" s="78"/>
      <c r="E327" s="78"/>
      <c r="F327" s="78"/>
      <c r="G327" s="78"/>
      <c r="H327" s="80"/>
      <c r="I327" s="78"/>
      <c r="J327" s="78"/>
      <c r="K327" s="78"/>
    </row>
    <row r="328" spans="1:11" hidden="1">
      <c r="A328" s="78"/>
      <c r="B328" s="81"/>
      <c r="C328" s="80"/>
      <c r="D328" s="78"/>
      <c r="E328" s="78"/>
      <c r="F328" s="78"/>
      <c r="G328" s="87"/>
      <c r="H328" s="87"/>
      <c r="I328" s="87"/>
      <c r="J328" s="87"/>
      <c r="K328" s="78"/>
    </row>
    <row r="329" spans="1:11" hidden="1">
      <c r="A329" s="78"/>
      <c r="B329" s="79"/>
      <c r="C329" s="78"/>
      <c r="D329" s="78"/>
      <c r="E329" s="78"/>
      <c r="F329" s="78"/>
      <c r="G329" s="78"/>
      <c r="H329" s="78"/>
      <c r="I329" s="78"/>
      <c r="J329" s="78"/>
      <c r="K329" s="78"/>
    </row>
    <row r="330" spans="1:11" hidden="1">
      <c r="A330" s="78"/>
      <c r="B330" s="79"/>
      <c r="C330" s="78"/>
      <c r="D330" s="78"/>
      <c r="E330" s="78"/>
      <c r="F330" s="78"/>
      <c r="G330" s="78"/>
      <c r="H330" s="78"/>
      <c r="I330" s="78"/>
      <c r="J330" s="78"/>
      <c r="K330" s="78"/>
    </row>
    <row r="331" spans="1:11" hidden="1">
      <c r="A331" s="78"/>
      <c r="B331" s="79"/>
      <c r="C331" s="78"/>
      <c r="D331" s="78"/>
      <c r="E331" s="78"/>
      <c r="F331" s="78"/>
      <c r="G331" s="78"/>
      <c r="H331" s="78"/>
      <c r="I331" s="78"/>
      <c r="J331" s="78"/>
      <c r="K331" s="78"/>
    </row>
    <row r="332" spans="1:11" hidden="1">
      <c r="A332" s="78"/>
      <c r="B332" s="81"/>
      <c r="C332" s="80"/>
      <c r="D332" s="78"/>
      <c r="E332" s="78"/>
      <c r="F332" s="78"/>
      <c r="G332" s="78"/>
      <c r="H332" s="80"/>
      <c r="I332" s="78"/>
      <c r="J332" s="78"/>
      <c r="K332" s="78"/>
    </row>
    <row r="333" spans="1:11" ht="18.75" hidden="1">
      <c r="A333" s="824" t="s">
        <v>315</v>
      </c>
      <c r="B333" s="824"/>
      <c r="C333" s="824"/>
      <c r="D333" s="824"/>
      <c r="E333" s="824"/>
      <c r="F333" s="824"/>
      <c r="G333" s="824"/>
      <c r="H333" s="824"/>
      <c r="I333" s="824"/>
      <c r="J333" s="824"/>
      <c r="K333" s="78"/>
    </row>
    <row r="334" spans="1:11" hidden="1">
      <c r="A334" s="78">
        <f>A300</f>
        <v>19000</v>
      </c>
      <c r="B334" s="81">
        <f>A334/1000</f>
        <v>19</v>
      </c>
      <c r="C334" s="80">
        <f>INT(B334)</f>
        <v>19</v>
      </c>
      <c r="D334" s="78"/>
      <c r="E334" s="78"/>
      <c r="F334" s="78"/>
      <c r="G334" s="78" t="s">
        <v>288</v>
      </c>
      <c r="H334" s="80">
        <f>C334</f>
        <v>19</v>
      </c>
      <c r="I334" s="78" t="e">
        <f>VLOOKUP(H334,$AA$1:$AB$10,2,FALSE)</f>
        <v>#N/A</v>
      </c>
      <c r="J334" s="78" t="e">
        <f>IF(AND(I334="Zero")," Thousand ",IF(AND(H333=1)," Thousand ",CONCATENATE(I334," Thousand ")))</f>
        <v>#N/A</v>
      </c>
      <c r="K334" s="78"/>
    </row>
    <row r="335" spans="1:11" hidden="1">
      <c r="A335" s="78">
        <f>A334-(C334*1000)</f>
        <v>0</v>
      </c>
      <c r="B335" s="81">
        <f>A335/100</f>
        <v>0</v>
      </c>
      <c r="C335" s="80">
        <f>INT(B335)</f>
        <v>0</v>
      </c>
      <c r="D335" s="78"/>
      <c r="E335" s="78"/>
      <c r="F335" s="78"/>
      <c r="G335" s="78" t="s">
        <v>292</v>
      </c>
      <c r="H335" s="80">
        <f>C335</f>
        <v>0</v>
      </c>
      <c r="I335" s="78" t="str">
        <f>VLOOKUP(H335,$AA$1:$AB$10,2,FALSE)</f>
        <v>Zero</v>
      </c>
      <c r="J335" s="78" t="str">
        <f>IF(I335="Zero","",CONCATENATE(I335," Hundred "))</f>
        <v/>
      </c>
      <c r="K335" s="78"/>
    </row>
    <row r="336" spans="1:11" hidden="1">
      <c r="A336" s="78">
        <f>A335-(C335*100)</f>
        <v>0</v>
      </c>
      <c r="B336" s="81">
        <f>A336/10</f>
        <v>0</v>
      </c>
      <c r="C336" s="80">
        <f>A336</f>
        <v>0</v>
      </c>
      <c r="D336" s="78"/>
      <c r="E336" s="78"/>
      <c r="F336" s="78"/>
      <c r="G336" s="78" t="s">
        <v>296</v>
      </c>
      <c r="H336" s="80">
        <f>C336</f>
        <v>0</v>
      </c>
      <c r="I336" s="78" t="str">
        <f>VLOOKUP(H336,$AA$1:$AB$101,2,FALSE)</f>
        <v>Zero</v>
      </c>
      <c r="J336" s="78" t="str">
        <f>I336</f>
        <v>Zero</v>
      </c>
      <c r="K336" s="78"/>
    </row>
    <row r="337" spans="1:11" hidden="1">
      <c r="A337" s="78"/>
      <c r="B337" s="81"/>
      <c r="C337" s="80"/>
      <c r="D337" s="78"/>
      <c r="E337" s="78"/>
      <c r="F337" s="78"/>
      <c r="G337" s="823" t="e">
        <f>CONCATENATE("(Rupees ",J332," ",J333," ",J334," ",J335," and  ",J336," Only) ")</f>
        <v>#N/A</v>
      </c>
      <c r="H337" s="823"/>
      <c r="I337" s="823"/>
      <c r="J337" s="823"/>
      <c r="K337" s="78"/>
    </row>
    <row r="338" spans="1:11" hidden="1">
      <c r="A338" s="78"/>
      <c r="B338" s="81"/>
      <c r="C338" s="80"/>
      <c r="D338" s="78"/>
      <c r="E338" s="78"/>
      <c r="F338" s="78"/>
      <c r="G338" s="823"/>
      <c r="H338" s="823"/>
      <c r="I338" s="823"/>
      <c r="J338" s="823"/>
      <c r="K338" s="78"/>
    </row>
    <row r="339" spans="1:11" hidden="1">
      <c r="A339" s="78"/>
      <c r="B339" s="79"/>
      <c r="C339" s="78"/>
      <c r="D339" s="78"/>
      <c r="E339" s="78"/>
      <c r="F339" s="78"/>
      <c r="G339" s="78"/>
      <c r="H339" s="78"/>
      <c r="I339" s="78"/>
      <c r="J339" s="78"/>
      <c r="K339" s="78"/>
    </row>
    <row r="340" spans="1:11" hidden="1">
      <c r="A340" s="78"/>
      <c r="B340" s="79"/>
      <c r="C340" s="78"/>
      <c r="D340" s="78"/>
      <c r="E340" s="78"/>
      <c r="F340" s="78"/>
      <c r="G340" s="78"/>
      <c r="H340" s="78"/>
      <c r="I340" s="78"/>
      <c r="J340" s="78"/>
      <c r="K340" s="78"/>
    </row>
    <row r="341" spans="1:11" hidden="1">
      <c r="A341" s="78"/>
      <c r="B341" s="79"/>
      <c r="C341" s="78"/>
      <c r="D341" s="78"/>
      <c r="E341" s="78"/>
      <c r="F341" s="78"/>
      <c r="G341" s="78"/>
      <c r="H341" s="78"/>
      <c r="I341" s="78"/>
      <c r="J341" s="78"/>
      <c r="K341" s="78"/>
    </row>
    <row r="342" spans="1:11" hidden="1">
      <c r="A342" s="78"/>
      <c r="B342" s="79"/>
      <c r="C342" s="78"/>
      <c r="D342" s="78"/>
      <c r="E342" s="78"/>
      <c r="F342" s="78"/>
      <c r="G342" s="78"/>
      <c r="H342" s="78"/>
      <c r="I342" s="78"/>
      <c r="J342" s="78"/>
      <c r="K342" s="78"/>
    </row>
    <row r="343" spans="1:11" hidden="1">
      <c r="A343" s="78"/>
      <c r="B343" s="79"/>
      <c r="C343" s="78"/>
      <c r="D343" s="78"/>
      <c r="E343" s="78"/>
      <c r="F343" s="78"/>
      <c r="G343" s="78"/>
      <c r="H343" s="78"/>
      <c r="I343" s="78"/>
      <c r="J343" s="78"/>
      <c r="K343" s="78"/>
    </row>
    <row r="344" spans="1:11" hidden="1">
      <c r="A344" s="78"/>
      <c r="B344" s="81"/>
      <c r="C344" s="80"/>
      <c r="D344" s="78"/>
      <c r="E344" s="78"/>
      <c r="F344" s="78"/>
      <c r="G344" s="78"/>
      <c r="H344" s="80"/>
      <c r="I344" s="78"/>
      <c r="J344" s="78"/>
      <c r="K344" s="78"/>
    </row>
    <row r="345" spans="1:11" hidden="1">
      <c r="A345" s="78"/>
      <c r="B345" s="81"/>
      <c r="C345" s="80"/>
      <c r="D345" s="78"/>
      <c r="E345" s="78"/>
      <c r="F345" s="78"/>
      <c r="G345" s="78"/>
      <c r="H345" s="80"/>
      <c r="I345" s="78"/>
      <c r="J345" s="78"/>
      <c r="K345" s="78"/>
    </row>
    <row r="346" spans="1:11" ht="18.75" hidden="1">
      <c r="A346" s="824" t="s">
        <v>328</v>
      </c>
      <c r="B346" s="824"/>
      <c r="C346" s="824"/>
      <c r="D346" s="824"/>
      <c r="E346" s="824"/>
      <c r="F346" s="824"/>
      <c r="G346" s="824"/>
      <c r="H346" s="824"/>
      <c r="I346" s="824"/>
      <c r="J346" s="824"/>
      <c r="K346" s="78"/>
    </row>
    <row r="347" spans="1:11" hidden="1">
      <c r="A347" s="78">
        <f>A300</f>
        <v>19000</v>
      </c>
      <c r="B347" s="81">
        <f>A347/100</f>
        <v>190</v>
      </c>
      <c r="C347" s="80">
        <f>INT(B347)</f>
        <v>190</v>
      </c>
      <c r="D347" s="78"/>
      <c r="E347" s="78"/>
      <c r="F347" s="78"/>
      <c r="G347" s="78" t="s">
        <v>292</v>
      </c>
      <c r="H347" s="80">
        <f>C347</f>
        <v>190</v>
      </c>
      <c r="I347" s="78" t="e">
        <f>VLOOKUP(H347,$AA$1:$AB$10,2,FALSE)</f>
        <v>#N/A</v>
      </c>
      <c r="J347" s="78" t="e">
        <f>IF(I347="Zero","",CONCATENATE(I347," Hundred "))</f>
        <v>#N/A</v>
      </c>
      <c r="K347" s="78"/>
    </row>
    <row r="348" spans="1:11" hidden="1">
      <c r="A348" s="78">
        <f>A347-(C347*100)</f>
        <v>0</v>
      </c>
      <c r="B348" s="81">
        <f>A348/10</f>
        <v>0</v>
      </c>
      <c r="C348" s="80">
        <f>A348</f>
        <v>0</v>
      </c>
      <c r="D348" s="78"/>
      <c r="E348" s="78"/>
      <c r="F348" s="78"/>
      <c r="G348" s="78" t="s">
        <v>296</v>
      </c>
      <c r="H348" s="80">
        <f>C348</f>
        <v>0</v>
      </c>
      <c r="I348" s="78" t="str">
        <f>VLOOKUP(H348,$AA$1:$AB$101,2,FALSE)</f>
        <v>Zero</v>
      </c>
      <c r="J348" s="78" t="str">
        <f>I348</f>
        <v>Zero</v>
      </c>
      <c r="K348" s="78"/>
    </row>
    <row r="349" spans="1:11" hidden="1">
      <c r="A349" s="78"/>
      <c r="B349" s="81"/>
      <c r="C349" s="80"/>
      <c r="D349" s="78"/>
      <c r="E349" s="78"/>
      <c r="F349" s="78"/>
      <c r="G349" s="823" t="e">
        <f>CONCATENATE("(Rupees ",J344," ",J345," ",J346," ",J347," and  ",J348," Only) ")</f>
        <v>#N/A</v>
      </c>
      <c r="H349" s="823"/>
      <c r="I349" s="823"/>
      <c r="J349" s="823"/>
      <c r="K349" s="78"/>
    </row>
    <row r="350" spans="1:11" hidden="1">
      <c r="A350" s="78"/>
      <c r="B350" s="79"/>
      <c r="C350" s="78"/>
      <c r="D350" s="78"/>
      <c r="E350" s="78"/>
      <c r="F350" s="78"/>
      <c r="G350" s="78"/>
      <c r="H350" s="78"/>
      <c r="I350" s="78"/>
      <c r="J350" s="78"/>
      <c r="K350" s="78"/>
    </row>
    <row r="351" spans="1:11" hidden="1">
      <c r="A351" s="78"/>
      <c r="B351" s="79"/>
      <c r="C351" s="78"/>
      <c r="D351" s="78"/>
      <c r="E351" s="78"/>
      <c r="F351" s="78"/>
      <c r="G351" s="78"/>
      <c r="H351" s="78"/>
      <c r="I351" s="78"/>
      <c r="J351" s="78"/>
      <c r="K351" s="78"/>
    </row>
    <row r="352" spans="1:11" hidden="1">
      <c r="A352" s="78"/>
      <c r="B352" s="79"/>
      <c r="C352" s="78"/>
      <c r="D352" s="78"/>
      <c r="E352" s="78"/>
      <c r="F352" s="78"/>
      <c r="G352" s="78"/>
      <c r="H352" s="78"/>
      <c r="I352" s="78"/>
      <c r="J352" s="78"/>
      <c r="K352" s="78"/>
    </row>
    <row r="353" spans="1:11" hidden="1">
      <c r="A353" s="78"/>
      <c r="B353" s="79"/>
      <c r="C353" s="78"/>
      <c r="D353" s="78"/>
      <c r="E353" s="78"/>
      <c r="F353" s="78"/>
      <c r="G353" s="78"/>
      <c r="H353" s="78"/>
      <c r="I353" s="78"/>
      <c r="J353" s="78"/>
      <c r="K353" s="78"/>
    </row>
    <row r="354" spans="1:11" hidden="1">
      <c r="A354" s="78"/>
      <c r="B354" s="79"/>
      <c r="C354" s="78"/>
      <c r="D354" s="78"/>
      <c r="E354" s="78"/>
      <c r="F354" s="78"/>
      <c r="G354" s="78"/>
      <c r="H354" s="78"/>
      <c r="I354" s="78"/>
      <c r="J354" s="78"/>
      <c r="K354" s="78"/>
    </row>
    <row r="355" spans="1:11" hidden="1">
      <c r="A355" s="78"/>
      <c r="B355" s="79"/>
      <c r="C355" s="78"/>
      <c r="D355" s="78"/>
      <c r="E355" s="78"/>
      <c r="F355" s="78"/>
      <c r="G355" s="78"/>
      <c r="H355" s="78"/>
      <c r="I355" s="78"/>
      <c r="J355" s="78"/>
      <c r="K355" s="78"/>
    </row>
    <row r="356" spans="1:11" hidden="1">
      <c r="A356" s="78"/>
      <c r="B356" s="81"/>
      <c r="C356" s="80"/>
      <c r="D356" s="78"/>
      <c r="E356" s="78"/>
      <c r="F356" s="78"/>
      <c r="G356" s="78"/>
      <c r="H356" s="80"/>
      <c r="I356" s="78"/>
      <c r="J356" s="78"/>
      <c r="K356" s="78"/>
    </row>
    <row r="357" spans="1:11" hidden="1">
      <c r="A357" s="78"/>
      <c r="B357" s="81"/>
      <c r="C357" s="80"/>
      <c r="D357" s="78"/>
      <c r="E357" s="78"/>
      <c r="F357" s="78"/>
      <c r="G357" s="78"/>
      <c r="H357" s="80"/>
      <c r="I357" s="78"/>
      <c r="J357" s="78"/>
      <c r="K357" s="78"/>
    </row>
    <row r="358" spans="1:11" hidden="1">
      <c r="A358" s="78"/>
      <c r="B358" s="81"/>
      <c r="C358" s="80"/>
      <c r="D358" s="78"/>
      <c r="E358" s="78"/>
      <c r="F358" s="78"/>
      <c r="G358" s="78"/>
      <c r="H358" s="80"/>
      <c r="I358" s="78"/>
      <c r="J358" s="78"/>
      <c r="K358" s="78"/>
    </row>
    <row r="359" spans="1:11" ht="18.75" hidden="1">
      <c r="A359" s="824" t="s">
        <v>328</v>
      </c>
      <c r="B359" s="824"/>
      <c r="C359" s="824"/>
      <c r="D359" s="824"/>
      <c r="E359" s="824"/>
      <c r="F359" s="824"/>
      <c r="G359" s="824"/>
      <c r="H359" s="824"/>
      <c r="I359" s="824"/>
      <c r="J359" s="824"/>
      <c r="K359" s="78"/>
    </row>
    <row r="360" spans="1:11" hidden="1">
      <c r="A360" s="78">
        <f>A300</f>
        <v>19000</v>
      </c>
      <c r="B360" s="81">
        <f>A360/10</f>
        <v>1900</v>
      </c>
      <c r="C360" s="80">
        <f>A360</f>
        <v>19000</v>
      </c>
      <c r="D360" s="78"/>
      <c r="E360" s="78"/>
      <c r="F360" s="78"/>
      <c r="G360" s="78" t="s">
        <v>296</v>
      </c>
      <c r="H360" s="80">
        <f>C360</f>
        <v>19000</v>
      </c>
      <c r="I360" s="78" t="e">
        <f>VLOOKUP(H360,$AA$1:$AB$101,2,FALSE)</f>
        <v>#N/A</v>
      </c>
      <c r="J360" s="78" t="e">
        <f>I360</f>
        <v>#N/A</v>
      </c>
      <c r="K360" s="78"/>
    </row>
    <row r="361" spans="1:11" hidden="1">
      <c r="A361" s="78"/>
      <c r="B361" s="81"/>
      <c r="C361" s="80"/>
      <c r="D361" s="78"/>
      <c r="E361" s="78"/>
      <c r="F361" s="78"/>
      <c r="G361" s="823" t="e">
        <f>CONCATENATE("(Rupees ",J356," ",J357," ",J358," ",J359," ",J360," Only) ")</f>
        <v>#N/A</v>
      </c>
      <c r="H361" s="823"/>
      <c r="I361" s="823"/>
      <c r="J361" s="823"/>
      <c r="K361" s="78"/>
    </row>
    <row r="362" spans="1:11" hidden="1">
      <c r="A362" s="78"/>
      <c r="B362" s="79"/>
      <c r="C362" s="78"/>
      <c r="D362" s="78"/>
      <c r="E362" s="78"/>
      <c r="F362" s="78"/>
      <c r="G362" s="78"/>
      <c r="H362" s="78"/>
      <c r="I362" s="78"/>
      <c r="J362" s="78"/>
      <c r="K362" s="78"/>
    </row>
    <row r="363" spans="1:11" hidden="1">
      <c r="A363" s="78"/>
      <c r="B363" s="79"/>
      <c r="C363" s="78"/>
      <c r="D363" s="78"/>
      <c r="E363" s="78"/>
      <c r="F363" s="78"/>
      <c r="G363" s="78"/>
      <c r="H363" s="78"/>
      <c r="I363" s="78"/>
      <c r="J363" s="78"/>
      <c r="K363" s="78"/>
    </row>
    <row r="364" spans="1:11" hidden="1">
      <c r="A364" s="78"/>
      <c r="B364" s="79"/>
      <c r="C364" s="78"/>
      <c r="D364" s="78"/>
      <c r="E364" s="78"/>
      <c r="F364" s="78"/>
      <c r="G364" s="78"/>
      <c r="H364" s="78"/>
      <c r="I364" s="78"/>
      <c r="J364" s="78"/>
      <c r="K364" s="78"/>
    </row>
    <row r="365" spans="1:11" hidden="1">
      <c r="A365" s="78"/>
      <c r="B365" s="79"/>
      <c r="C365" s="78"/>
      <c r="D365" s="78"/>
      <c r="E365" s="78"/>
      <c r="F365" s="78"/>
      <c r="G365" s="78"/>
      <c r="H365" s="78"/>
      <c r="I365" s="78"/>
      <c r="J365" s="78"/>
      <c r="K365" s="78"/>
    </row>
    <row r="366" spans="1:11" hidden="1">
      <c r="A366" s="825" t="str">
        <f>IF(AND(A300&gt;=100000),G307,IF(AND(A300&gt;=10000,A300&lt;=99999),G322,IF(AND(A300&gt;=1000,A300&lt;=9999),G337,IF(AND(A300&gt;=100,A300&lt;=999),G349,G361))))</f>
        <v xml:space="preserve">(Rupees  Nineteen  Thousand   and  Zero Only) </v>
      </c>
      <c r="B366" s="825"/>
      <c r="C366" s="825"/>
      <c r="D366" s="825"/>
      <c r="E366" s="825"/>
      <c r="F366" s="825"/>
      <c r="G366" s="825"/>
      <c r="H366" s="825"/>
      <c r="I366" s="825"/>
      <c r="J366" s="825"/>
      <c r="K366" s="78"/>
    </row>
    <row r="367" spans="1:11" hidden="1">
      <c r="A367" s="78"/>
      <c r="B367" s="79"/>
      <c r="C367" s="78"/>
      <c r="D367" s="78"/>
      <c r="E367" s="78"/>
      <c r="F367" s="78"/>
      <c r="G367" s="78"/>
      <c r="H367" s="78"/>
      <c r="I367" s="78"/>
      <c r="J367" s="78"/>
      <c r="K367" s="78"/>
    </row>
    <row r="368" spans="1:11" hidden="1">
      <c r="A368" s="78"/>
      <c r="B368" s="79"/>
      <c r="C368" s="78"/>
      <c r="D368" s="78"/>
      <c r="E368" s="78"/>
      <c r="F368" s="78"/>
      <c r="G368" s="78"/>
      <c r="H368" s="78"/>
      <c r="I368" s="78"/>
      <c r="J368" s="78"/>
      <c r="K368" s="78"/>
    </row>
    <row r="369" spans="1:11" hidden="1">
      <c r="A369" s="78"/>
      <c r="B369" s="79"/>
      <c r="C369" s="78"/>
      <c r="D369" s="78"/>
      <c r="E369" s="78"/>
      <c r="F369" s="78"/>
      <c r="G369" s="78"/>
      <c r="H369" s="78"/>
      <c r="I369" s="78"/>
      <c r="J369" s="78"/>
      <c r="K369" s="78"/>
    </row>
    <row r="370" spans="1:11" hidden="1">
      <c r="A370" s="78"/>
      <c r="B370" s="79"/>
      <c r="C370" s="78"/>
      <c r="D370" s="78"/>
      <c r="E370" s="78"/>
      <c r="F370" s="78"/>
      <c r="G370" s="78"/>
      <c r="H370" s="78"/>
      <c r="I370" s="78"/>
      <c r="J370" s="78"/>
      <c r="K370" s="78"/>
    </row>
    <row r="371" spans="1:11" hidden="1">
      <c r="A371" s="78"/>
      <c r="B371" s="79"/>
      <c r="C371" s="78"/>
      <c r="D371" s="78"/>
      <c r="E371" s="78"/>
      <c r="F371" s="78"/>
      <c r="G371" s="78"/>
      <c r="H371" s="78"/>
      <c r="I371" s="78"/>
      <c r="J371" s="78"/>
      <c r="K371" s="78"/>
    </row>
    <row r="372" spans="1:11" hidden="1">
      <c r="A372" s="78"/>
      <c r="B372" s="79"/>
      <c r="C372" s="78"/>
      <c r="D372" s="78"/>
      <c r="E372" s="78"/>
      <c r="F372" s="78"/>
      <c r="G372" s="78"/>
      <c r="H372" s="78"/>
      <c r="I372" s="78"/>
      <c r="J372" s="78"/>
      <c r="K372" s="78"/>
    </row>
    <row r="373" spans="1:11" hidden="1">
      <c r="A373" s="78"/>
      <c r="B373" s="79"/>
      <c r="C373" s="78"/>
      <c r="D373" s="78"/>
      <c r="E373" s="78"/>
      <c r="F373" s="78"/>
      <c r="G373" s="78"/>
      <c r="H373" s="78"/>
      <c r="I373" s="78"/>
      <c r="J373" s="78"/>
      <c r="K373" s="78"/>
    </row>
    <row r="374" spans="1:11" hidden="1">
      <c r="A374" s="78"/>
      <c r="B374" s="79"/>
      <c r="C374" s="78"/>
      <c r="D374" s="78"/>
      <c r="E374" s="78"/>
      <c r="F374" s="78"/>
      <c r="G374" s="78"/>
      <c r="H374" s="78"/>
      <c r="I374" s="78"/>
      <c r="J374" s="78"/>
      <c r="K374" s="78"/>
    </row>
    <row r="375" spans="1:11" hidden="1">
      <c r="A375" s="78"/>
      <c r="B375" s="79"/>
      <c r="C375" s="78"/>
      <c r="D375" s="78"/>
      <c r="E375" s="78"/>
      <c r="F375" s="78"/>
      <c r="G375" s="78"/>
      <c r="H375" s="78"/>
      <c r="I375" s="78"/>
      <c r="J375" s="78"/>
      <c r="K375" s="78"/>
    </row>
    <row r="376" spans="1:11" hidden="1">
      <c r="A376" s="78"/>
      <c r="B376" s="79"/>
      <c r="C376" s="78"/>
      <c r="D376" s="78"/>
      <c r="E376" s="78"/>
      <c r="F376" s="78"/>
      <c r="G376" s="78"/>
      <c r="H376" s="78"/>
      <c r="I376" s="78"/>
      <c r="J376" s="78"/>
      <c r="K376" s="78"/>
    </row>
    <row r="377" spans="1:11" hidden="1">
      <c r="A377" s="78"/>
      <c r="B377" s="79"/>
      <c r="C377" s="78"/>
      <c r="D377" s="78"/>
      <c r="E377" s="78"/>
      <c r="F377" s="78"/>
      <c r="G377" s="78"/>
      <c r="H377" s="78"/>
      <c r="I377" s="78"/>
      <c r="J377" s="78"/>
      <c r="K377" s="78"/>
    </row>
    <row r="378" spans="1:11" hidden="1">
      <c r="A378" s="78"/>
      <c r="B378" s="79"/>
      <c r="C378" s="78"/>
      <c r="D378" s="78"/>
      <c r="E378" s="78"/>
      <c r="F378" s="78"/>
      <c r="G378" s="78"/>
      <c r="H378" s="78"/>
      <c r="I378" s="78"/>
      <c r="J378" s="78"/>
      <c r="K378" s="78"/>
    </row>
    <row r="379" spans="1:11" hidden="1">
      <c r="A379" s="78"/>
      <c r="B379" s="79"/>
      <c r="C379" s="78"/>
      <c r="D379" s="78"/>
      <c r="E379" s="78"/>
      <c r="F379" s="78"/>
      <c r="G379" s="78"/>
      <c r="H379" s="78"/>
      <c r="I379" s="78"/>
      <c r="J379" s="78"/>
      <c r="K379" s="78"/>
    </row>
    <row r="380" spans="1:11" hidden="1">
      <c r="A380" s="78"/>
      <c r="B380" s="79"/>
      <c r="C380" s="78"/>
      <c r="D380" s="78"/>
      <c r="E380" s="78"/>
      <c r="F380" s="78"/>
      <c r="G380" s="78"/>
      <c r="H380" s="78"/>
      <c r="I380" s="78"/>
      <c r="J380" s="78"/>
      <c r="K380" s="78"/>
    </row>
    <row r="381" spans="1:11" hidden="1">
      <c r="A381" s="78"/>
      <c r="B381" s="79"/>
      <c r="C381" s="78"/>
      <c r="D381" s="78"/>
      <c r="E381" s="78"/>
      <c r="F381" s="78"/>
      <c r="G381" s="78"/>
      <c r="H381" s="78"/>
      <c r="I381" s="78"/>
      <c r="J381" s="78"/>
      <c r="K381" s="78"/>
    </row>
    <row r="382" spans="1:11" hidden="1">
      <c r="A382" s="78"/>
      <c r="B382" s="79"/>
      <c r="C382" s="78"/>
      <c r="D382" s="78"/>
      <c r="E382" s="78"/>
      <c r="F382" s="78"/>
      <c r="G382" s="78"/>
      <c r="H382" s="78"/>
      <c r="I382" s="78"/>
      <c r="J382" s="78"/>
      <c r="K382" s="78"/>
    </row>
    <row r="383" spans="1:11" hidden="1">
      <c r="A383" s="78"/>
      <c r="B383" s="79"/>
      <c r="C383" s="78"/>
      <c r="D383" s="78"/>
      <c r="E383" s="78"/>
      <c r="F383" s="78"/>
      <c r="G383" s="78"/>
      <c r="H383" s="78"/>
      <c r="I383" s="78"/>
      <c r="J383" s="78"/>
      <c r="K383" s="78"/>
    </row>
    <row r="384" spans="1:11" hidden="1">
      <c r="A384" s="78"/>
      <c r="B384" s="79"/>
      <c r="C384" s="78"/>
      <c r="D384" s="78"/>
      <c r="E384" s="78"/>
      <c r="F384" s="78"/>
      <c r="G384" s="78"/>
      <c r="H384" s="78"/>
      <c r="I384" s="78"/>
      <c r="J384" s="78"/>
      <c r="K384" s="78"/>
    </row>
    <row r="385" spans="1:27" hidden="1">
      <c r="A385" s="78"/>
      <c r="B385" s="79"/>
      <c r="C385" s="78"/>
      <c r="D385" s="78"/>
      <c r="E385" s="78"/>
      <c r="F385" s="78"/>
      <c r="G385" s="78"/>
      <c r="H385" s="78"/>
      <c r="I385" s="78"/>
      <c r="J385" s="78"/>
      <c r="K385" s="78"/>
    </row>
    <row r="386" spans="1:27" hidden="1">
      <c r="A386" s="78"/>
      <c r="B386" s="79"/>
      <c r="C386" s="78"/>
      <c r="D386" s="78"/>
      <c r="E386" s="78"/>
      <c r="F386" s="78"/>
      <c r="G386" s="78"/>
      <c r="H386" s="78"/>
      <c r="I386" s="78"/>
      <c r="J386" s="78"/>
      <c r="K386" s="78"/>
    </row>
    <row r="387" spans="1:27" hidden="1">
      <c r="A387" s="78"/>
      <c r="B387" s="79"/>
      <c r="C387" s="78"/>
      <c r="D387" s="78"/>
      <c r="E387" s="78"/>
      <c r="F387" s="78"/>
      <c r="G387" s="78"/>
      <c r="H387" s="78"/>
      <c r="I387" s="78"/>
      <c r="J387" s="78"/>
      <c r="K387" s="78"/>
    </row>
    <row r="388" spans="1:27" hidden="1">
      <c r="A388" s="78"/>
      <c r="B388" s="79"/>
      <c r="C388" s="78"/>
      <c r="D388" s="78"/>
      <c r="E388" s="78"/>
      <c r="F388" s="78"/>
      <c r="G388" s="78"/>
      <c r="H388" s="78"/>
      <c r="I388" s="78"/>
      <c r="J388" s="78"/>
      <c r="K388" s="78"/>
    </row>
    <row r="389" spans="1:27" hidden="1">
      <c r="A389" s="78"/>
      <c r="B389" s="79"/>
      <c r="C389" s="78"/>
      <c r="D389" s="78"/>
      <c r="E389" s="78"/>
      <c r="F389" s="78"/>
      <c r="G389" s="78"/>
      <c r="H389" s="78"/>
      <c r="I389" s="78"/>
      <c r="J389" s="78"/>
      <c r="K389" s="78"/>
    </row>
    <row r="390" spans="1:27" hidden="1">
      <c r="A390" s="78"/>
      <c r="B390" s="79"/>
      <c r="C390" s="78"/>
      <c r="D390" s="78"/>
      <c r="E390" s="78"/>
      <c r="F390" s="78"/>
      <c r="G390" s="78"/>
      <c r="H390" s="78"/>
      <c r="I390" s="78"/>
      <c r="J390" s="78"/>
      <c r="K390" s="78"/>
    </row>
    <row r="391" spans="1:27" hidden="1">
      <c r="A391" s="78"/>
      <c r="B391" s="79"/>
      <c r="C391" s="78"/>
      <c r="D391" s="78"/>
      <c r="E391" s="78"/>
      <c r="F391" s="78"/>
      <c r="G391" s="78"/>
      <c r="H391" s="78"/>
      <c r="I391" s="78"/>
      <c r="J391" s="78"/>
      <c r="K391" s="78"/>
    </row>
    <row r="392" spans="1:27" hidden="1">
      <c r="A392" s="78"/>
      <c r="B392" s="79"/>
      <c r="C392" s="78"/>
      <c r="D392" s="78"/>
      <c r="E392" s="78"/>
      <c r="F392" s="78"/>
      <c r="G392" s="78"/>
      <c r="H392" s="78"/>
      <c r="I392" s="78"/>
      <c r="J392" s="78"/>
      <c r="K392" s="78"/>
    </row>
    <row r="393" spans="1:27" hidden="1">
      <c r="A393" s="78"/>
      <c r="B393" s="79"/>
      <c r="C393" s="78"/>
      <c r="D393" s="78"/>
      <c r="E393" s="78"/>
      <c r="F393" s="78"/>
      <c r="G393" s="78"/>
      <c r="H393" s="78"/>
      <c r="I393" s="78"/>
      <c r="J393" s="78"/>
      <c r="K393" s="78"/>
    </row>
    <row r="394" spans="1:27" hidden="1">
      <c r="A394" s="78"/>
      <c r="B394" s="79"/>
      <c r="C394" s="78"/>
      <c r="D394" s="78"/>
      <c r="E394" s="78"/>
      <c r="F394" s="78"/>
      <c r="G394" s="78"/>
      <c r="H394" s="78"/>
      <c r="I394" s="78"/>
      <c r="J394" s="78"/>
      <c r="K394" s="78"/>
    </row>
    <row r="395" spans="1:27" hidden="1">
      <c r="A395" s="78"/>
      <c r="B395" s="79"/>
      <c r="C395" s="78"/>
      <c r="D395" s="78"/>
      <c r="E395" s="78"/>
      <c r="F395" s="78"/>
      <c r="G395" s="78"/>
      <c r="H395" s="78"/>
      <c r="I395" s="78"/>
      <c r="J395" s="78"/>
      <c r="K395" s="78"/>
    </row>
    <row r="396" spans="1:27" hidden="1">
      <c r="A396" s="78"/>
      <c r="B396" s="79"/>
      <c r="C396" s="78"/>
      <c r="D396" s="78"/>
      <c r="E396" s="78"/>
      <c r="F396" s="78"/>
      <c r="G396" s="78"/>
      <c r="H396" s="78"/>
      <c r="I396" s="78"/>
      <c r="J396" s="78"/>
      <c r="K396" s="78"/>
    </row>
    <row r="397" spans="1:27" hidden="1">
      <c r="A397" s="78"/>
      <c r="B397" s="79"/>
      <c r="C397" s="78"/>
      <c r="D397" s="78"/>
      <c r="E397" s="78"/>
      <c r="F397" s="78"/>
      <c r="G397" s="78"/>
      <c r="H397" s="78"/>
      <c r="I397" s="78"/>
      <c r="J397" s="78"/>
      <c r="K397" s="78"/>
    </row>
    <row r="398" spans="1:27" hidden="1">
      <c r="A398" s="78"/>
      <c r="B398" s="79"/>
      <c r="C398" s="78"/>
      <c r="D398" s="78"/>
      <c r="E398" s="78"/>
      <c r="F398" s="78"/>
      <c r="G398" s="78"/>
      <c r="H398" s="78"/>
      <c r="I398" s="78"/>
      <c r="J398" s="78"/>
      <c r="K398" s="78"/>
    </row>
    <row r="399" spans="1:27" hidden="1">
      <c r="A399" s="88"/>
      <c r="B399" s="89"/>
      <c r="C399" s="78"/>
      <c r="D399" s="78"/>
      <c r="E399" s="78"/>
      <c r="F399" s="78"/>
      <c r="G399" s="78"/>
      <c r="H399" s="78"/>
      <c r="I399" s="78"/>
      <c r="J399" s="78"/>
      <c r="K399" s="78"/>
    </row>
    <row r="400" spans="1:27" s="71" customFormat="1" ht="22.5" customHeight="1">
      <c r="A400" s="411">
        <f>A300+1</f>
        <v>19001</v>
      </c>
      <c r="B400" s="91" t="str">
        <f>A466</f>
        <v xml:space="preserve">(Rupees  Nineteen  Thousand   and  One Only) </v>
      </c>
      <c r="C400" s="92"/>
      <c r="D400" s="92"/>
      <c r="E400" s="92"/>
      <c r="F400" s="92"/>
      <c r="G400" s="92"/>
      <c r="H400" s="92"/>
      <c r="I400" s="92"/>
      <c r="J400" s="92"/>
      <c r="K400" s="92"/>
      <c r="AA400" s="72"/>
    </row>
    <row r="401" spans="1:11" ht="18.75" hidden="1">
      <c r="A401" s="827" t="s">
        <v>276</v>
      </c>
      <c r="B401" s="827"/>
      <c r="C401" s="827"/>
      <c r="D401" s="827"/>
      <c r="E401" s="827"/>
      <c r="F401" s="827"/>
      <c r="G401" s="827"/>
      <c r="H401" s="827"/>
      <c r="I401" s="827"/>
      <c r="J401" s="827"/>
      <c r="K401" s="827"/>
    </row>
    <row r="402" spans="1:11" hidden="1">
      <c r="A402" s="75">
        <f>A400</f>
        <v>19001</v>
      </c>
      <c r="B402" s="93">
        <f>A402/100000</f>
        <v>0.19001000000000001</v>
      </c>
      <c r="C402" s="94">
        <f>INT(B402)</f>
        <v>0</v>
      </c>
      <c r="G402" s="75" t="s">
        <v>280</v>
      </c>
      <c r="H402" s="94">
        <f>C402</f>
        <v>0</v>
      </c>
      <c r="I402" s="75" t="str">
        <f>VLOOKUP(H402,$AA$1:$AB$10,2,FALSE)</f>
        <v>Zero</v>
      </c>
      <c r="J402" s="75" t="str">
        <f>CONCATENATE(I402," Lakhs ")</f>
        <v xml:space="preserve">Zero Lakhs </v>
      </c>
    </row>
    <row r="403" spans="1:11" hidden="1">
      <c r="A403" s="75">
        <f>A402-(C402*100000)</f>
        <v>19001</v>
      </c>
      <c r="B403" s="93">
        <f>A403/10000</f>
        <v>1.9000999999999999</v>
      </c>
      <c r="C403" s="94">
        <f>INT(B403)</f>
        <v>1</v>
      </c>
      <c r="G403" s="75" t="s">
        <v>284</v>
      </c>
      <c r="H403" s="94">
        <f>C403</f>
        <v>1</v>
      </c>
      <c r="I403" s="75" t="str">
        <f>VLOOKUP(H403,$AA$1:$AB$10,2,FALSE)</f>
        <v>One</v>
      </c>
      <c r="J403" s="75" t="str">
        <f>IF(AND(I403="Zero"),"",IF(AND(H403=1),VLOOKUP(H404,$AA$1:$AD$10,4,FALSE),VLOOKUP(I403,$AB$1:$AC$10,2,FALSE)))</f>
        <v>Nineteen</v>
      </c>
    </row>
    <row r="404" spans="1:11" hidden="1">
      <c r="A404" s="75">
        <f>A403-(C403*10000)</f>
        <v>9001</v>
      </c>
      <c r="B404" s="93">
        <f>A404/1000</f>
        <v>9.0009999999999994</v>
      </c>
      <c r="C404" s="94">
        <f>INT(B404)</f>
        <v>9</v>
      </c>
      <c r="G404" s="75" t="s">
        <v>288</v>
      </c>
      <c r="H404" s="94">
        <f>C404</f>
        <v>9</v>
      </c>
      <c r="I404" s="75" t="str">
        <f>VLOOKUP(H404,$AA$1:$AB$10,2,FALSE)</f>
        <v>Nine</v>
      </c>
      <c r="J404" s="75" t="str">
        <f>IF(AND(I404="Zero")," Thousand ",IF(AND(H403=1)," Thousand ",CONCATENATE(I404," Thousand ")))</f>
        <v xml:space="preserve"> Thousand </v>
      </c>
    </row>
    <row r="405" spans="1:11" hidden="1">
      <c r="A405" s="75">
        <f>A404-(C404*1000)</f>
        <v>1</v>
      </c>
      <c r="B405" s="93">
        <f>A405/100</f>
        <v>0.01</v>
      </c>
      <c r="C405" s="94">
        <f>INT(B405)</f>
        <v>0</v>
      </c>
      <c r="G405" s="75" t="s">
        <v>292</v>
      </c>
      <c r="H405" s="94">
        <f>C405</f>
        <v>0</v>
      </c>
      <c r="I405" s="75" t="str">
        <f>VLOOKUP(H405,$AA$1:$AB$10,2,FALSE)</f>
        <v>Zero</v>
      </c>
      <c r="J405" s="75" t="str">
        <f>IF(I405="Zero","",CONCATENATE(I405," Hundred "))</f>
        <v/>
      </c>
    </row>
    <row r="406" spans="1:11" hidden="1">
      <c r="A406" s="75">
        <f>A405-(C405*100)</f>
        <v>1</v>
      </c>
      <c r="B406" s="93">
        <f>A406/10</f>
        <v>0.1</v>
      </c>
      <c r="C406" s="94">
        <f>A406</f>
        <v>1</v>
      </c>
      <c r="G406" s="75" t="s">
        <v>296</v>
      </c>
      <c r="H406" s="94">
        <f>C406</f>
        <v>1</v>
      </c>
      <c r="I406" s="75" t="str">
        <f>VLOOKUP(H406,$AA$1:$AB$101,2,FALSE)</f>
        <v>One</v>
      </c>
      <c r="J406" s="75" t="str">
        <f>I406</f>
        <v>One</v>
      </c>
    </row>
    <row r="407" spans="1:11" hidden="1">
      <c r="B407" s="93"/>
      <c r="C407" s="94"/>
      <c r="G407" s="828" t="str">
        <f>CONCATENATE("(Rupees ",J402," ",J403," ",J404," ",J405," and  ",J406," Only) ")</f>
        <v xml:space="preserve">(Rupees Zero Lakhs  Nineteen  Thousand   and  One Only) </v>
      </c>
      <c r="H407" s="828"/>
      <c r="I407" s="828"/>
      <c r="J407" s="828"/>
    </row>
    <row r="408" spans="1:11" hidden="1">
      <c r="B408" s="93"/>
      <c r="C408" s="94"/>
    </row>
    <row r="409" spans="1:11" hidden="1">
      <c r="B409" s="93"/>
      <c r="C409" s="94"/>
    </row>
    <row r="410" spans="1:11" hidden="1">
      <c r="B410" s="93"/>
      <c r="C410" s="94"/>
    </row>
    <row r="411" spans="1:11" hidden="1">
      <c r="B411" s="93"/>
      <c r="C411" s="94"/>
    </row>
    <row r="412" spans="1:11" hidden="1">
      <c r="B412" s="93"/>
      <c r="C412" s="94"/>
      <c r="H412" s="86"/>
      <c r="I412" s="86"/>
      <c r="J412" s="86"/>
      <c r="K412" s="86"/>
    </row>
    <row r="413" spans="1:11" hidden="1">
      <c r="B413" s="93"/>
      <c r="C413" s="94"/>
    </row>
    <row r="414" spans="1:11" hidden="1">
      <c r="B414" s="93"/>
      <c r="C414" s="94"/>
      <c r="H414" s="94"/>
    </row>
    <row r="415" spans="1:11" hidden="1">
      <c r="B415" s="93"/>
      <c r="C415" s="94"/>
      <c r="H415" s="94"/>
    </row>
    <row r="416" spans="1:11" hidden="1">
      <c r="B416" s="93"/>
      <c r="C416" s="94"/>
      <c r="H416" s="94"/>
    </row>
    <row r="417" spans="1:10" ht="18.75" hidden="1">
      <c r="A417" s="827" t="s">
        <v>300</v>
      </c>
      <c r="B417" s="827"/>
      <c r="C417" s="827"/>
      <c r="D417" s="827"/>
      <c r="E417" s="827"/>
      <c r="F417" s="827"/>
      <c r="G417" s="827"/>
      <c r="H417" s="827"/>
      <c r="I417" s="827"/>
      <c r="J417" s="827"/>
    </row>
    <row r="418" spans="1:10" hidden="1">
      <c r="A418" s="75">
        <f>A400</f>
        <v>19001</v>
      </c>
      <c r="B418" s="93">
        <f>A418/10000</f>
        <v>1.9000999999999999</v>
      </c>
      <c r="C418" s="94">
        <f>INT(B418)</f>
        <v>1</v>
      </c>
      <c r="G418" s="75" t="s">
        <v>284</v>
      </c>
      <c r="H418" s="94">
        <f>C418</f>
        <v>1</v>
      </c>
      <c r="I418" s="75" t="str">
        <f>VLOOKUP(H418,$AA$1:$AB$10,2,FALSE)</f>
        <v>One</v>
      </c>
      <c r="J418" s="75" t="str">
        <f>IF(AND(I418="Zero"),"",IF(AND(H418=1),VLOOKUP(H419,$AA$1:$AD$10,4,FALSE),VLOOKUP(I418,$AB$1:$AC$10,2,FALSE)))</f>
        <v>Nineteen</v>
      </c>
    </row>
    <row r="419" spans="1:10" hidden="1">
      <c r="A419" s="75">
        <f>A418-(C418*10000)</f>
        <v>9001</v>
      </c>
      <c r="B419" s="93">
        <f>A419/1000</f>
        <v>9.0009999999999994</v>
      </c>
      <c r="C419" s="94">
        <f>INT(B419)</f>
        <v>9</v>
      </c>
      <c r="G419" s="75" t="s">
        <v>288</v>
      </c>
      <c r="H419" s="94">
        <f>C419</f>
        <v>9</v>
      </c>
      <c r="I419" s="75" t="str">
        <f>VLOOKUP(H419,$AA$1:$AB$10,2,FALSE)</f>
        <v>Nine</v>
      </c>
      <c r="J419" s="75" t="str">
        <f>IF(AND(I419="Zero")," Thousand ",IF(AND(H418=1)," Thousand ",CONCATENATE(I419," Thousand ")))</f>
        <v xml:space="preserve"> Thousand </v>
      </c>
    </row>
    <row r="420" spans="1:10" hidden="1">
      <c r="A420" s="75">
        <f>A419-(C419*1000)</f>
        <v>1</v>
      </c>
      <c r="B420" s="93">
        <f>A420/100</f>
        <v>0.01</v>
      </c>
      <c r="C420" s="94">
        <f>INT(B420)</f>
        <v>0</v>
      </c>
      <c r="G420" s="75" t="s">
        <v>292</v>
      </c>
      <c r="H420" s="94">
        <f>C420</f>
        <v>0</v>
      </c>
      <c r="I420" s="75" t="str">
        <f>VLOOKUP(H420,$AA$1:$AB$10,2,FALSE)</f>
        <v>Zero</v>
      </c>
      <c r="J420" s="75" t="str">
        <f>IF(I420="Zero","",CONCATENATE(I420," Hundred "))</f>
        <v/>
      </c>
    </row>
    <row r="421" spans="1:10" hidden="1">
      <c r="A421" s="75">
        <f>A420-(C420*100)</f>
        <v>1</v>
      </c>
      <c r="B421" s="93">
        <f>A421/10</f>
        <v>0.1</v>
      </c>
      <c r="C421" s="94">
        <f>A421</f>
        <v>1</v>
      </c>
      <c r="G421" s="75" t="s">
        <v>296</v>
      </c>
      <c r="H421" s="94">
        <f>C421</f>
        <v>1</v>
      </c>
      <c r="I421" s="75" t="str">
        <f>VLOOKUP(H421,$AA$1:$AB$101,2,FALSE)</f>
        <v>One</v>
      </c>
      <c r="J421" s="75" t="str">
        <f>I421</f>
        <v>One</v>
      </c>
    </row>
    <row r="422" spans="1:10" hidden="1">
      <c r="B422" s="93"/>
      <c r="C422" s="94"/>
      <c r="G422" s="828" t="str">
        <f>CONCATENATE("(Rupees ",J417," ",J418," ",J419," ",J420," and  ",J421," Only) ")</f>
        <v xml:space="preserve">(Rupees  Nineteen  Thousand   and  One Only) </v>
      </c>
      <c r="H422" s="828"/>
      <c r="I422" s="828"/>
      <c r="J422" s="828"/>
    </row>
    <row r="423" spans="1:10" hidden="1">
      <c r="B423" s="93"/>
      <c r="C423" s="94"/>
      <c r="H423" s="94"/>
    </row>
    <row r="424" spans="1:10" hidden="1">
      <c r="B424" s="93"/>
      <c r="C424" s="94"/>
      <c r="H424" s="94"/>
    </row>
    <row r="425" spans="1:10" hidden="1">
      <c r="B425" s="93"/>
      <c r="C425" s="94"/>
      <c r="G425" s="828"/>
      <c r="H425" s="828"/>
      <c r="I425" s="828"/>
      <c r="J425" s="828"/>
    </row>
    <row r="426" spans="1:10" hidden="1">
      <c r="B426" s="93"/>
      <c r="C426" s="94"/>
      <c r="H426" s="94"/>
    </row>
    <row r="427" spans="1:10" hidden="1">
      <c r="B427" s="93"/>
      <c r="C427" s="94"/>
      <c r="H427" s="94"/>
    </row>
    <row r="428" spans="1:10" hidden="1">
      <c r="B428" s="93"/>
      <c r="C428" s="94"/>
      <c r="G428" s="95"/>
      <c r="H428" s="95"/>
      <c r="I428" s="95"/>
      <c r="J428" s="95"/>
    </row>
    <row r="429" spans="1:10" hidden="1"/>
    <row r="430" spans="1:10" hidden="1"/>
    <row r="431" spans="1:10" hidden="1"/>
    <row r="432" spans="1:10" hidden="1">
      <c r="B432" s="93"/>
      <c r="C432" s="94"/>
      <c r="H432" s="94"/>
    </row>
    <row r="433" spans="1:10" ht="18.75" hidden="1">
      <c r="A433" s="827" t="s">
        <v>315</v>
      </c>
      <c r="B433" s="827"/>
      <c r="C433" s="827"/>
      <c r="D433" s="827"/>
      <c r="E433" s="827"/>
      <c r="F433" s="827"/>
      <c r="G433" s="827"/>
      <c r="H433" s="827"/>
      <c r="I433" s="827"/>
      <c r="J433" s="827"/>
    </row>
    <row r="434" spans="1:10" hidden="1">
      <c r="A434" s="75">
        <f>A400</f>
        <v>19001</v>
      </c>
      <c r="B434" s="93">
        <f>A434/1000</f>
        <v>19.001000000000001</v>
      </c>
      <c r="C434" s="94">
        <f>INT(B434)</f>
        <v>19</v>
      </c>
      <c r="G434" s="75" t="s">
        <v>288</v>
      </c>
      <c r="H434" s="94">
        <f>C434</f>
        <v>19</v>
      </c>
      <c r="I434" s="75" t="e">
        <f>VLOOKUP(H434,$AA$1:$AB$10,2,FALSE)</f>
        <v>#N/A</v>
      </c>
      <c r="J434" s="75" t="e">
        <f>IF(AND(I434="Zero")," Thousand ",IF(AND(H433=1)," Thousand ",CONCATENATE(I434," Thousand ")))</f>
        <v>#N/A</v>
      </c>
    </row>
    <row r="435" spans="1:10" hidden="1">
      <c r="A435" s="75">
        <f>A434-(C434*1000)</f>
        <v>1</v>
      </c>
      <c r="B435" s="93">
        <f>A435/100</f>
        <v>0.01</v>
      </c>
      <c r="C435" s="94">
        <f>INT(B435)</f>
        <v>0</v>
      </c>
      <c r="G435" s="75" t="s">
        <v>292</v>
      </c>
      <c r="H435" s="94">
        <f>C435</f>
        <v>0</v>
      </c>
      <c r="I435" s="75" t="str">
        <f>VLOOKUP(H435,$AA$1:$AB$10,2,FALSE)</f>
        <v>Zero</v>
      </c>
      <c r="J435" s="75" t="str">
        <f>IF(I435="Zero","",CONCATENATE(I435," Hundred "))</f>
        <v/>
      </c>
    </row>
    <row r="436" spans="1:10" hidden="1">
      <c r="A436" s="75">
        <f>A435-(C435*100)</f>
        <v>1</v>
      </c>
      <c r="B436" s="93">
        <f>A436/10</f>
        <v>0.1</v>
      </c>
      <c r="C436" s="94">
        <f>A436</f>
        <v>1</v>
      </c>
      <c r="G436" s="75" t="s">
        <v>296</v>
      </c>
      <c r="H436" s="94">
        <f>C436</f>
        <v>1</v>
      </c>
      <c r="I436" s="75" t="str">
        <f>VLOOKUP(H436,$AA$1:$AB$101,2,FALSE)</f>
        <v>One</v>
      </c>
      <c r="J436" s="75" t="str">
        <f>I436</f>
        <v>One</v>
      </c>
    </row>
    <row r="437" spans="1:10" hidden="1">
      <c r="B437" s="93"/>
      <c r="C437" s="94"/>
      <c r="G437" s="828" t="e">
        <f>CONCATENATE("(Rupees ",J432," ",J433," ",J434," ",J435," and  ",J436," Only) ")</f>
        <v>#N/A</v>
      </c>
      <c r="H437" s="828"/>
      <c r="I437" s="828"/>
      <c r="J437" s="828"/>
    </row>
    <row r="438" spans="1:10" hidden="1">
      <c r="B438" s="93"/>
      <c r="C438" s="94"/>
      <c r="G438" s="828"/>
      <c r="H438" s="828"/>
      <c r="I438" s="828"/>
      <c r="J438" s="828"/>
    </row>
    <row r="439" spans="1:10" hidden="1"/>
    <row r="440" spans="1:10" hidden="1"/>
    <row r="441" spans="1:10" hidden="1"/>
    <row r="442" spans="1:10" hidden="1"/>
    <row r="443" spans="1:10" hidden="1"/>
    <row r="444" spans="1:10" hidden="1">
      <c r="B444" s="93"/>
      <c r="C444" s="94"/>
      <c r="H444" s="94"/>
    </row>
    <row r="445" spans="1:10" hidden="1">
      <c r="B445" s="93"/>
      <c r="C445" s="94"/>
      <c r="H445" s="94"/>
    </row>
    <row r="446" spans="1:10" ht="18.75" hidden="1">
      <c r="A446" s="827" t="s">
        <v>328</v>
      </c>
      <c r="B446" s="827"/>
      <c r="C446" s="827"/>
      <c r="D446" s="827"/>
      <c r="E446" s="827"/>
      <c r="F446" s="827"/>
      <c r="G446" s="827"/>
      <c r="H446" s="827"/>
      <c r="I446" s="827"/>
      <c r="J446" s="827"/>
    </row>
    <row r="447" spans="1:10" hidden="1">
      <c r="A447" s="75">
        <f>A400</f>
        <v>19001</v>
      </c>
      <c r="B447" s="93">
        <f>A447/100</f>
        <v>190.01</v>
      </c>
      <c r="C447" s="94">
        <f>INT(B447)</f>
        <v>190</v>
      </c>
      <c r="G447" s="75" t="s">
        <v>292</v>
      </c>
      <c r="H447" s="94">
        <f>C447</f>
        <v>190</v>
      </c>
      <c r="I447" s="75" t="e">
        <f>VLOOKUP(H447,$AA$1:$AB$10,2,FALSE)</f>
        <v>#N/A</v>
      </c>
      <c r="J447" s="75" t="e">
        <f>IF(I447="Zero","",CONCATENATE(I447," Hundred "))</f>
        <v>#N/A</v>
      </c>
    </row>
    <row r="448" spans="1:10" hidden="1">
      <c r="A448" s="75">
        <f>A447-(C447*100)</f>
        <v>1</v>
      </c>
      <c r="B448" s="93">
        <f>A448/10</f>
        <v>0.1</v>
      </c>
      <c r="C448" s="94">
        <f>A448</f>
        <v>1</v>
      </c>
      <c r="G448" s="75" t="s">
        <v>296</v>
      </c>
      <c r="H448" s="94">
        <f>C448</f>
        <v>1</v>
      </c>
      <c r="I448" s="75" t="str">
        <f>VLOOKUP(H448,$AA$1:$AB$101,2,FALSE)</f>
        <v>One</v>
      </c>
      <c r="J448" s="75" t="str">
        <f>I448</f>
        <v>One</v>
      </c>
    </row>
    <row r="449" spans="1:10" hidden="1">
      <c r="B449" s="93"/>
      <c r="C449" s="94"/>
      <c r="G449" s="828" t="e">
        <f>CONCATENATE("(Rupees ",J444," ",J445," ",J446," ",J447," and  ",J448," Only) ")</f>
        <v>#N/A</v>
      </c>
      <c r="H449" s="828"/>
      <c r="I449" s="828"/>
      <c r="J449" s="828"/>
    </row>
    <row r="450" spans="1:10" hidden="1"/>
    <row r="451" spans="1:10" hidden="1"/>
    <row r="452" spans="1:10" hidden="1"/>
    <row r="453" spans="1:10" hidden="1"/>
    <row r="454" spans="1:10" hidden="1"/>
    <row r="455" spans="1:10" hidden="1"/>
    <row r="456" spans="1:10" hidden="1">
      <c r="B456" s="93"/>
      <c r="C456" s="94"/>
      <c r="H456" s="94"/>
    </row>
    <row r="457" spans="1:10" hidden="1">
      <c r="B457" s="93"/>
      <c r="C457" s="94"/>
      <c r="H457" s="94"/>
    </row>
    <row r="458" spans="1:10" hidden="1">
      <c r="B458" s="93"/>
      <c r="C458" s="94"/>
      <c r="H458" s="94"/>
    </row>
    <row r="459" spans="1:10" ht="18.75" hidden="1">
      <c r="A459" s="827" t="s">
        <v>328</v>
      </c>
      <c r="B459" s="827"/>
      <c r="C459" s="827"/>
      <c r="D459" s="827"/>
      <c r="E459" s="827"/>
      <c r="F459" s="827"/>
      <c r="G459" s="827"/>
      <c r="H459" s="827"/>
      <c r="I459" s="827"/>
      <c r="J459" s="827"/>
    </row>
    <row r="460" spans="1:10" hidden="1">
      <c r="A460" s="75">
        <f>A400</f>
        <v>19001</v>
      </c>
      <c r="B460" s="93">
        <f>A460/10</f>
        <v>1900.1</v>
      </c>
      <c r="C460" s="94">
        <f>A460</f>
        <v>19001</v>
      </c>
      <c r="G460" s="75" t="s">
        <v>296</v>
      </c>
      <c r="H460" s="94">
        <f>C460</f>
        <v>19001</v>
      </c>
      <c r="I460" s="75" t="e">
        <f>VLOOKUP(H460,$AA$1:$AB$101,2,FALSE)</f>
        <v>#N/A</v>
      </c>
      <c r="J460" s="75" t="e">
        <f>I460</f>
        <v>#N/A</v>
      </c>
    </row>
    <row r="461" spans="1:10" hidden="1">
      <c r="B461" s="93"/>
      <c r="C461" s="94"/>
      <c r="G461" s="828" t="e">
        <f>CONCATENATE("(Rupees ",J456," ",J457," ",J458," ",J459," ",J460," Only) ")</f>
        <v>#N/A</v>
      </c>
      <c r="H461" s="828"/>
      <c r="I461" s="828"/>
      <c r="J461" s="828"/>
    </row>
    <row r="462" spans="1:10" hidden="1"/>
    <row r="463" spans="1:10" hidden="1"/>
    <row r="464" spans="1:10" hidden="1"/>
    <row r="465" spans="1:10" hidden="1"/>
    <row r="466" spans="1:10" hidden="1">
      <c r="A466" s="829" t="str">
        <f>IF(AND(A400&gt;=100000),G407,IF(AND(A400&gt;=10000,A400&lt;=99999),G422,IF(AND(A400&gt;=1000,A400&lt;=9999),G437,IF(AND(A400&gt;=100,A400&lt;=999),G449,G461))))</f>
        <v xml:space="preserve">(Rupees  Nineteen  Thousand   and  One Only) </v>
      </c>
      <c r="B466" s="829"/>
      <c r="C466" s="829"/>
      <c r="D466" s="829"/>
      <c r="E466" s="829"/>
      <c r="F466" s="829"/>
      <c r="G466" s="829"/>
      <c r="H466" s="829"/>
      <c r="I466" s="829"/>
      <c r="J466" s="829"/>
    </row>
    <row r="467" spans="1:10" hidden="1"/>
    <row r="468" spans="1:10" hidden="1"/>
    <row r="469" spans="1:10" hidden="1"/>
    <row r="470" spans="1:10" hidden="1"/>
    <row r="471" spans="1:10" hidden="1"/>
    <row r="472" spans="1:10" hidden="1"/>
    <row r="473" spans="1:10" hidden="1"/>
    <row r="474" spans="1:10" hidden="1"/>
    <row r="475" spans="1:10" hidden="1"/>
    <row r="476" spans="1:10" hidden="1"/>
    <row r="477" spans="1:10" hidden="1"/>
    <row r="478" spans="1:10" hidden="1"/>
    <row r="479" spans="1:10" hidden="1"/>
    <row r="480" spans="1:1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spans="1:27" hidden="1"/>
    <row r="498" spans="1:27" hidden="1"/>
    <row r="499" spans="1:27" hidden="1"/>
    <row r="500" spans="1:27" s="71" customFormat="1" ht="22.5" customHeight="1">
      <c r="A500" s="90"/>
      <c r="B500" s="91" t="str">
        <f>A566</f>
        <v xml:space="preserve">(Rupees     Zero Only) </v>
      </c>
      <c r="C500" s="92"/>
      <c r="D500" s="92"/>
      <c r="E500" s="92"/>
      <c r="F500" s="92"/>
      <c r="G500" s="92"/>
      <c r="H500" s="92"/>
      <c r="I500" s="92"/>
      <c r="J500" s="92"/>
      <c r="K500" s="92"/>
      <c r="AA500" s="72"/>
    </row>
    <row r="501" spans="1:27" ht="18.75" hidden="1">
      <c r="A501" s="827" t="s">
        <v>276</v>
      </c>
      <c r="B501" s="827"/>
      <c r="C501" s="827"/>
      <c r="D501" s="827"/>
      <c r="E501" s="827"/>
      <c r="F501" s="827"/>
      <c r="G501" s="827"/>
      <c r="H501" s="827"/>
      <c r="I501" s="827"/>
      <c r="J501" s="827"/>
      <c r="K501" s="827"/>
    </row>
    <row r="502" spans="1:27" hidden="1">
      <c r="A502" s="75">
        <f>A500</f>
        <v>0</v>
      </c>
      <c r="B502" s="93">
        <f>A502/100000</f>
        <v>0</v>
      </c>
      <c r="C502" s="94">
        <f>INT(B502)</f>
        <v>0</v>
      </c>
      <c r="G502" s="75" t="s">
        <v>280</v>
      </c>
      <c r="H502" s="94">
        <f>C502</f>
        <v>0</v>
      </c>
      <c r="I502" s="75" t="str">
        <f>VLOOKUP(H502,$AA$1:$AB$10,2,FALSE)</f>
        <v>Zero</v>
      </c>
      <c r="J502" s="75" t="str">
        <f>CONCATENATE(I502," Lakhs ")</f>
        <v xml:space="preserve">Zero Lakhs </v>
      </c>
    </row>
    <row r="503" spans="1:27" hidden="1">
      <c r="A503" s="75">
        <f>A502-(C502*100000)</f>
        <v>0</v>
      </c>
      <c r="B503" s="93">
        <f>A503/10000</f>
        <v>0</v>
      </c>
      <c r="C503" s="94">
        <f>INT(B503)</f>
        <v>0</v>
      </c>
      <c r="G503" s="75" t="s">
        <v>284</v>
      </c>
      <c r="H503" s="94">
        <f>C503</f>
        <v>0</v>
      </c>
      <c r="I503" s="75" t="str">
        <f>VLOOKUP(H503,$AA$1:$AB$10,2,FALSE)</f>
        <v>Zero</v>
      </c>
      <c r="J503" s="75" t="str">
        <f>IF(AND(I503="Zero"),"",IF(AND(H503=1),VLOOKUP(H504,$AA$1:$AD$10,4,FALSE),VLOOKUP(I503,$AB$1:$AC$10,2,FALSE)))</f>
        <v/>
      </c>
    </row>
    <row r="504" spans="1:27" hidden="1">
      <c r="A504" s="75">
        <f>A503-(C503*10000)</f>
        <v>0</v>
      </c>
      <c r="B504" s="93">
        <f>A504/1000</f>
        <v>0</v>
      </c>
      <c r="C504" s="94">
        <f>INT(B504)</f>
        <v>0</v>
      </c>
      <c r="G504" s="75" t="s">
        <v>288</v>
      </c>
      <c r="H504" s="94">
        <f>C504</f>
        <v>0</v>
      </c>
      <c r="I504" s="75" t="str">
        <f>VLOOKUP(H504,$AA$1:$AB$10,2,FALSE)</f>
        <v>Zero</v>
      </c>
      <c r="J504" s="75" t="str">
        <f>IF(AND(I504="Zero")," Thousand ",IF(AND(H503=1)," Thousand ",CONCATENATE(I504," Thousand ")))</f>
        <v xml:space="preserve"> Thousand </v>
      </c>
    </row>
    <row r="505" spans="1:27" hidden="1">
      <c r="A505" s="75">
        <f>A504-(C504*1000)</f>
        <v>0</v>
      </c>
      <c r="B505" s="93">
        <f>A505/100</f>
        <v>0</v>
      </c>
      <c r="C505" s="94">
        <f>INT(B505)</f>
        <v>0</v>
      </c>
      <c r="G505" s="75" t="s">
        <v>292</v>
      </c>
      <c r="H505" s="94">
        <f>C505</f>
        <v>0</v>
      </c>
      <c r="I505" s="75" t="str">
        <f>VLOOKUP(H505,$AA$1:$AB$10,2,FALSE)</f>
        <v>Zero</v>
      </c>
      <c r="J505" s="75" t="str">
        <f>IF(I505="Zero","",CONCATENATE(I505," Hundred "))</f>
        <v/>
      </c>
    </row>
    <row r="506" spans="1:27" hidden="1">
      <c r="A506" s="75">
        <f>A505-(C505*100)</f>
        <v>0</v>
      </c>
      <c r="B506" s="93">
        <f>A506/10</f>
        <v>0</v>
      </c>
      <c r="C506" s="94">
        <f>A506</f>
        <v>0</v>
      </c>
      <c r="G506" s="75" t="s">
        <v>296</v>
      </c>
      <c r="H506" s="94">
        <f>C506</f>
        <v>0</v>
      </c>
      <c r="I506" s="75" t="str">
        <f>VLOOKUP(H506,$AA$1:$AB$101,2,FALSE)</f>
        <v>Zero</v>
      </c>
      <c r="J506" s="75" t="str">
        <f>I506</f>
        <v>Zero</v>
      </c>
    </row>
    <row r="507" spans="1:27" hidden="1">
      <c r="B507" s="93"/>
      <c r="C507" s="94"/>
      <c r="G507" s="828" t="str">
        <f>CONCATENATE("(Rupees ",J502," ",J503," ",J504," ",J505," and  ",J506," Only) ")</f>
        <v xml:space="preserve">(Rupees Zero Lakhs    Thousand   and  Zero Only) </v>
      </c>
      <c r="H507" s="828"/>
      <c r="I507" s="828"/>
      <c r="J507" s="828"/>
    </row>
    <row r="508" spans="1:27" hidden="1">
      <c r="B508" s="93"/>
      <c r="C508" s="94"/>
    </row>
    <row r="509" spans="1:27" hidden="1">
      <c r="B509" s="93"/>
      <c r="C509" s="94"/>
    </row>
    <row r="510" spans="1:27" hidden="1">
      <c r="B510" s="93"/>
      <c r="C510" s="94"/>
    </row>
    <row r="511" spans="1:27" hidden="1">
      <c r="B511" s="93"/>
      <c r="C511" s="94"/>
    </row>
    <row r="512" spans="1:27" hidden="1">
      <c r="B512" s="93"/>
      <c r="C512" s="94"/>
      <c r="H512" s="86"/>
      <c r="I512" s="86"/>
      <c r="J512" s="86"/>
      <c r="K512" s="86"/>
    </row>
    <row r="513" spans="1:10" hidden="1">
      <c r="B513" s="93"/>
      <c r="C513" s="94"/>
    </row>
    <row r="514" spans="1:10" hidden="1">
      <c r="B514" s="93"/>
      <c r="C514" s="94"/>
      <c r="H514" s="94"/>
    </row>
    <row r="515" spans="1:10" hidden="1">
      <c r="B515" s="93"/>
      <c r="C515" s="94"/>
      <c r="H515" s="94"/>
    </row>
    <row r="516" spans="1:10" hidden="1">
      <c r="B516" s="93"/>
      <c r="C516" s="94"/>
      <c r="H516" s="94"/>
    </row>
    <row r="517" spans="1:10" ht="18.75" hidden="1">
      <c r="A517" s="827" t="s">
        <v>300</v>
      </c>
      <c r="B517" s="827"/>
      <c r="C517" s="827"/>
      <c r="D517" s="827"/>
      <c r="E517" s="827"/>
      <c r="F517" s="827"/>
      <c r="G517" s="827"/>
      <c r="H517" s="827"/>
      <c r="I517" s="827"/>
      <c r="J517" s="827"/>
    </row>
    <row r="518" spans="1:10" hidden="1">
      <c r="A518" s="75">
        <f>A500</f>
        <v>0</v>
      </c>
      <c r="B518" s="93">
        <f>A518/10000</f>
        <v>0</v>
      </c>
      <c r="C518" s="94">
        <f>INT(B518)</f>
        <v>0</v>
      </c>
      <c r="G518" s="75" t="s">
        <v>284</v>
      </c>
      <c r="H518" s="94">
        <f>C518</f>
        <v>0</v>
      </c>
      <c r="I518" s="75" t="str">
        <f>VLOOKUP(H518,$AA$1:$AB$10,2,FALSE)</f>
        <v>Zero</v>
      </c>
      <c r="J518" s="75" t="str">
        <f>IF(AND(I518="Zero"),"",IF(AND(H518=1),VLOOKUP(H519,$AA$1:$AD$10,4,FALSE),VLOOKUP(I518,$AB$1:$AC$10,2,FALSE)))</f>
        <v/>
      </c>
    </row>
    <row r="519" spans="1:10" hidden="1">
      <c r="A519" s="75">
        <f>A518-(C518*10000)</f>
        <v>0</v>
      </c>
      <c r="B519" s="93">
        <f>A519/1000</f>
        <v>0</v>
      </c>
      <c r="C519" s="94">
        <f>INT(B519)</f>
        <v>0</v>
      </c>
      <c r="G519" s="75" t="s">
        <v>288</v>
      </c>
      <c r="H519" s="94">
        <f>C519</f>
        <v>0</v>
      </c>
      <c r="I519" s="75" t="str">
        <f>VLOOKUP(H519,$AA$1:$AB$10,2,FALSE)</f>
        <v>Zero</v>
      </c>
      <c r="J519" s="75" t="str">
        <f>IF(AND(I519="Zero")," Thousand ",IF(AND(H518=1)," Thousand ",CONCATENATE(I519," Thousand ")))</f>
        <v xml:space="preserve"> Thousand </v>
      </c>
    </row>
    <row r="520" spans="1:10" hidden="1">
      <c r="A520" s="75">
        <f>A519-(C519*1000)</f>
        <v>0</v>
      </c>
      <c r="B520" s="93">
        <f>A520/100</f>
        <v>0</v>
      </c>
      <c r="C520" s="94">
        <f>INT(B520)</f>
        <v>0</v>
      </c>
      <c r="G520" s="75" t="s">
        <v>292</v>
      </c>
      <c r="H520" s="94">
        <f>C520</f>
        <v>0</v>
      </c>
      <c r="I520" s="75" t="str">
        <f>VLOOKUP(H520,$AA$1:$AB$10,2,FALSE)</f>
        <v>Zero</v>
      </c>
      <c r="J520" s="75" t="str">
        <f>IF(I520="Zero","",CONCATENATE(I520," Hundred "))</f>
        <v/>
      </c>
    </row>
    <row r="521" spans="1:10" hidden="1">
      <c r="A521" s="75">
        <f>A520-(C520*100)</f>
        <v>0</v>
      </c>
      <c r="B521" s="93">
        <f>A521/10</f>
        <v>0</v>
      </c>
      <c r="C521" s="94">
        <f>A521</f>
        <v>0</v>
      </c>
      <c r="G521" s="75" t="s">
        <v>296</v>
      </c>
      <c r="H521" s="94">
        <f>C521</f>
        <v>0</v>
      </c>
      <c r="I521" s="75" t="str">
        <f>VLOOKUP(H521,$AA$1:$AB$101,2,FALSE)</f>
        <v>Zero</v>
      </c>
      <c r="J521" s="75" t="str">
        <f>I521</f>
        <v>Zero</v>
      </c>
    </row>
    <row r="522" spans="1:10" hidden="1">
      <c r="B522" s="93"/>
      <c r="C522" s="94"/>
      <c r="G522" s="828" t="str">
        <f>CONCATENATE("(Rupees ",J517," ",J518," ",J519," ",J520," and  ",J521," Only) ")</f>
        <v xml:space="preserve">(Rupees    Thousand   and  Zero Only) </v>
      </c>
      <c r="H522" s="828"/>
      <c r="I522" s="828"/>
      <c r="J522" s="828"/>
    </row>
    <row r="523" spans="1:10" hidden="1">
      <c r="B523" s="93"/>
      <c r="C523" s="94"/>
      <c r="H523" s="94"/>
    </row>
    <row r="524" spans="1:10" hidden="1">
      <c r="B524" s="93"/>
      <c r="C524" s="94"/>
      <c r="H524" s="94"/>
    </row>
    <row r="525" spans="1:10" hidden="1">
      <c r="B525" s="93"/>
      <c r="C525" s="94"/>
      <c r="G525" s="828"/>
      <c r="H525" s="828"/>
      <c r="I525" s="828"/>
      <c r="J525" s="828"/>
    </row>
    <row r="526" spans="1:10" hidden="1">
      <c r="B526" s="93"/>
      <c r="C526" s="94"/>
      <c r="H526" s="94"/>
    </row>
    <row r="527" spans="1:10" hidden="1">
      <c r="B527" s="93"/>
      <c r="C527" s="94"/>
      <c r="H527" s="94"/>
    </row>
    <row r="528" spans="1:10" hidden="1">
      <c r="B528" s="93"/>
      <c r="C528" s="94"/>
      <c r="G528" s="95"/>
      <c r="H528" s="95"/>
      <c r="I528" s="95"/>
      <c r="J528" s="95"/>
    </row>
    <row r="529" spans="1:10" hidden="1"/>
    <row r="530" spans="1:10" hidden="1"/>
    <row r="531" spans="1:10" hidden="1"/>
    <row r="532" spans="1:10" hidden="1">
      <c r="B532" s="93"/>
      <c r="C532" s="94"/>
      <c r="H532" s="94"/>
    </row>
    <row r="533" spans="1:10" ht="18.75" hidden="1">
      <c r="A533" s="827" t="s">
        <v>315</v>
      </c>
      <c r="B533" s="827"/>
      <c r="C533" s="827"/>
      <c r="D533" s="827"/>
      <c r="E533" s="827"/>
      <c r="F533" s="827"/>
      <c r="G533" s="827"/>
      <c r="H533" s="827"/>
      <c r="I533" s="827"/>
      <c r="J533" s="827"/>
    </row>
    <row r="534" spans="1:10" hidden="1">
      <c r="A534" s="75">
        <f>A500</f>
        <v>0</v>
      </c>
      <c r="B534" s="93">
        <f>A534/1000</f>
        <v>0</v>
      </c>
      <c r="C534" s="94">
        <f>INT(B534)</f>
        <v>0</v>
      </c>
      <c r="G534" s="75" t="s">
        <v>288</v>
      </c>
      <c r="H534" s="94">
        <f>C534</f>
        <v>0</v>
      </c>
      <c r="I534" s="75" t="str">
        <f>VLOOKUP(H534,$AA$1:$AB$10,2,FALSE)</f>
        <v>Zero</v>
      </c>
      <c r="J534" s="75" t="str">
        <f>IF(AND(I534="Zero")," Thousand ",IF(AND(H533=1)," Thousand ",CONCATENATE(I534," Thousand ")))</f>
        <v xml:space="preserve"> Thousand </v>
      </c>
    </row>
    <row r="535" spans="1:10" hidden="1">
      <c r="A535" s="75">
        <f>A534-(C534*1000)</f>
        <v>0</v>
      </c>
      <c r="B535" s="93">
        <f>A535/100</f>
        <v>0</v>
      </c>
      <c r="C535" s="94">
        <f>INT(B535)</f>
        <v>0</v>
      </c>
      <c r="G535" s="75" t="s">
        <v>292</v>
      </c>
      <c r="H535" s="94">
        <f>C535</f>
        <v>0</v>
      </c>
      <c r="I535" s="75" t="str">
        <f>VLOOKUP(H535,$AA$1:$AB$10,2,FALSE)</f>
        <v>Zero</v>
      </c>
      <c r="J535" s="75" t="str">
        <f>IF(I535="Zero","",CONCATENATE(I535," Hundred "))</f>
        <v/>
      </c>
    </row>
    <row r="536" spans="1:10" hidden="1">
      <c r="A536" s="75">
        <f>A535-(C535*100)</f>
        <v>0</v>
      </c>
      <c r="B536" s="93">
        <f>A536/10</f>
        <v>0</v>
      </c>
      <c r="C536" s="94">
        <f>A536</f>
        <v>0</v>
      </c>
      <c r="G536" s="75" t="s">
        <v>296</v>
      </c>
      <c r="H536" s="94">
        <f>C536</f>
        <v>0</v>
      </c>
      <c r="I536" s="75" t="str">
        <f>VLOOKUP(H536,$AA$1:$AB$101,2,FALSE)</f>
        <v>Zero</v>
      </c>
      <c r="J536" s="75" t="str">
        <f>I536</f>
        <v>Zero</v>
      </c>
    </row>
    <row r="537" spans="1:10" hidden="1">
      <c r="B537" s="93"/>
      <c r="C537" s="94"/>
      <c r="G537" s="828" t="str">
        <f>CONCATENATE("(Rupees ",J532," ",J533," ",J534," ",J535," and  ",J536," Only) ")</f>
        <v xml:space="preserve">(Rupees    Thousand   and  Zero Only) </v>
      </c>
      <c r="H537" s="828"/>
      <c r="I537" s="828"/>
      <c r="J537" s="828"/>
    </row>
    <row r="538" spans="1:10" hidden="1">
      <c r="B538" s="93"/>
      <c r="C538" s="94"/>
      <c r="G538" s="828"/>
      <c r="H538" s="828"/>
      <c r="I538" s="828"/>
      <c r="J538" s="828"/>
    </row>
    <row r="539" spans="1:10" hidden="1"/>
    <row r="540" spans="1:10" hidden="1"/>
    <row r="541" spans="1:10" hidden="1"/>
    <row r="542" spans="1:10" hidden="1"/>
    <row r="543" spans="1:10" hidden="1"/>
    <row r="544" spans="1:10" hidden="1">
      <c r="B544" s="93"/>
      <c r="C544" s="94"/>
      <c r="H544" s="94"/>
    </row>
    <row r="545" spans="1:10" hidden="1">
      <c r="B545" s="93"/>
      <c r="C545" s="94"/>
      <c r="H545" s="94"/>
    </row>
    <row r="546" spans="1:10" ht="18.75" hidden="1">
      <c r="A546" s="827" t="s">
        <v>328</v>
      </c>
      <c r="B546" s="827"/>
      <c r="C546" s="827"/>
      <c r="D546" s="827"/>
      <c r="E546" s="827"/>
      <c r="F546" s="827"/>
      <c r="G546" s="827"/>
      <c r="H546" s="827"/>
      <c r="I546" s="827"/>
      <c r="J546" s="827"/>
    </row>
    <row r="547" spans="1:10" hidden="1">
      <c r="A547" s="75">
        <f>A500</f>
        <v>0</v>
      </c>
      <c r="B547" s="93">
        <f>A547/100</f>
        <v>0</v>
      </c>
      <c r="C547" s="94">
        <f>INT(B547)</f>
        <v>0</v>
      </c>
      <c r="G547" s="75" t="s">
        <v>292</v>
      </c>
      <c r="H547" s="94">
        <f>C547</f>
        <v>0</v>
      </c>
      <c r="I547" s="75" t="str">
        <f>VLOOKUP(H547,$AA$1:$AB$10,2,FALSE)</f>
        <v>Zero</v>
      </c>
      <c r="J547" s="75" t="str">
        <f>IF(I547="Zero","",CONCATENATE(I547," Hundred "))</f>
        <v/>
      </c>
    </row>
    <row r="548" spans="1:10" hidden="1">
      <c r="A548" s="75">
        <f>A547-(C547*100)</f>
        <v>0</v>
      </c>
      <c r="B548" s="93">
        <f>A548/10</f>
        <v>0</v>
      </c>
      <c r="C548" s="94">
        <f>A548</f>
        <v>0</v>
      </c>
      <c r="G548" s="75" t="s">
        <v>296</v>
      </c>
      <c r="H548" s="94">
        <f>C548</f>
        <v>0</v>
      </c>
      <c r="I548" s="75" t="str">
        <f>VLOOKUP(H548,$AA$1:$AB$101,2,FALSE)</f>
        <v>Zero</v>
      </c>
      <c r="J548" s="75" t="str">
        <f>I548</f>
        <v>Zero</v>
      </c>
    </row>
    <row r="549" spans="1:10" hidden="1">
      <c r="B549" s="93"/>
      <c r="C549" s="94"/>
      <c r="G549" s="828" t="str">
        <f>CONCATENATE("(Rupees ",J544," ",J545," ",J546," ",J547," and  ",J548," Only) ")</f>
        <v xml:space="preserve">(Rupees     and  Zero Only) </v>
      </c>
      <c r="H549" s="828"/>
      <c r="I549" s="828"/>
      <c r="J549" s="828"/>
    </row>
    <row r="550" spans="1:10" hidden="1"/>
    <row r="551" spans="1:10" hidden="1"/>
    <row r="552" spans="1:10" hidden="1"/>
    <row r="553" spans="1:10" hidden="1"/>
    <row r="554" spans="1:10" hidden="1"/>
    <row r="555" spans="1:10" hidden="1"/>
    <row r="556" spans="1:10" hidden="1">
      <c r="B556" s="93"/>
      <c r="C556" s="94"/>
      <c r="H556" s="94"/>
    </row>
    <row r="557" spans="1:10" hidden="1">
      <c r="B557" s="93"/>
      <c r="C557" s="94"/>
      <c r="H557" s="94"/>
    </row>
    <row r="558" spans="1:10" hidden="1">
      <c r="B558" s="93"/>
      <c r="C558" s="94"/>
      <c r="H558" s="94"/>
    </row>
    <row r="559" spans="1:10" ht="18.75" hidden="1">
      <c r="A559" s="827" t="s">
        <v>328</v>
      </c>
      <c r="B559" s="827"/>
      <c r="C559" s="827"/>
      <c r="D559" s="827"/>
      <c r="E559" s="827"/>
      <c r="F559" s="827"/>
      <c r="G559" s="827"/>
      <c r="H559" s="827"/>
      <c r="I559" s="827"/>
      <c r="J559" s="827"/>
    </row>
    <row r="560" spans="1:10" hidden="1">
      <c r="A560" s="75">
        <f>A500</f>
        <v>0</v>
      </c>
      <c r="B560" s="93">
        <f>A560/10</f>
        <v>0</v>
      </c>
      <c r="C560" s="94">
        <f>A560</f>
        <v>0</v>
      </c>
      <c r="G560" s="75" t="s">
        <v>296</v>
      </c>
      <c r="H560" s="94">
        <f>C560</f>
        <v>0</v>
      </c>
      <c r="I560" s="75" t="str">
        <f>VLOOKUP(H560,$AA$1:$AB$101,2,FALSE)</f>
        <v>Zero</v>
      </c>
      <c r="J560" s="75" t="str">
        <f>I560</f>
        <v>Zero</v>
      </c>
    </row>
    <row r="561" spans="1:10" hidden="1">
      <c r="B561" s="93"/>
      <c r="C561" s="94"/>
      <c r="G561" s="828" t="str">
        <f>CONCATENATE("(Rupees ",J556," ",J557," ",J558," ",J559," ",J560," Only) ")</f>
        <v xml:space="preserve">(Rupees     Zero Only) </v>
      </c>
      <c r="H561" s="828"/>
      <c r="I561" s="828"/>
      <c r="J561" s="828"/>
    </row>
    <row r="562" spans="1:10" hidden="1"/>
    <row r="563" spans="1:10" hidden="1"/>
    <row r="564" spans="1:10" hidden="1"/>
    <row r="565" spans="1:10" hidden="1"/>
    <row r="566" spans="1:10" hidden="1">
      <c r="A566" s="829" t="str">
        <f>IF(AND(A500&gt;=100000),G507,IF(AND(A500&gt;=10000,A500&lt;=99999),G522,IF(AND(A500&gt;=1000,A500&lt;=9999),G537,IF(AND(A500&gt;=100,A500&lt;=999),G549,G561))))</f>
        <v xml:space="preserve">(Rupees     Zero Only) </v>
      </c>
      <c r="B566" s="829"/>
      <c r="C566" s="829"/>
      <c r="D566" s="829"/>
      <c r="E566" s="829"/>
      <c r="F566" s="829"/>
      <c r="G566" s="829"/>
      <c r="H566" s="829"/>
      <c r="I566" s="829"/>
      <c r="J566" s="829"/>
    </row>
  </sheetData>
  <sheetProtection password="E9B8" sheet="1" objects="1" scenarios="1"/>
  <mergeCells count="78">
    <mergeCell ref="A459:J459"/>
    <mergeCell ref="G461:J461"/>
    <mergeCell ref="A466:J466"/>
    <mergeCell ref="A501:K501"/>
    <mergeCell ref="G561:J561"/>
    <mergeCell ref="A566:J566"/>
    <mergeCell ref="G507:J507"/>
    <mergeCell ref="A517:J517"/>
    <mergeCell ref="G522:J522"/>
    <mergeCell ref="G525:J525"/>
    <mergeCell ref="A533:J533"/>
    <mergeCell ref="G537:J537"/>
    <mergeCell ref="G538:J538"/>
    <mergeCell ref="A546:J546"/>
    <mergeCell ref="G549:J549"/>
    <mergeCell ref="A559:J559"/>
    <mergeCell ref="G338:J338"/>
    <mergeCell ref="A446:J446"/>
    <mergeCell ref="G449:J449"/>
    <mergeCell ref="G349:J349"/>
    <mergeCell ref="A359:J359"/>
    <mergeCell ref="G361:J361"/>
    <mergeCell ref="A366:J366"/>
    <mergeCell ref="A417:J417"/>
    <mergeCell ref="G422:J422"/>
    <mergeCell ref="G425:J425"/>
    <mergeCell ref="A433:J433"/>
    <mergeCell ref="G437:J437"/>
    <mergeCell ref="G438:J438"/>
    <mergeCell ref="A401:K401"/>
    <mergeCell ref="G407:J407"/>
    <mergeCell ref="A346:J346"/>
    <mergeCell ref="A201:K201"/>
    <mergeCell ref="G337:J337"/>
    <mergeCell ref="G307:J307"/>
    <mergeCell ref="A317:J317"/>
    <mergeCell ref="G225:J225"/>
    <mergeCell ref="A233:J233"/>
    <mergeCell ref="G237:J237"/>
    <mergeCell ref="G238:J238"/>
    <mergeCell ref="A246:J246"/>
    <mergeCell ref="G249:J249"/>
    <mergeCell ref="A259:J259"/>
    <mergeCell ref="G261:J261"/>
    <mergeCell ref="A266:J266"/>
    <mergeCell ref="A301:K301"/>
    <mergeCell ref="A333:J333"/>
    <mergeCell ref="A146:J146"/>
    <mergeCell ref="G149:J149"/>
    <mergeCell ref="A159:J159"/>
    <mergeCell ref="G161:J161"/>
    <mergeCell ref="A166:J166"/>
    <mergeCell ref="A63:J63"/>
    <mergeCell ref="G107:J107"/>
    <mergeCell ref="A117:J117"/>
    <mergeCell ref="G322:J322"/>
    <mergeCell ref="G325:J325"/>
    <mergeCell ref="G65:J65"/>
    <mergeCell ref="G207:J207"/>
    <mergeCell ref="G122:J122"/>
    <mergeCell ref="G125:J125"/>
    <mergeCell ref="A70:J70"/>
    <mergeCell ref="A101:K101"/>
    <mergeCell ref="A217:J217"/>
    <mergeCell ref="G222:J222"/>
    <mergeCell ref="A133:J133"/>
    <mergeCell ref="G137:J137"/>
    <mergeCell ref="G138:J138"/>
    <mergeCell ref="G42:J42"/>
    <mergeCell ref="A50:J50"/>
    <mergeCell ref="G53:J53"/>
    <mergeCell ref="A5:K5"/>
    <mergeCell ref="G11:J11"/>
    <mergeCell ref="A21:J21"/>
    <mergeCell ref="G26:J26"/>
    <mergeCell ref="G41:J41"/>
    <mergeCell ref="G29:J29"/>
    <mergeCell ref="A37:J37"/>
  </mergeCells>
  <phoneticPr fontId="0" type="noConversion"/>
  <pageMargins left="0.7" right="0.7" top="0.75" bottom="0.75" header="0.3" footer="0.3"/>
  <pageSetup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sheetPr codeName="Sheet6"/>
  <dimension ref="B2:AG44"/>
  <sheetViews>
    <sheetView showGridLines="0" showRowColHeaders="0" view="pageBreakPreview" zoomScaleSheetLayoutView="100" workbookViewId="0">
      <selection activeCell="V4" sqref="V4"/>
    </sheetView>
  </sheetViews>
  <sheetFormatPr defaultColWidth="9.140625" defaultRowHeight="20.100000000000001" customHeight="1"/>
  <cols>
    <col min="1" max="1" width="9.140625" style="20"/>
    <col min="2" max="2" width="5.140625" style="20" customWidth="1"/>
    <col min="3" max="3" width="6.7109375" style="20" customWidth="1"/>
    <col min="4" max="8" width="5.140625" style="20" customWidth="1"/>
    <col min="9" max="9" width="2.140625" style="20" customWidth="1"/>
    <col min="10" max="10" width="4" style="20" customWidth="1"/>
    <col min="11" max="14" width="5.140625" style="20" customWidth="1"/>
    <col min="15" max="15" width="2" style="20" customWidth="1"/>
    <col min="16" max="18" width="5.140625" style="20" customWidth="1"/>
    <col min="19" max="19" width="8" style="20" customWidth="1"/>
    <col min="20" max="22" width="5.140625" style="20" customWidth="1"/>
    <col min="23" max="23" width="40.28515625" style="20" customWidth="1"/>
    <col min="24" max="32" width="5.140625" style="20" customWidth="1"/>
    <col min="33" max="16384" width="9.140625" style="20"/>
  </cols>
  <sheetData>
    <row r="2" spans="2:22" ht="20.100000000000001" customHeight="1">
      <c r="B2" s="17"/>
      <c r="C2" s="17"/>
      <c r="D2" s="17"/>
      <c r="E2" s="17"/>
      <c r="F2" s="17"/>
      <c r="G2" s="17"/>
      <c r="H2" s="17"/>
      <c r="I2" s="17"/>
      <c r="J2" s="17"/>
      <c r="K2" s="17"/>
      <c r="L2" s="17"/>
      <c r="M2" s="17"/>
      <c r="N2" s="846" t="s">
        <v>251</v>
      </c>
      <c r="O2" s="846"/>
      <c r="P2" s="846"/>
      <c r="Q2" s="836" t="str">
        <f>Mandals1!AB86</f>
        <v>12-4-2017</v>
      </c>
      <c r="R2" s="836"/>
      <c r="S2" s="836"/>
      <c r="T2" s="838"/>
      <c r="U2" s="838"/>
      <c r="V2" s="838"/>
    </row>
    <row r="3" spans="2:22" ht="13.5" customHeight="1">
      <c r="B3" s="17" t="s">
        <v>240</v>
      </c>
      <c r="C3" s="17"/>
      <c r="D3" s="17"/>
      <c r="E3" s="17"/>
      <c r="F3" s="17"/>
      <c r="G3" s="17"/>
      <c r="H3" s="17"/>
      <c r="I3" s="17"/>
      <c r="J3" s="17"/>
      <c r="K3" s="17"/>
      <c r="L3" s="17"/>
      <c r="M3" s="17"/>
      <c r="N3" s="17"/>
      <c r="O3" s="17"/>
      <c r="P3" s="17"/>
      <c r="Q3" s="17"/>
      <c r="R3" s="17"/>
      <c r="S3" s="17"/>
      <c r="T3" s="838"/>
      <c r="U3" s="838"/>
      <c r="V3" s="838"/>
    </row>
    <row r="4" spans="2:22" ht="15.75" customHeight="1">
      <c r="B4" s="17"/>
      <c r="C4" s="837" t="str">
        <f>"The"&amp;" "&amp;Code!O31</f>
        <v>The Mandal Educational Officer</v>
      </c>
      <c r="D4" s="837"/>
      <c r="E4" s="837"/>
      <c r="F4" s="837"/>
      <c r="G4" s="837"/>
      <c r="H4" s="837"/>
      <c r="I4" s="837"/>
      <c r="J4" s="837"/>
      <c r="K4" s="837"/>
      <c r="L4" s="837"/>
      <c r="M4" s="17"/>
      <c r="N4" s="17"/>
      <c r="O4" s="17"/>
      <c r="P4" s="17"/>
      <c r="Q4" s="17"/>
      <c r="R4" s="17"/>
      <c r="S4" s="17"/>
      <c r="T4" s="163"/>
      <c r="U4" s="163"/>
      <c r="V4" s="308"/>
    </row>
    <row r="5" spans="2:22" ht="15.75" customHeight="1">
      <c r="B5" s="17"/>
      <c r="C5" s="837" t="str">
        <f>Code!O32</f>
        <v>MRC,Balayapalli</v>
      </c>
      <c r="D5" s="837"/>
      <c r="E5" s="837"/>
      <c r="F5" s="837"/>
      <c r="G5" s="837"/>
      <c r="H5" s="837"/>
      <c r="I5" s="837"/>
      <c r="J5" s="837"/>
      <c r="K5" s="837"/>
      <c r="L5" s="837"/>
      <c r="M5" s="17"/>
      <c r="N5" s="17"/>
      <c r="O5" s="17"/>
      <c r="P5" s="17"/>
      <c r="Q5" s="17"/>
      <c r="R5" s="17"/>
      <c r="S5" s="17"/>
      <c r="T5" s="163"/>
      <c r="U5" s="163"/>
      <c r="V5" s="163"/>
    </row>
    <row r="6" spans="2:22" ht="15.75" customHeight="1">
      <c r="B6" s="17"/>
      <c r="C6" s="837" t="str">
        <f>Code!O33</f>
        <v>Balayapalli</v>
      </c>
      <c r="D6" s="837"/>
      <c r="E6" s="837"/>
      <c r="F6" s="837"/>
      <c r="G6" s="837"/>
      <c r="H6" s="837"/>
      <c r="I6" s="837"/>
      <c r="J6" s="837"/>
      <c r="K6" s="837"/>
      <c r="L6" s="837"/>
      <c r="M6" s="17"/>
      <c r="N6" s="17"/>
      <c r="O6" s="17"/>
      <c r="P6" s="17"/>
      <c r="Q6" s="17"/>
      <c r="R6" s="17"/>
      <c r="S6" s="17"/>
      <c r="T6" s="163"/>
      <c r="U6" s="163"/>
      <c r="V6" s="163"/>
    </row>
    <row r="7" spans="2:22" ht="15.75" customHeight="1">
      <c r="B7" s="17"/>
      <c r="C7" s="837" t="str">
        <f>Code!O34</f>
        <v>Nellore District</v>
      </c>
      <c r="D7" s="837"/>
      <c r="E7" s="837"/>
      <c r="F7" s="837"/>
      <c r="G7" s="837"/>
      <c r="H7" s="837"/>
      <c r="I7" s="837"/>
      <c r="J7" s="837"/>
      <c r="K7" s="837"/>
      <c r="L7" s="837"/>
      <c r="M7" s="17"/>
      <c r="N7" s="17"/>
      <c r="O7" s="17"/>
      <c r="P7" s="17"/>
      <c r="Q7" s="17"/>
      <c r="R7" s="17"/>
      <c r="S7" s="17"/>
    </row>
    <row r="8" spans="2:22" ht="6" customHeight="1">
      <c r="B8" s="17"/>
      <c r="C8" s="17"/>
      <c r="D8" s="17"/>
      <c r="E8" s="17"/>
      <c r="F8" s="17"/>
      <c r="G8" s="17"/>
      <c r="H8" s="17"/>
      <c r="I8" s="17"/>
      <c r="J8" s="17"/>
      <c r="K8" s="17"/>
      <c r="L8" s="17"/>
      <c r="M8" s="17"/>
      <c r="N8" s="17"/>
      <c r="O8" s="17"/>
      <c r="P8" s="17"/>
      <c r="Q8" s="17"/>
      <c r="R8" s="17"/>
      <c r="S8" s="17"/>
      <c r="U8" s="843" t="s">
        <v>5129</v>
      </c>
      <c r="V8" s="843"/>
    </row>
    <row r="9" spans="2:22" ht="15" customHeight="1">
      <c r="B9" s="839" t="str">
        <f>Code!E62</f>
        <v>sir</v>
      </c>
      <c r="C9" s="839"/>
      <c r="D9" s="17"/>
      <c r="E9" s="17"/>
      <c r="F9" s="17"/>
      <c r="G9" s="17"/>
      <c r="H9" s="17"/>
      <c r="I9" s="17"/>
      <c r="J9" s="17"/>
      <c r="K9" s="17"/>
      <c r="L9" s="17"/>
      <c r="M9" s="17"/>
      <c r="N9" s="17"/>
      <c r="O9" s="17"/>
      <c r="P9" s="17"/>
      <c r="Q9" s="17"/>
      <c r="R9" s="17"/>
      <c r="S9" s="17"/>
      <c r="U9" s="844"/>
      <c r="V9" s="844"/>
    </row>
    <row r="10" spans="2:22" ht="29.25" customHeight="1">
      <c r="B10" s="17"/>
      <c r="C10" s="18" t="s">
        <v>241</v>
      </c>
      <c r="D10" s="845" t="str">
        <f>CONCATENATE("Request to sanction the Medical Reimbursement in respect of ",UPPER(Code!R30),", ",Code!R31,", ",Code!R32,", ",Code!R33," Mandal, ",Code!R34," - ","Proposals submitted - Reg.")</f>
        <v>Request to sanction the Medical Reimbursement in respect of SRI. K.V.KRISHNAIAH, Rtd. L.F.L. Head Master, 0, Balayapalli Mandal, Nellore District - Proposals submitted - Reg.</v>
      </c>
      <c r="E10" s="845"/>
      <c r="F10" s="845"/>
      <c r="G10" s="845"/>
      <c r="H10" s="845"/>
      <c r="I10" s="845"/>
      <c r="J10" s="845"/>
      <c r="K10" s="845"/>
      <c r="L10" s="845"/>
      <c r="M10" s="845"/>
      <c r="N10" s="845"/>
      <c r="O10" s="845"/>
      <c r="P10" s="845"/>
      <c r="Q10" s="845"/>
      <c r="R10" s="845"/>
      <c r="S10" s="845"/>
      <c r="U10" s="842" t="s">
        <v>5130</v>
      </c>
      <c r="V10" s="842"/>
    </row>
    <row r="11" spans="2:22" ht="20.25" customHeight="1">
      <c r="B11" s="17"/>
      <c r="C11" s="19"/>
      <c r="D11" s="845"/>
      <c r="E11" s="845"/>
      <c r="F11" s="845"/>
      <c r="G11" s="845"/>
      <c r="H11" s="845"/>
      <c r="I11" s="845"/>
      <c r="J11" s="845"/>
      <c r="K11" s="845"/>
      <c r="L11" s="845"/>
      <c r="M11" s="845"/>
      <c r="N11" s="845"/>
      <c r="O11" s="845"/>
      <c r="P11" s="845"/>
      <c r="Q11" s="845"/>
      <c r="R11" s="845"/>
      <c r="S11" s="845"/>
    </row>
    <row r="12" spans="2:22" ht="9" customHeight="1">
      <c r="B12" s="17"/>
      <c r="C12" s="19"/>
      <c r="D12" s="845"/>
      <c r="E12" s="845"/>
      <c r="F12" s="845"/>
      <c r="G12" s="845"/>
      <c r="H12" s="845"/>
      <c r="I12" s="845"/>
      <c r="J12" s="845"/>
      <c r="K12" s="845"/>
      <c r="L12" s="845"/>
      <c r="M12" s="845"/>
      <c r="N12" s="845"/>
      <c r="O12" s="845"/>
      <c r="P12" s="845"/>
      <c r="Q12" s="845"/>
      <c r="R12" s="845"/>
      <c r="S12" s="845"/>
    </row>
    <row r="13" spans="2:22" s="21" customFormat="1" ht="17.25" customHeight="1">
      <c r="B13" s="19"/>
      <c r="C13" s="18" t="s">
        <v>242</v>
      </c>
      <c r="D13" s="839" t="s">
        <v>243</v>
      </c>
      <c r="E13" s="839"/>
      <c r="F13" s="839"/>
      <c r="G13" s="839"/>
      <c r="H13" s="839"/>
      <c r="I13" s="839"/>
      <c r="J13" s="839"/>
      <c r="K13" s="839"/>
      <c r="L13" s="839"/>
      <c r="M13" s="839"/>
      <c r="N13" s="839"/>
      <c r="O13" s="839"/>
      <c r="P13" s="839"/>
      <c r="Q13" s="839"/>
      <c r="R13" s="839"/>
      <c r="S13" s="839"/>
    </row>
    <row r="14" spans="2:22" s="21" customFormat="1" ht="17.25" customHeight="1">
      <c r="B14" s="19"/>
      <c r="C14" s="19"/>
      <c r="D14" s="839" t="s">
        <v>252</v>
      </c>
      <c r="E14" s="839"/>
      <c r="F14" s="839"/>
      <c r="G14" s="839"/>
      <c r="H14" s="839"/>
      <c r="I14" s="839"/>
      <c r="J14" s="839"/>
      <c r="K14" s="839"/>
      <c r="L14" s="839"/>
      <c r="M14" s="839"/>
      <c r="N14" s="839"/>
      <c r="O14" s="839"/>
      <c r="P14" s="839"/>
      <c r="Q14" s="839"/>
      <c r="R14" s="839"/>
      <c r="S14" s="839"/>
    </row>
    <row r="15" spans="2:22" s="21" customFormat="1" ht="17.25" customHeight="1">
      <c r="B15" s="19"/>
      <c r="C15" s="19"/>
      <c r="D15" s="839" t="s">
        <v>245</v>
      </c>
      <c r="E15" s="839"/>
      <c r="F15" s="839"/>
      <c r="G15" s="839"/>
      <c r="H15" s="839"/>
      <c r="I15" s="839"/>
      <c r="J15" s="839"/>
      <c r="K15" s="839"/>
      <c r="L15" s="839"/>
      <c r="M15" s="839"/>
      <c r="N15" s="839"/>
      <c r="O15" s="839"/>
      <c r="P15" s="839"/>
      <c r="Q15" s="839"/>
      <c r="R15" s="839"/>
      <c r="S15" s="839"/>
    </row>
    <row r="16" spans="2:22" ht="13.5" customHeight="1">
      <c r="B16" s="835" t="s">
        <v>563</v>
      </c>
      <c r="C16" s="835"/>
      <c r="D16" s="835"/>
      <c r="E16" s="835"/>
      <c r="F16" s="835"/>
      <c r="G16" s="835"/>
      <c r="H16" s="835"/>
      <c r="I16" s="835"/>
      <c r="J16" s="835"/>
      <c r="K16" s="835"/>
      <c r="L16" s="835"/>
      <c r="M16" s="835"/>
      <c r="N16" s="835"/>
      <c r="O16" s="835"/>
      <c r="P16" s="835"/>
      <c r="Q16" s="835"/>
      <c r="R16" s="835"/>
      <c r="S16" s="835"/>
    </row>
    <row r="17" spans="2:19" ht="21.75" customHeight="1">
      <c r="B17" s="840" t="str">
        <f>CONCATENATE("With reference to the subject cited, I submit here with the Medical Bills with all the enclosures for Medical Reimbursement for an amount of Rs. ",Code!Z13,Code!W8," ",Code!AL26," ",UPPER(MAIN!Q10)," in the Recognised Hospital by the Andhra Pradesh State Government i.e., at ",Code!O1," during the period from ",Mandals1!R86, " to ",Mandals1!W86," and onward transmit to the higher authorities for further necessary action in the matter at an early date.")</f>
        <v>With reference to the subject cited, I submit here with the Medical Bills with all the enclosures for Medical Reimbursement for an amount of Rs. 20636-00(Rupees  Twenty  Thousand  Six Hundred  and  Thirty Six Only)  as I have undergone Treatment for the desease CAD-UA BRONCHIAL ASTHMA in the Recognised Hospital by the Andhra Pradesh State Government i.e., at VENKATARAMANA HEART &amp; MATERNITY HOSPITAL,10-3-206/A3/A,Reddy &amp; Reddy Colony,Tirupathi-517501 during the period from 19-3-2017 to 22-3-2017 and onward transmit to the higher authorities for further necessary action in the matter at an early date.</v>
      </c>
      <c r="C17" s="840"/>
      <c r="D17" s="840"/>
      <c r="E17" s="840"/>
      <c r="F17" s="840"/>
      <c r="G17" s="840"/>
      <c r="H17" s="840"/>
      <c r="I17" s="840"/>
      <c r="J17" s="840"/>
      <c r="K17" s="840"/>
      <c r="L17" s="840"/>
      <c r="M17" s="840"/>
      <c r="N17" s="840"/>
      <c r="O17" s="840"/>
      <c r="P17" s="840"/>
      <c r="Q17" s="840"/>
      <c r="R17" s="840"/>
      <c r="S17" s="840"/>
    </row>
    <row r="18" spans="2:19" ht="21.75" customHeight="1">
      <c r="B18" s="840"/>
      <c r="C18" s="840"/>
      <c r="D18" s="840"/>
      <c r="E18" s="840"/>
      <c r="F18" s="840"/>
      <c r="G18" s="840"/>
      <c r="H18" s="840"/>
      <c r="I18" s="840"/>
      <c r="J18" s="840"/>
      <c r="K18" s="840"/>
      <c r="L18" s="840"/>
      <c r="M18" s="840"/>
      <c r="N18" s="840"/>
      <c r="O18" s="840"/>
      <c r="P18" s="840"/>
      <c r="Q18" s="840"/>
      <c r="R18" s="840"/>
      <c r="S18" s="840"/>
    </row>
    <row r="19" spans="2:19" ht="21.75" customHeight="1">
      <c r="B19" s="840"/>
      <c r="C19" s="840"/>
      <c r="D19" s="840"/>
      <c r="E19" s="840"/>
      <c r="F19" s="840"/>
      <c r="G19" s="840"/>
      <c r="H19" s="840"/>
      <c r="I19" s="840"/>
      <c r="J19" s="840"/>
      <c r="K19" s="840"/>
      <c r="L19" s="840"/>
      <c r="M19" s="840"/>
      <c r="N19" s="840"/>
      <c r="O19" s="840"/>
      <c r="P19" s="840"/>
      <c r="Q19" s="840"/>
      <c r="R19" s="840"/>
      <c r="S19" s="840"/>
    </row>
    <row r="20" spans="2:19" ht="21.75" customHeight="1">
      <c r="B20" s="840"/>
      <c r="C20" s="840"/>
      <c r="D20" s="840"/>
      <c r="E20" s="840"/>
      <c r="F20" s="840"/>
      <c r="G20" s="840"/>
      <c r="H20" s="840"/>
      <c r="I20" s="840"/>
      <c r="J20" s="840"/>
      <c r="K20" s="840"/>
      <c r="L20" s="840"/>
      <c r="M20" s="840"/>
      <c r="N20" s="840"/>
      <c r="O20" s="840"/>
      <c r="P20" s="840"/>
      <c r="Q20" s="840"/>
      <c r="R20" s="840"/>
      <c r="S20" s="840"/>
    </row>
    <row r="21" spans="2:19" ht="21.75" customHeight="1">
      <c r="B21" s="840"/>
      <c r="C21" s="840"/>
      <c r="D21" s="840"/>
      <c r="E21" s="840"/>
      <c r="F21" s="840"/>
      <c r="G21" s="840"/>
      <c r="H21" s="840"/>
      <c r="I21" s="840"/>
      <c r="J21" s="840"/>
      <c r="K21" s="840"/>
      <c r="L21" s="840"/>
      <c r="M21" s="840"/>
      <c r="N21" s="840"/>
      <c r="O21" s="840"/>
      <c r="P21" s="840"/>
      <c r="Q21" s="840"/>
      <c r="R21" s="840"/>
      <c r="S21" s="840"/>
    </row>
    <row r="22" spans="2:19" ht="21.75" customHeight="1">
      <c r="B22" s="840"/>
      <c r="C22" s="840"/>
      <c r="D22" s="840"/>
      <c r="E22" s="840"/>
      <c r="F22" s="840"/>
      <c r="G22" s="840"/>
      <c r="H22" s="840"/>
      <c r="I22" s="840"/>
      <c r="J22" s="840"/>
      <c r="K22" s="840"/>
      <c r="L22" s="840"/>
      <c r="M22" s="840"/>
      <c r="N22" s="840"/>
      <c r="O22" s="840"/>
      <c r="P22" s="840"/>
      <c r="Q22" s="840"/>
      <c r="R22" s="840"/>
      <c r="S22" s="840"/>
    </row>
    <row r="23" spans="2:19" ht="21.75" customHeight="1">
      <c r="B23" s="840"/>
      <c r="C23" s="840"/>
      <c r="D23" s="840"/>
      <c r="E23" s="840"/>
      <c r="F23" s="840"/>
      <c r="G23" s="840"/>
      <c r="H23" s="840"/>
      <c r="I23" s="840"/>
      <c r="J23" s="840"/>
      <c r="K23" s="840"/>
      <c r="L23" s="840"/>
      <c r="M23" s="840"/>
      <c r="N23" s="840"/>
      <c r="O23" s="840"/>
      <c r="P23" s="840"/>
      <c r="Q23" s="840"/>
      <c r="R23" s="840"/>
      <c r="S23" s="840"/>
    </row>
    <row r="24" spans="2:19" ht="21.75" customHeight="1">
      <c r="B24" s="840"/>
      <c r="C24" s="840"/>
      <c r="D24" s="840"/>
      <c r="E24" s="840"/>
      <c r="F24" s="840"/>
      <c r="G24" s="840"/>
      <c r="H24" s="840"/>
      <c r="I24" s="840"/>
      <c r="J24" s="840"/>
      <c r="K24" s="840"/>
      <c r="L24" s="840"/>
      <c r="M24" s="840"/>
      <c r="N24" s="840"/>
      <c r="O24" s="840"/>
      <c r="P24" s="840"/>
      <c r="Q24" s="840"/>
      <c r="R24" s="840"/>
      <c r="S24" s="840"/>
    </row>
    <row r="25" spans="2:19" ht="21.75" customHeight="1">
      <c r="B25" s="840"/>
      <c r="C25" s="840"/>
      <c r="D25" s="840"/>
      <c r="E25" s="840"/>
      <c r="F25" s="840"/>
      <c r="G25" s="840"/>
      <c r="H25" s="840"/>
      <c r="I25" s="840"/>
      <c r="J25" s="840"/>
      <c r="K25" s="840"/>
      <c r="L25" s="840"/>
      <c r="M25" s="840"/>
      <c r="N25" s="840"/>
      <c r="O25" s="840"/>
      <c r="P25" s="840"/>
      <c r="Q25" s="840"/>
      <c r="R25" s="840"/>
      <c r="S25" s="840"/>
    </row>
    <row r="26" spans="2:19" ht="21.75" customHeight="1">
      <c r="B26" s="840"/>
      <c r="C26" s="840"/>
      <c r="D26" s="840"/>
      <c r="E26" s="840"/>
      <c r="F26" s="840"/>
      <c r="G26" s="840"/>
      <c r="H26" s="840"/>
      <c r="I26" s="840"/>
      <c r="J26" s="840"/>
      <c r="K26" s="840"/>
      <c r="L26" s="840"/>
      <c r="M26" s="840"/>
      <c r="N26" s="840"/>
      <c r="O26" s="840"/>
      <c r="P26" s="840"/>
      <c r="Q26" s="840"/>
      <c r="R26" s="840"/>
      <c r="S26" s="840"/>
    </row>
    <row r="27" spans="2:19" ht="21.75" customHeight="1">
      <c r="B27" s="840"/>
      <c r="C27" s="840"/>
      <c r="D27" s="840"/>
      <c r="E27" s="840"/>
      <c r="F27" s="840"/>
      <c r="G27" s="840"/>
      <c r="H27" s="840"/>
      <c r="I27" s="840"/>
      <c r="J27" s="840"/>
      <c r="K27" s="840"/>
      <c r="L27" s="840"/>
      <c r="M27" s="840"/>
      <c r="N27" s="840"/>
      <c r="O27" s="840"/>
      <c r="P27" s="840"/>
      <c r="Q27" s="840"/>
      <c r="R27" s="840"/>
      <c r="S27" s="840"/>
    </row>
    <row r="28" spans="2:19" ht="6.75" customHeight="1">
      <c r="B28" s="67"/>
      <c r="C28" s="67"/>
      <c r="D28" s="67"/>
      <c r="E28" s="67"/>
      <c r="F28" s="67"/>
      <c r="G28" s="67"/>
      <c r="H28" s="67"/>
      <c r="I28" s="67"/>
      <c r="J28" s="67"/>
      <c r="K28" s="67"/>
      <c r="L28" s="67"/>
      <c r="M28" s="67"/>
      <c r="N28" s="67"/>
      <c r="O28" s="67"/>
      <c r="P28" s="67"/>
      <c r="Q28" s="67"/>
      <c r="R28" s="67"/>
      <c r="S28" s="67"/>
    </row>
    <row r="29" spans="2:19" ht="20.100000000000001" customHeight="1">
      <c r="B29" s="17"/>
      <c r="C29" s="834" t="str">
        <f>CONCATENATE("Thanking You ",Code!E62,".")</f>
        <v>Thanking You sir.</v>
      </c>
      <c r="D29" s="834"/>
      <c r="E29" s="834"/>
      <c r="F29" s="834"/>
      <c r="G29" s="834"/>
      <c r="H29" s="834"/>
      <c r="I29" s="17"/>
      <c r="J29" s="17"/>
      <c r="K29" s="17"/>
      <c r="L29" s="17"/>
      <c r="M29" s="17"/>
      <c r="N29" s="17"/>
      <c r="O29" s="17"/>
      <c r="P29" s="17"/>
      <c r="Q29" s="17"/>
      <c r="R29" s="17"/>
      <c r="S29" s="17"/>
    </row>
    <row r="30" spans="2:19" ht="20.100000000000001" customHeight="1">
      <c r="B30" s="17"/>
      <c r="C30" s="17"/>
      <c r="D30" s="17"/>
      <c r="E30" s="17"/>
      <c r="F30" s="17"/>
      <c r="G30" s="17"/>
      <c r="H30" s="17"/>
      <c r="I30" s="17"/>
      <c r="J30" s="17"/>
      <c r="K30" s="17"/>
      <c r="L30" s="834" t="s">
        <v>249</v>
      </c>
      <c r="M30" s="834"/>
      <c r="N30" s="834"/>
      <c r="O30" s="834"/>
      <c r="P30" s="834"/>
      <c r="Q30" s="834"/>
      <c r="R30" s="834"/>
      <c r="S30" s="834"/>
    </row>
    <row r="31" spans="2:19" ht="16.5" customHeight="1">
      <c r="B31" s="17"/>
      <c r="C31" s="17"/>
      <c r="D31" s="17"/>
      <c r="E31" s="17"/>
      <c r="F31" s="17"/>
      <c r="G31" s="17"/>
      <c r="H31" s="17"/>
      <c r="I31" s="17"/>
      <c r="J31" s="17"/>
      <c r="K31" s="17"/>
      <c r="L31" s="17"/>
      <c r="M31" s="17"/>
      <c r="N31" s="17"/>
      <c r="O31" s="17"/>
      <c r="P31" s="17"/>
      <c r="Q31" s="17"/>
      <c r="R31" s="17"/>
      <c r="S31" s="17"/>
    </row>
    <row r="32" spans="2:19" ht="15.75" customHeight="1">
      <c r="B32" s="841" t="s">
        <v>248</v>
      </c>
      <c r="C32" s="841"/>
      <c r="D32" s="841"/>
      <c r="E32" s="841"/>
      <c r="F32" s="17"/>
      <c r="G32" s="17"/>
      <c r="H32" s="17"/>
      <c r="I32" s="17"/>
      <c r="J32" s="17"/>
      <c r="K32" s="17"/>
      <c r="L32" s="834" t="str">
        <f>CONCATENATE("(",UPPER(Code!R30),")")</f>
        <v>(SRI. K.V.KRISHNAIAH)</v>
      </c>
      <c r="M32" s="834"/>
      <c r="N32" s="834"/>
      <c r="O32" s="834"/>
      <c r="P32" s="834"/>
      <c r="Q32" s="834"/>
      <c r="R32" s="834"/>
      <c r="S32" s="834"/>
    </row>
    <row r="33" spans="2:33" ht="15" customHeight="1">
      <c r="B33" s="17"/>
      <c r="C33" s="830" t="s">
        <v>5144</v>
      </c>
      <c r="D33" s="830"/>
      <c r="E33" s="830"/>
      <c r="F33" s="830"/>
      <c r="G33" s="830"/>
      <c r="H33" s="830"/>
      <c r="I33" s="830"/>
      <c r="J33" s="830"/>
      <c r="K33" s="830"/>
      <c r="L33" s="833" t="str">
        <f>CONCATENATE(Code!R31,",")</f>
        <v>Rtd. L.F.L. Head Master,</v>
      </c>
      <c r="M33" s="833"/>
      <c r="N33" s="833"/>
      <c r="O33" s="833"/>
      <c r="P33" s="833"/>
      <c r="Q33" s="833"/>
      <c r="R33" s="833"/>
      <c r="S33" s="833"/>
      <c r="AB33" s="832"/>
      <c r="AC33" s="832"/>
      <c r="AD33" s="832"/>
      <c r="AE33" s="832"/>
      <c r="AF33" s="832"/>
      <c r="AG33" s="832"/>
    </row>
    <row r="34" spans="2:33" ht="15" customHeight="1">
      <c r="B34" s="17"/>
      <c r="C34" s="830" t="s">
        <v>5143</v>
      </c>
      <c r="D34" s="830"/>
      <c r="E34" s="830"/>
      <c r="F34" s="830"/>
      <c r="G34" s="830"/>
      <c r="H34" s="512"/>
      <c r="I34" s="512"/>
      <c r="J34" s="512"/>
      <c r="K34" s="512"/>
      <c r="L34" s="833" t="str">
        <f>CONCATENATE(Code!R32,",")</f>
        <v>0,</v>
      </c>
      <c r="M34" s="833"/>
      <c r="N34" s="833"/>
      <c r="O34" s="833"/>
      <c r="P34" s="833"/>
      <c r="Q34" s="833"/>
      <c r="R34" s="833"/>
      <c r="S34" s="833"/>
      <c r="AB34" s="832"/>
      <c r="AC34" s="832"/>
      <c r="AD34" s="832"/>
      <c r="AE34" s="832"/>
      <c r="AF34" s="130"/>
      <c r="AG34" s="130"/>
    </row>
    <row r="35" spans="2:33" ht="15" customHeight="1">
      <c r="B35" s="17"/>
      <c r="C35" s="830" t="s">
        <v>531</v>
      </c>
      <c r="D35" s="830"/>
      <c r="E35" s="830"/>
      <c r="F35" s="830"/>
      <c r="G35" s="830"/>
      <c r="H35" s="830"/>
      <c r="I35" s="830"/>
      <c r="J35" s="830"/>
      <c r="K35" s="186"/>
      <c r="L35" s="833" t="str">
        <f>CONCATENATE(Code!R33,",")</f>
        <v>Balayapalli,</v>
      </c>
      <c r="M35" s="833"/>
      <c r="N35" s="833"/>
      <c r="O35" s="833"/>
      <c r="P35" s="833"/>
      <c r="Q35" s="833"/>
      <c r="R35" s="833"/>
      <c r="S35" s="833"/>
      <c r="AB35" s="832"/>
      <c r="AC35" s="832"/>
      <c r="AD35" s="832"/>
      <c r="AE35" s="832"/>
      <c r="AF35" s="832"/>
      <c r="AG35" s="130"/>
    </row>
    <row r="36" spans="2:33" ht="15" customHeight="1">
      <c r="B36" s="17"/>
      <c r="C36" s="831" t="s">
        <v>5139</v>
      </c>
      <c r="D36" s="831"/>
      <c r="E36" s="831"/>
      <c r="F36" s="831"/>
      <c r="G36" s="831"/>
      <c r="H36" s="831"/>
      <c r="I36" s="831"/>
      <c r="J36" s="831"/>
      <c r="K36" s="831"/>
      <c r="L36" s="831"/>
      <c r="M36" s="831"/>
      <c r="N36" s="831"/>
      <c r="O36" s="513"/>
      <c r="P36" s="513"/>
      <c r="Q36" s="513"/>
      <c r="R36" s="513"/>
      <c r="S36" s="513"/>
      <c r="AB36" s="832"/>
      <c r="AC36" s="832"/>
      <c r="AD36" s="832"/>
      <c r="AE36" s="832"/>
      <c r="AF36" s="832"/>
      <c r="AG36" s="130"/>
    </row>
    <row r="37" spans="2:33" ht="15" customHeight="1">
      <c r="B37" s="17"/>
      <c r="C37" s="830" t="s">
        <v>264</v>
      </c>
      <c r="D37" s="830"/>
      <c r="E37" s="830"/>
      <c r="F37" s="830"/>
      <c r="G37" s="830"/>
      <c r="H37" s="830"/>
      <c r="I37" s="830"/>
      <c r="J37" s="830"/>
      <c r="K37" s="186"/>
      <c r="L37" s="186"/>
      <c r="M37" s="186"/>
      <c r="N37" s="186"/>
      <c r="O37" s="186"/>
      <c r="P37" s="186"/>
      <c r="Q37" s="186"/>
      <c r="R37" s="186"/>
      <c r="S37" s="186"/>
      <c r="AB37" s="832"/>
      <c r="AC37" s="832"/>
      <c r="AD37" s="832"/>
      <c r="AE37" s="832"/>
      <c r="AF37" s="130"/>
      <c r="AG37" s="130"/>
    </row>
    <row r="38" spans="2:33" ht="15" customHeight="1">
      <c r="B38" s="17"/>
      <c r="C38" s="830" t="s">
        <v>528</v>
      </c>
      <c r="D38" s="830"/>
      <c r="E38" s="830"/>
      <c r="F38" s="830"/>
      <c r="G38" s="830"/>
      <c r="H38" s="830"/>
      <c r="I38" s="830"/>
      <c r="J38" s="830"/>
      <c r="K38" s="830"/>
      <c r="L38" s="514"/>
      <c r="M38" s="514"/>
      <c r="N38" s="514"/>
      <c r="O38" s="186"/>
      <c r="P38" s="186"/>
      <c r="Q38" s="186"/>
      <c r="R38" s="186"/>
      <c r="S38" s="186"/>
      <c r="AB38" s="832"/>
      <c r="AC38" s="832"/>
      <c r="AD38" s="832"/>
      <c r="AE38" s="832"/>
      <c r="AF38" s="130"/>
      <c r="AG38" s="130"/>
    </row>
    <row r="39" spans="2:33" ht="15" customHeight="1">
      <c r="B39" s="17"/>
      <c r="C39" s="830" t="s">
        <v>530</v>
      </c>
      <c r="D39" s="830"/>
      <c r="E39" s="830"/>
      <c r="F39" s="830"/>
      <c r="G39" s="830"/>
      <c r="H39" s="830"/>
      <c r="I39" s="830"/>
      <c r="J39" s="830"/>
      <c r="K39" s="830"/>
      <c r="L39" s="186"/>
      <c r="M39" s="186"/>
      <c r="N39" s="186"/>
      <c r="O39" s="186"/>
      <c r="P39" s="186"/>
      <c r="Q39" s="186"/>
      <c r="R39" s="186"/>
      <c r="S39" s="186"/>
      <c r="AB39" s="832"/>
      <c r="AC39" s="832"/>
      <c r="AD39" s="832"/>
      <c r="AE39" s="832"/>
      <c r="AF39" s="832"/>
      <c r="AG39" s="832"/>
    </row>
    <row r="40" spans="2:33" ht="15" customHeight="1">
      <c r="B40" s="17"/>
      <c r="L40" s="17"/>
      <c r="M40" s="17"/>
      <c r="N40" s="17"/>
      <c r="O40" s="17"/>
      <c r="P40" s="17"/>
      <c r="Q40" s="17"/>
      <c r="R40" s="17"/>
      <c r="S40" s="17"/>
      <c r="AB40" s="130"/>
      <c r="AC40" s="130"/>
      <c r="AD40" s="130"/>
      <c r="AE40" s="130"/>
      <c r="AF40" s="130"/>
      <c r="AG40" s="130"/>
    </row>
    <row r="41" spans="2:33" ht="15" customHeight="1">
      <c r="B41" s="17"/>
      <c r="L41" s="17"/>
      <c r="M41" s="17"/>
      <c r="N41" s="17"/>
      <c r="O41" s="17"/>
      <c r="P41" s="17"/>
      <c r="Q41" s="17"/>
      <c r="R41" s="17"/>
      <c r="S41" s="17"/>
      <c r="AB41" s="130"/>
      <c r="AC41" s="130"/>
      <c r="AD41" s="130"/>
      <c r="AE41" s="130"/>
      <c r="AF41" s="130"/>
      <c r="AG41" s="130"/>
    </row>
    <row r="42" spans="2:33" ht="15" customHeight="1">
      <c r="B42" s="17"/>
      <c r="L42" s="17"/>
      <c r="M42" s="17"/>
      <c r="N42" s="17"/>
      <c r="O42" s="17"/>
      <c r="P42" s="17"/>
      <c r="Q42" s="17"/>
      <c r="R42" s="17"/>
      <c r="S42" s="17"/>
      <c r="AB42" s="130"/>
      <c r="AC42" s="130"/>
      <c r="AD42" s="130"/>
      <c r="AE42" s="130"/>
      <c r="AF42" s="130"/>
      <c r="AG42" s="130"/>
    </row>
    <row r="43" spans="2:33" ht="15" customHeight="1">
      <c r="B43" s="17"/>
      <c r="L43" s="17"/>
      <c r="M43" s="17"/>
      <c r="N43" s="17"/>
      <c r="O43" s="17"/>
      <c r="P43" s="17"/>
      <c r="Q43" s="17"/>
      <c r="R43" s="17"/>
      <c r="S43" s="17"/>
      <c r="AB43" s="130"/>
      <c r="AC43" s="130"/>
      <c r="AD43" s="130"/>
      <c r="AE43" s="130"/>
      <c r="AF43" s="130"/>
      <c r="AG43" s="130"/>
    </row>
    <row r="44" spans="2:33" ht="15" customHeight="1">
      <c r="B44" s="17"/>
      <c r="L44" s="17"/>
      <c r="M44" s="17"/>
      <c r="N44" s="17"/>
      <c r="O44" s="17"/>
      <c r="P44" s="17"/>
      <c r="Q44" s="17"/>
      <c r="R44" s="17"/>
      <c r="S44" s="17"/>
      <c r="AB44" s="832"/>
      <c r="AC44" s="832"/>
      <c r="AD44" s="832"/>
      <c r="AE44" s="832"/>
      <c r="AF44" s="832"/>
      <c r="AG44" s="832"/>
    </row>
  </sheetData>
  <sheetProtection password="E38E" sheet="1" objects="1" scenarios="1" selectLockedCells="1"/>
  <mergeCells count="38">
    <mergeCell ref="AB44:AG44"/>
    <mergeCell ref="AB35:AF35"/>
    <mergeCell ref="C34:G34"/>
    <mergeCell ref="T2:V3"/>
    <mergeCell ref="B9:C9"/>
    <mergeCell ref="D15:S15"/>
    <mergeCell ref="B17:S27"/>
    <mergeCell ref="L32:S32"/>
    <mergeCell ref="B32:E32"/>
    <mergeCell ref="D13:S13"/>
    <mergeCell ref="D14:S14"/>
    <mergeCell ref="C7:L7"/>
    <mergeCell ref="U10:V10"/>
    <mergeCell ref="U8:V9"/>
    <mergeCell ref="D10:S12"/>
    <mergeCell ref="N2:P2"/>
    <mergeCell ref="C29:H29"/>
    <mergeCell ref="B16:S16"/>
    <mergeCell ref="L30:S30"/>
    <mergeCell ref="C33:K33"/>
    <mergeCell ref="Q2:S2"/>
    <mergeCell ref="C5:L5"/>
    <mergeCell ref="C6:L6"/>
    <mergeCell ref="C4:L4"/>
    <mergeCell ref="C39:K39"/>
    <mergeCell ref="C36:N36"/>
    <mergeCell ref="C37:J37"/>
    <mergeCell ref="AB37:AE37"/>
    <mergeCell ref="AB33:AG33"/>
    <mergeCell ref="L35:S35"/>
    <mergeCell ref="C35:J35"/>
    <mergeCell ref="AB38:AE38"/>
    <mergeCell ref="AB36:AF36"/>
    <mergeCell ref="AB39:AG39"/>
    <mergeCell ref="C38:K38"/>
    <mergeCell ref="AB34:AE34"/>
    <mergeCell ref="L33:S33"/>
    <mergeCell ref="L34:S34"/>
  </mergeCells>
  <phoneticPr fontId="0" type="noConversion"/>
  <printOptions horizontalCentered="1"/>
  <pageMargins left="0.7" right="0.45" top="0.5" bottom="0.5" header="0.3" footer="0.3"/>
  <pageSetup paperSize="5"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sheetPr codeName="Sheet7"/>
  <dimension ref="B2:AE55"/>
  <sheetViews>
    <sheetView showGridLines="0" showRowColHeaders="0" view="pageBreakPreview" zoomScale="115" zoomScaleSheetLayoutView="115" workbookViewId="0"/>
  </sheetViews>
  <sheetFormatPr defaultColWidth="9.140625" defaultRowHeight="18" customHeight="1"/>
  <cols>
    <col min="1" max="1" width="9.140625" style="12"/>
    <col min="2" max="4" width="4.28515625" style="12" customWidth="1"/>
    <col min="5" max="5" width="2.140625" style="12" customWidth="1"/>
    <col min="6" max="15" width="4.28515625" style="12" customWidth="1"/>
    <col min="16" max="16" width="4.85546875" style="12" customWidth="1"/>
    <col min="17" max="17" width="5.42578125" style="12" customWidth="1"/>
    <col min="18" max="18" width="3.85546875" style="12" customWidth="1"/>
    <col min="19" max="19" width="6.5703125" style="12" customWidth="1"/>
    <col min="20" max="30" width="4.28515625" style="12" customWidth="1"/>
    <col min="31" max="16384" width="9.140625" style="12"/>
  </cols>
  <sheetData>
    <row r="2" spans="2:26" ht="44.25" customHeight="1">
      <c r="B2" s="852" t="s">
        <v>250</v>
      </c>
      <c r="C2" s="852"/>
      <c r="D2" s="852"/>
      <c r="E2" s="852"/>
      <c r="F2" s="852"/>
      <c r="G2" s="852"/>
      <c r="H2" s="852"/>
      <c r="I2" s="852"/>
      <c r="J2" s="852"/>
      <c r="K2" s="852"/>
      <c r="L2" s="852"/>
      <c r="M2" s="852"/>
      <c r="N2" s="852"/>
      <c r="O2" s="852"/>
      <c r="P2" s="852"/>
      <c r="Q2" s="852"/>
      <c r="R2" s="852"/>
      <c r="S2" s="852"/>
      <c r="T2" s="852"/>
      <c r="U2" s="852"/>
      <c r="V2" s="852"/>
      <c r="W2" s="838"/>
      <c r="X2" s="838"/>
      <c r="Y2" s="838"/>
    </row>
    <row r="3" spans="2:26" s="13" customFormat="1" ht="18.75" customHeight="1">
      <c r="B3" s="839" t="s">
        <v>219</v>
      </c>
      <c r="C3" s="839"/>
      <c r="D3" s="839"/>
      <c r="E3" s="839"/>
      <c r="F3" s="839"/>
      <c r="G3" s="839"/>
      <c r="H3" s="839"/>
      <c r="I3" s="839"/>
      <c r="J3" s="19"/>
      <c r="K3" s="19"/>
      <c r="L3" s="19"/>
      <c r="M3" s="19" t="s">
        <v>240</v>
      </c>
      <c r="O3" s="19"/>
      <c r="P3" s="19"/>
      <c r="Q3" s="19"/>
      <c r="R3" s="19"/>
      <c r="S3" s="19"/>
      <c r="T3" s="19"/>
      <c r="U3" s="19"/>
      <c r="V3" s="19"/>
    </row>
    <row r="4" spans="2:26" s="13" customFormat="1" ht="15" customHeight="1">
      <c r="B4" s="167"/>
      <c r="C4" s="167"/>
      <c r="D4" s="839" t="str">
        <f>'Employee Letter'!C4</f>
        <v>The Mandal Educational Officer</v>
      </c>
      <c r="E4" s="839"/>
      <c r="F4" s="839"/>
      <c r="G4" s="839"/>
      <c r="H4" s="839"/>
      <c r="I4" s="839"/>
      <c r="J4" s="839"/>
      <c r="K4" s="839"/>
      <c r="L4" s="839"/>
      <c r="M4" s="19"/>
      <c r="N4" s="839" t="str">
        <f>IF(MAIN!R11&gt;50000,Code!T32,Code!T30)</f>
        <v>The District Educational Officer</v>
      </c>
      <c r="O4" s="839"/>
      <c r="P4" s="839"/>
      <c r="Q4" s="839"/>
      <c r="R4" s="839"/>
      <c r="S4" s="839"/>
      <c r="T4" s="839"/>
      <c r="U4" s="839"/>
      <c r="V4" s="19"/>
      <c r="Y4" s="309"/>
    </row>
    <row r="5" spans="2:26" s="13" customFormat="1" ht="18.75" customHeight="1">
      <c r="B5" s="167"/>
      <c r="C5" s="167"/>
      <c r="D5" s="839" t="str">
        <f>'Employee Letter'!C5</f>
        <v>MRC,Balayapalli</v>
      </c>
      <c r="E5" s="839"/>
      <c r="F5" s="839"/>
      <c r="G5" s="839"/>
      <c r="H5" s="839"/>
      <c r="I5" s="839"/>
      <c r="J5" s="839"/>
      <c r="K5" s="839"/>
      <c r="L5" s="839"/>
      <c r="M5" s="19"/>
      <c r="N5" s="839" t="str">
        <f>IF($N$4="The District Educational Officer",Code!O34,Code!T33)</f>
        <v>Nellore District</v>
      </c>
      <c r="O5" s="839"/>
      <c r="P5" s="839"/>
      <c r="Q5" s="839"/>
      <c r="R5" s="839"/>
      <c r="S5" s="839"/>
      <c r="T5" s="839"/>
      <c r="U5" s="839"/>
      <c r="V5" s="19"/>
    </row>
    <row r="6" spans="2:26" s="13" customFormat="1" ht="18.75" customHeight="1">
      <c r="B6" s="167"/>
      <c r="C6" s="167"/>
      <c r="D6" s="839" t="str">
        <f>'Employee Letter'!C6</f>
        <v>Balayapalli</v>
      </c>
      <c r="E6" s="839"/>
      <c r="F6" s="839"/>
      <c r="G6" s="839"/>
      <c r="H6" s="839"/>
      <c r="I6" s="839"/>
      <c r="J6" s="839"/>
      <c r="K6" s="839"/>
      <c r="L6" s="839"/>
      <c r="M6" s="19"/>
      <c r="N6" s="839" t="str">
        <f>IF($N$4="The District Educational Officer"," ",Code!T34)</f>
        <v xml:space="preserve"> </v>
      </c>
      <c r="O6" s="839"/>
      <c r="P6" s="839"/>
      <c r="Q6" s="839"/>
      <c r="R6" s="839"/>
      <c r="S6" s="839"/>
      <c r="T6" s="839"/>
      <c r="U6" s="839"/>
      <c r="V6" s="19"/>
    </row>
    <row r="7" spans="2:26" s="13" customFormat="1" ht="18" customHeight="1">
      <c r="B7" s="19"/>
      <c r="C7" s="19"/>
      <c r="D7" s="839" t="str">
        <f>'Employee Letter'!C7</f>
        <v>Nellore District</v>
      </c>
      <c r="E7" s="839"/>
      <c r="F7" s="839"/>
      <c r="G7" s="839"/>
      <c r="H7" s="839"/>
      <c r="I7" s="839"/>
      <c r="J7" s="839"/>
      <c r="K7" s="839"/>
      <c r="L7" s="839"/>
      <c r="M7" s="19"/>
      <c r="X7" s="847" t="s">
        <v>5131</v>
      </c>
      <c r="Y7" s="847"/>
      <c r="Z7" s="847"/>
    </row>
    <row r="8" spans="2:26" s="13" customFormat="1" ht="15.75" customHeight="1">
      <c r="B8" s="167"/>
      <c r="C8" s="167"/>
      <c r="D8" s="167"/>
      <c r="E8" s="167"/>
      <c r="F8" s="167"/>
      <c r="G8" s="167"/>
      <c r="H8" s="167"/>
      <c r="I8" s="167"/>
      <c r="J8" s="167"/>
      <c r="K8" s="167"/>
      <c r="L8" s="167"/>
      <c r="M8" s="19"/>
      <c r="N8" s="167"/>
      <c r="O8" s="167"/>
      <c r="P8" s="167"/>
      <c r="Q8" s="167"/>
      <c r="R8" s="167"/>
      <c r="S8" s="167"/>
      <c r="T8" s="167"/>
      <c r="U8" s="167"/>
      <c r="V8" s="167"/>
      <c r="X8" s="848" t="s">
        <v>5130</v>
      </c>
      <c r="Y8" s="848"/>
      <c r="Z8" s="848"/>
    </row>
    <row r="9" spans="2:26" ht="13.5" customHeight="1">
      <c r="B9" s="17"/>
      <c r="C9" s="17"/>
      <c r="D9" s="17"/>
      <c r="E9" s="17"/>
      <c r="F9" s="17"/>
      <c r="G9" s="17"/>
      <c r="H9" s="17"/>
      <c r="I9" s="17"/>
      <c r="J9" s="17"/>
      <c r="K9" s="17"/>
      <c r="L9" s="17"/>
      <c r="M9" s="17"/>
      <c r="N9" s="17"/>
      <c r="O9" s="17"/>
      <c r="P9" s="17"/>
      <c r="Q9" s="17"/>
      <c r="R9" s="17"/>
      <c r="S9" s="17"/>
      <c r="T9" s="17"/>
      <c r="U9" s="17"/>
      <c r="V9" s="17"/>
    </row>
    <row r="10" spans="2:26" ht="14.25" customHeight="1">
      <c r="C10" s="852" t="str">
        <f>"Lr. No."&amp;Mandals1!AH85&amp;" Dt: "&amp;Mandals1!AG83</f>
        <v>Lr. No.____ Dt: 12-4-2017</v>
      </c>
      <c r="D10" s="852"/>
      <c r="E10" s="852"/>
      <c r="F10" s="852"/>
      <c r="G10" s="852"/>
      <c r="H10" s="852"/>
      <c r="I10" s="852"/>
      <c r="J10" s="852"/>
      <c r="K10" s="852"/>
      <c r="L10" s="852"/>
      <c r="M10" s="852"/>
      <c r="N10" s="852"/>
      <c r="O10" s="852"/>
      <c r="P10" s="852"/>
      <c r="Q10" s="852"/>
      <c r="R10" s="852"/>
      <c r="S10" s="852"/>
      <c r="T10" s="852"/>
      <c r="U10" s="852"/>
      <c r="V10" s="17"/>
    </row>
    <row r="11" spans="2:26" ht="9" customHeight="1">
      <c r="B11" s="17"/>
      <c r="C11" s="17"/>
      <c r="D11" s="17"/>
      <c r="E11" s="17"/>
      <c r="F11" s="17"/>
      <c r="G11" s="17"/>
      <c r="H11" s="17"/>
      <c r="I11" s="17"/>
      <c r="J11" s="17"/>
      <c r="K11" s="17"/>
      <c r="L11" s="17"/>
      <c r="M11" s="17"/>
      <c r="N11" s="17"/>
      <c r="O11" s="17"/>
      <c r="P11" s="17"/>
      <c r="Q11" s="17"/>
      <c r="R11" s="17"/>
      <c r="S11" s="17"/>
      <c r="T11" s="17"/>
      <c r="U11" s="17"/>
      <c r="V11" s="17"/>
    </row>
    <row r="12" spans="2:26" ht="18" customHeight="1">
      <c r="B12" s="832" t="s">
        <v>505</v>
      </c>
      <c r="C12" s="832"/>
      <c r="D12" s="832"/>
      <c r="E12" s="832"/>
      <c r="F12" s="832"/>
      <c r="G12" s="832"/>
      <c r="H12" s="832"/>
      <c r="I12" s="832"/>
      <c r="J12" s="17"/>
      <c r="K12" s="17"/>
      <c r="L12" s="17"/>
      <c r="M12" s="17"/>
      <c r="N12" s="17"/>
      <c r="O12" s="17"/>
      <c r="P12" s="17"/>
      <c r="Q12" s="17"/>
      <c r="R12" s="17"/>
      <c r="S12" s="17"/>
      <c r="T12" s="17"/>
      <c r="U12" s="17"/>
      <c r="V12" s="17"/>
    </row>
    <row r="13" spans="2:26" ht="15" customHeight="1">
      <c r="B13" s="17"/>
      <c r="C13" s="17"/>
      <c r="D13" s="17"/>
      <c r="E13" s="17"/>
      <c r="F13" s="17"/>
      <c r="G13" s="17"/>
      <c r="H13" s="17"/>
      <c r="I13" s="17"/>
      <c r="J13" s="17"/>
      <c r="K13" s="17"/>
      <c r="L13" s="17"/>
      <c r="M13" s="17"/>
      <c r="N13" s="17"/>
      <c r="O13" s="17"/>
      <c r="P13" s="17"/>
      <c r="Q13" s="17"/>
      <c r="R13" s="17"/>
      <c r="S13" s="17"/>
      <c r="T13" s="17"/>
      <c r="U13" s="17"/>
      <c r="V13" s="17"/>
    </row>
    <row r="14" spans="2:26" ht="18.75" customHeight="1">
      <c r="B14" s="17"/>
      <c r="C14" s="17"/>
      <c r="D14" s="850" t="s">
        <v>241</v>
      </c>
      <c r="E14" s="850"/>
      <c r="F14" s="845" t="str">
        <f>'Employee Letter'!D10</f>
        <v>Request to sanction the Medical Reimbursement in respect of SRI. K.V.KRISHNAIAH, Rtd. L.F.L. Head Master, 0, Balayapalli Mandal, Nellore District - Proposals submitted - Reg.</v>
      </c>
      <c r="G14" s="845"/>
      <c r="H14" s="845"/>
      <c r="I14" s="845"/>
      <c r="J14" s="845"/>
      <c r="K14" s="845"/>
      <c r="L14" s="845"/>
      <c r="M14" s="845"/>
      <c r="N14" s="845"/>
      <c r="O14" s="845"/>
      <c r="P14" s="845"/>
      <c r="Q14" s="845"/>
      <c r="R14" s="845"/>
      <c r="S14" s="845"/>
      <c r="T14" s="845"/>
      <c r="U14" s="845"/>
      <c r="V14" s="845"/>
    </row>
    <row r="15" spans="2:26" ht="18.75" customHeight="1">
      <c r="B15" s="17"/>
      <c r="C15" s="17"/>
      <c r="D15" s="17"/>
      <c r="E15" s="17"/>
      <c r="F15" s="845"/>
      <c r="G15" s="845"/>
      <c r="H15" s="845"/>
      <c r="I15" s="845"/>
      <c r="J15" s="845"/>
      <c r="K15" s="845"/>
      <c r="L15" s="845"/>
      <c r="M15" s="845"/>
      <c r="N15" s="845"/>
      <c r="O15" s="845"/>
      <c r="P15" s="845"/>
      <c r="Q15" s="845"/>
      <c r="R15" s="845"/>
      <c r="S15" s="845"/>
      <c r="T15" s="845"/>
      <c r="U15" s="845"/>
      <c r="V15" s="845"/>
    </row>
    <row r="16" spans="2:26" ht="33" customHeight="1">
      <c r="B16" s="17"/>
      <c r="C16" s="17"/>
      <c r="D16" s="17"/>
      <c r="E16" s="17"/>
      <c r="F16" s="845"/>
      <c r="G16" s="845"/>
      <c r="H16" s="845"/>
      <c r="I16" s="845"/>
      <c r="J16" s="845"/>
      <c r="K16" s="845"/>
      <c r="L16" s="845"/>
      <c r="M16" s="845"/>
      <c r="N16" s="845"/>
      <c r="O16" s="845"/>
      <c r="P16" s="845"/>
      <c r="Q16" s="845"/>
      <c r="R16" s="845"/>
      <c r="S16" s="845"/>
      <c r="T16" s="845"/>
      <c r="U16" s="845"/>
      <c r="V16" s="845"/>
    </row>
    <row r="17" spans="2:22" ht="13.5" customHeight="1">
      <c r="B17" s="17"/>
      <c r="C17" s="17"/>
      <c r="D17" s="850" t="s">
        <v>242</v>
      </c>
      <c r="E17" s="850"/>
      <c r="F17" s="832" t="s">
        <v>243</v>
      </c>
      <c r="G17" s="832"/>
      <c r="H17" s="832"/>
      <c r="I17" s="832"/>
      <c r="J17" s="832"/>
      <c r="K17" s="832"/>
      <c r="L17" s="832"/>
      <c r="M17" s="832"/>
      <c r="N17" s="832"/>
      <c r="O17" s="832"/>
      <c r="P17" s="832"/>
      <c r="Q17" s="832"/>
      <c r="R17" s="832"/>
      <c r="S17" s="832"/>
      <c r="T17" s="832"/>
      <c r="U17" s="832"/>
      <c r="V17" s="832"/>
    </row>
    <row r="18" spans="2:22" ht="13.5" customHeight="1">
      <c r="B18" s="17"/>
      <c r="C18" s="17"/>
      <c r="D18" s="17"/>
      <c r="E18" s="17"/>
      <c r="F18" s="832" t="s">
        <v>244</v>
      </c>
      <c r="G18" s="832"/>
      <c r="H18" s="832"/>
      <c r="I18" s="832"/>
      <c r="J18" s="832"/>
      <c r="K18" s="832"/>
      <c r="L18" s="832"/>
      <c r="M18" s="832"/>
      <c r="N18" s="832"/>
      <c r="O18" s="832"/>
      <c r="P18" s="832"/>
      <c r="Q18" s="832"/>
      <c r="R18" s="832"/>
      <c r="S18" s="832"/>
      <c r="T18" s="832"/>
      <c r="U18" s="832"/>
      <c r="V18" s="832"/>
    </row>
    <row r="19" spans="2:22" ht="13.5" customHeight="1">
      <c r="B19" s="17"/>
      <c r="C19" s="17"/>
      <c r="D19" s="17"/>
      <c r="E19" s="17"/>
      <c r="F19" s="832" t="s">
        <v>245</v>
      </c>
      <c r="G19" s="832"/>
      <c r="H19" s="832"/>
      <c r="I19" s="832"/>
      <c r="J19" s="832"/>
      <c r="K19" s="832"/>
      <c r="L19" s="832"/>
      <c r="M19" s="832"/>
      <c r="N19" s="832"/>
      <c r="O19" s="832"/>
      <c r="P19" s="832"/>
      <c r="Q19" s="832"/>
      <c r="R19" s="832"/>
      <c r="S19" s="832"/>
      <c r="T19" s="832"/>
      <c r="U19" s="832"/>
      <c r="V19" s="832"/>
    </row>
    <row r="20" spans="2:22" ht="16.5" customHeight="1">
      <c r="B20" s="17"/>
      <c r="C20" s="17"/>
      <c r="D20" s="17"/>
      <c r="E20" s="17"/>
      <c r="F20" s="832" t="str">
        <f>CONCATENATE("4. Proposals received from the incumbent dated:",Mandals1!AB86)</f>
        <v>4. Proposals received from the incumbent dated:12-4-2017</v>
      </c>
      <c r="G20" s="832"/>
      <c r="H20" s="832"/>
      <c r="I20" s="832"/>
      <c r="J20" s="832"/>
      <c r="K20" s="832"/>
      <c r="L20" s="832"/>
      <c r="M20" s="832"/>
      <c r="N20" s="832"/>
      <c r="O20" s="832"/>
      <c r="P20" s="832"/>
      <c r="Q20" s="832"/>
      <c r="R20" s="832"/>
      <c r="S20" s="832"/>
      <c r="T20" s="832"/>
      <c r="U20" s="832"/>
      <c r="V20" s="832"/>
    </row>
    <row r="21" spans="2:22" ht="16.5" customHeight="1">
      <c r="B21" s="283"/>
      <c r="C21" s="283"/>
      <c r="D21" s="283"/>
      <c r="E21" s="283"/>
      <c r="F21" s="832" t="str">
        <f>CONCATENATE("4.R.C.N.o:",'Rec. Hos'!O5,",Dated:",'Rec. Hos'!O4,)</f>
        <v>4.R.C.N.o:17333/LC.B/2008,Dated:19-6-2008</v>
      </c>
      <c r="G21" s="832"/>
      <c r="H21" s="832"/>
      <c r="I21" s="832"/>
      <c r="J21" s="832"/>
      <c r="K21" s="832"/>
      <c r="L21" s="832"/>
      <c r="M21" s="832"/>
      <c r="N21" s="832"/>
      <c r="O21" s="832"/>
      <c r="P21" s="832"/>
      <c r="Q21" s="832"/>
      <c r="R21" s="832"/>
      <c r="S21" s="832"/>
      <c r="T21" s="832"/>
      <c r="U21" s="832"/>
      <c r="V21" s="832"/>
    </row>
    <row r="22" spans="2:22" ht="16.5" customHeight="1">
      <c r="B22" s="283"/>
      <c r="C22" s="283"/>
      <c r="D22" s="283"/>
      <c r="E22" s="283"/>
      <c r="F22" s="832" t="s">
        <v>3948</v>
      </c>
      <c r="G22" s="832"/>
      <c r="H22" s="832"/>
      <c r="I22" s="832"/>
      <c r="J22" s="832"/>
      <c r="K22" s="832"/>
      <c r="L22" s="832"/>
      <c r="M22" s="832"/>
      <c r="N22" s="832"/>
      <c r="O22" s="832"/>
      <c r="P22" s="832"/>
      <c r="Q22" s="832"/>
      <c r="R22" s="832"/>
      <c r="S22" s="832"/>
      <c r="T22" s="832"/>
      <c r="U22" s="282"/>
      <c r="V22" s="282"/>
    </row>
    <row r="23" spans="2:22" ht="24.75" customHeight="1">
      <c r="B23" s="835" t="s">
        <v>563</v>
      </c>
      <c r="C23" s="835"/>
      <c r="D23" s="835"/>
      <c r="E23" s="835"/>
      <c r="F23" s="835"/>
      <c r="G23" s="835"/>
      <c r="H23" s="835"/>
      <c r="I23" s="835"/>
      <c r="J23" s="835"/>
      <c r="K23" s="835"/>
      <c r="L23" s="835"/>
      <c r="M23" s="835"/>
      <c r="N23" s="835"/>
      <c r="O23" s="835"/>
      <c r="P23" s="835"/>
      <c r="Q23" s="835"/>
      <c r="R23" s="835"/>
      <c r="S23" s="835"/>
      <c r="T23" s="835"/>
      <c r="U23" s="835"/>
      <c r="V23" s="835"/>
    </row>
    <row r="24" spans="2:22" ht="16.5" customHeight="1">
      <c r="B24" s="853" t="str">
        <f>Code!W14&amp;MAIN!$R$11&amp;Rs!B1&amp;Code!Y17&amp;"undergone Treatment for desease"&amp;MAIN!Q10&amp;" in the Recognised Hopital by the Andhra Pradesh State Government i.e., at "&amp;Code!O1&amp;" during the period from "&amp;Mandals1!R86&amp;" to "&amp;Mandals1!W86&amp;" and onward transmit to the higher authorities for further necessary action at an early date."</f>
        <v xml:space="preserve">                With reference to the subject cited, I submit herewith the Medical Bills with all the enclosures submitted by SRI. K.V.KRISHNAIAH, Rtd. L.F.L. Head Master, 0, Balayapalli, Nellore District for your kind sanction of the Medical Reimbursement for an amount of Rs. 20636(Rupees  Twenty  Thousand  Six Hundred  and  Thirty Six Only) as heundergone Treatment for deseaseCAD-UA BRONCHIAL ASTHMA in the Recognised Hopital by the Andhra Pradesh State Government i.e., at VENKATARAMANA HEART &amp; MATERNITY HOSPITAL,10-3-206/A3/A,Reddy &amp; Reddy Colony,Tirupathi-517501 during the period from 19-3-2017 to 22-3-2017 and onward transmit to the higher authorities for further necessary action at an early date.</v>
      </c>
      <c r="C24" s="853"/>
      <c r="D24" s="853"/>
      <c r="E24" s="853"/>
      <c r="F24" s="853"/>
      <c r="G24" s="853"/>
      <c r="H24" s="853"/>
      <c r="I24" s="853"/>
      <c r="J24" s="853"/>
      <c r="K24" s="853"/>
      <c r="L24" s="853"/>
      <c r="M24" s="853"/>
      <c r="N24" s="853"/>
      <c r="O24" s="853"/>
      <c r="P24" s="853"/>
      <c r="Q24" s="853"/>
      <c r="R24" s="853"/>
      <c r="S24" s="853"/>
      <c r="T24" s="853"/>
      <c r="U24" s="853"/>
      <c r="V24" s="853"/>
    </row>
    <row r="25" spans="2:22" ht="16.5" customHeight="1">
      <c r="B25" s="853"/>
      <c r="C25" s="853"/>
      <c r="D25" s="853"/>
      <c r="E25" s="853"/>
      <c r="F25" s="853"/>
      <c r="G25" s="853"/>
      <c r="H25" s="853"/>
      <c r="I25" s="853"/>
      <c r="J25" s="853"/>
      <c r="K25" s="853"/>
      <c r="L25" s="853"/>
      <c r="M25" s="853"/>
      <c r="N25" s="853"/>
      <c r="O25" s="853"/>
      <c r="P25" s="853"/>
      <c r="Q25" s="853"/>
      <c r="R25" s="853"/>
      <c r="S25" s="853"/>
      <c r="T25" s="853"/>
      <c r="U25" s="853"/>
      <c r="V25" s="853"/>
    </row>
    <row r="26" spans="2:22" ht="16.5" customHeight="1">
      <c r="B26" s="853"/>
      <c r="C26" s="853"/>
      <c r="D26" s="853"/>
      <c r="E26" s="853"/>
      <c r="F26" s="853"/>
      <c r="G26" s="853"/>
      <c r="H26" s="853"/>
      <c r="I26" s="853"/>
      <c r="J26" s="853"/>
      <c r="K26" s="853"/>
      <c r="L26" s="853"/>
      <c r="M26" s="853"/>
      <c r="N26" s="853"/>
      <c r="O26" s="853"/>
      <c r="P26" s="853"/>
      <c r="Q26" s="853"/>
      <c r="R26" s="853"/>
      <c r="S26" s="853"/>
      <c r="T26" s="853"/>
      <c r="U26" s="853"/>
      <c r="V26" s="853"/>
    </row>
    <row r="27" spans="2:22" ht="16.5" customHeight="1">
      <c r="B27" s="853"/>
      <c r="C27" s="853"/>
      <c r="D27" s="853"/>
      <c r="E27" s="853"/>
      <c r="F27" s="853"/>
      <c r="G27" s="853"/>
      <c r="H27" s="853"/>
      <c r="I27" s="853"/>
      <c r="J27" s="853"/>
      <c r="K27" s="853"/>
      <c r="L27" s="853"/>
      <c r="M27" s="853"/>
      <c r="N27" s="853"/>
      <c r="O27" s="853"/>
      <c r="P27" s="853"/>
      <c r="Q27" s="853"/>
      <c r="R27" s="853"/>
      <c r="S27" s="853"/>
      <c r="T27" s="853"/>
      <c r="U27" s="853"/>
      <c r="V27" s="853"/>
    </row>
    <row r="28" spans="2:22" ht="16.5" customHeight="1">
      <c r="B28" s="853"/>
      <c r="C28" s="853"/>
      <c r="D28" s="853"/>
      <c r="E28" s="853"/>
      <c r="F28" s="853"/>
      <c r="G28" s="853"/>
      <c r="H28" s="853"/>
      <c r="I28" s="853"/>
      <c r="J28" s="853"/>
      <c r="K28" s="853"/>
      <c r="L28" s="853"/>
      <c r="M28" s="853"/>
      <c r="N28" s="853"/>
      <c r="O28" s="853"/>
      <c r="P28" s="853"/>
      <c r="Q28" s="853"/>
      <c r="R28" s="853"/>
      <c r="S28" s="853"/>
      <c r="T28" s="853"/>
      <c r="U28" s="853"/>
      <c r="V28" s="853"/>
    </row>
    <row r="29" spans="2:22" ht="16.5" customHeight="1">
      <c r="B29" s="853"/>
      <c r="C29" s="853"/>
      <c r="D29" s="853"/>
      <c r="E29" s="853"/>
      <c r="F29" s="853"/>
      <c r="G29" s="853"/>
      <c r="H29" s="853"/>
      <c r="I29" s="853"/>
      <c r="J29" s="853"/>
      <c r="K29" s="853"/>
      <c r="L29" s="853"/>
      <c r="M29" s="853"/>
      <c r="N29" s="853"/>
      <c r="O29" s="853"/>
      <c r="P29" s="853"/>
      <c r="Q29" s="853"/>
      <c r="R29" s="853"/>
      <c r="S29" s="853"/>
      <c r="T29" s="853"/>
      <c r="U29" s="853"/>
      <c r="V29" s="853"/>
    </row>
    <row r="30" spans="2:22" ht="16.5" customHeight="1">
      <c r="B30" s="853"/>
      <c r="C30" s="853"/>
      <c r="D30" s="853"/>
      <c r="E30" s="853"/>
      <c r="F30" s="853"/>
      <c r="G30" s="853"/>
      <c r="H30" s="853"/>
      <c r="I30" s="853"/>
      <c r="J30" s="853"/>
      <c r="K30" s="853"/>
      <c r="L30" s="853"/>
      <c r="M30" s="853"/>
      <c r="N30" s="853"/>
      <c r="O30" s="853"/>
      <c r="P30" s="853"/>
      <c r="Q30" s="853"/>
      <c r="R30" s="853"/>
      <c r="S30" s="853"/>
      <c r="T30" s="853"/>
      <c r="U30" s="853"/>
      <c r="V30" s="853"/>
    </row>
    <row r="31" spans="2:22" ht="16.5" customHeight="1">
      <c r="B31" s="853"/>
      <c r="C31" s="853"/>
      <c r="D31" s="853"/>
      <c r="E31" s="853"/>
      <c r="F31" s="853"/>
      <c r="G31" s="853"/>
      <c r="H31" s="853"/>
      <c r="I31" s="853"/>
      <c r="J31" s="853"/>
      <c r="K31" s="853"/>
      <c r="L31" s="853"/>
      <c r="M31" s="853"/>
      <c r="N31" s="853"/>
      <c r="O31" s="853"/>
      <c r="P31" s="853"/>
      <c r="Q31" s="853"/>
      <c r="R31" s="853"/>
      <c r="S31" s="853"/>
      <c r="T31" s="853"/>
      <c r="U31" s="853"/>
      <c r="V31" s="853"/>
    </row>
    <row r="32" spans="2:22" ht="16.5" customHeight="1">
      <c r="B32" s="853"/>
      <c r="C32" s="853"/>
      <c r="D32" s="853"/>
      <c r="E32" s="853"/>
      <c r="F32" s="853"/>
      <c r="G32" s="853"/>
      <c r="H32" s="853"/>
      <c r="I32" s="853"/>
      <c r="J32" s="853"/>
      <c r="K32" s="853"/>
      <c r="L32" s="853"/>
      <c r="M32" s="853"/>
      <c r="N32" s="853"/>
      <c r="O32" s="853"/>
      <c r="P32" s="853"/>
      <c r="Q32" s="853"/>
      <c r="R32" s="853"/>
      <c r="S32" s="853"/>
      <c r="T32" s="853"/>
      <c r="U32" s="853"/>
      <c r="V32" s="853"/>
    </row>
    <row r="33" spans="2:22" ht="16.5" customHeight="1">
      <c r="B33" s="853"/>
      <c r="C33" s="853"/>
      <c r="D33" s="853"/>
      <c r="E33" s="853"/>
      <c r="F33" s="853"/>
      <c r="G33" s="853"/>
      <c r="H33" s="853"/>
      <c r="I33" s="853"/>
      <c r="J33" s="853"/>
      <c r="K33" s="853"/>
      <c r="L33" s="853"/>
      <c r="M33" s="853"/>
      <c r="N33" s="853"/>
      <c r="O33" s="853"/>
      <c r="P33" s="853"/>
      <c r="Q33" s="853"/>
      <c r="R33" s="853"/>
      <c r="S33" s="853"/>
      <c r="T33" s="853"/>
      <c r="U33" s="853"/>
      <c r="V33" s="853"/>
    </row>
    <row r="34" spans="2:22" ht="16.5" customHeight="1">
      <c r="B34" s="853"/>
      <c r="C34" s="853"/>
      <c r="D34" s="853"/>
      <c r="E34" s="853"/>
      <c r="F34" s="853"/>
      <c r="G34" s="853"/>
      <c r="H34" s="853"/>
      <c r="I34" s="853"/>
      <c r="J34" s="853"/>
      <c r="K34" s="853"/>
      <c r="L34" s="853"/>
      <c r="M34" s="853"/>
      <c r="N34" s="853"/>
      <c r="O34" s="853"/>
      <c r="P34" s="853"/>
      <c r="Q34" s="853"/>
      <c r="R34" s="853"/>
      <c r="S34" s="853"/>
      <c r="T34" s="853"/>
      <c r="U34" s="853"/>
      <c r="V34" s="853"/>
    </row>
    <row r="35" spans="2:22" ht="16.5" customHeight="1">
      <c r="B35" s="853"/>
      <c r="C35" s="853"/>
      <c r="D35" s="853"/>
      <c r="E35" s="853"/>
      <c r="F35" s="853"/>
      <c r="G35" s="853"/>
      <c r="H35" s="853"/>
      <c r="I35" s="853"/>
      <c r="J35" s="853"/>
      <c r="K35" s="853"/>
      <c r="L35" s="853"/>
      <c r="M35" s="853"/>
      <c r="N35" s="853"/>
      <c r="O35" s="853"/>
      <c r="P35" s="853"/>
      <c r="Q35" s="853"/>
      <c r="R35" s="853"/>
      <c r="S35" s="853"/>
      <c r="T35" s="853"/>
      <c r="U35" s="853"/>
      <c r="V35" s="853"/>
    </row>
    <row r="36" spans="2:22" ht="16.5" customHeight="1">
      <c r="B36" s="853"/>
      <c r="C36" s="853"/>
      <c r="D36" s="853"/>
      <c r="E36" s="853"/>
      <c r="F36" s="853"/>
      <c r="G36" s="853"/>
      <c r="H36" s="853"/>
      <c r="I36" s="853"/>
      <c r="J36" s="853"/>
      <c r="K36" s="853"/>
      <c r="L36" s="853"/>
      <c r="M36" s="853"/>
      <c r="N36" s="853"/>
      <c r="O36" s="853"/>
      <c r="P36" s="853"/>
      <c r="Q36" s="853"/>
      <c r="R36" s="853"/>
      <c r="S36" s="853"/>
      <c r="T36" s="853"/>
      <c r="U36" s="853"/>
      <c r="V36" s="853"/>
    </row>
    <row r="37" spans="2:22" ht="16.5" customHeight="1">
      <c r="B37" s="853"/>
      <c r="C37" s="853"/>
      <c r="D37" s="853"/>
      <c r="E37" s="853"/>
      <c r="F37" s="853"/>
      <c r="G37" s="853"/>
      <c r="H37" s="853"/>
      <c r="I37" s="853"/>
      <c r="J37" s="853"/>
      <c r="K37" s="853"/>
      <c r="L37" s="853"/>
      <c r="M37" s="853"/>
      <c r="N37" s="853"/>
      <c r="O37" s="853"/>
      <c r="P37" s="853"/>
      <c r="Q37" s="853"/>
      <c r="R37" s="853"/>
      <c r="S37" s="853"/>
      <c r="T37" s="853"/>
      <c r="U37" s="853"/>
      <c r="V37" s="853"/>
    </row>
    <row r="38" spans="2:22" ht="16.5" customHeight="1">
      <c r="B38" s="853"/>
      <c r="C38" s="853"/>
      <c r="D38" s="853"/>
      <c r="E38" s="853"/>
      <c r="F38" s="853"/>
      <c r="G38" s="853"/>
      <c r="H38" s="853"/>
      <c r="I38" s="853"/>
      <c r="J38" s="853"/>
      <c r="K38" s="853"/>
      <c r="L38" s="853"/>
      <c r="M38" s="853"/>
      <c r="N38" s="853"/>
      <c r="O38" s="853"/>
      <c r="P38" s="853"/>
      <c r="Q38" s="853"/>
      <c r="R38" s="853"/>
      <c r="S38" s="853"/>
      <c r="T38" s="853"/>
      <c r="U38" s="853"/>
      <c r="V38" s="853"/>
    </row>
    <row r="39" spans="2:22" ht="22.5" customHeight="1">
      <c r="B39" s="17"/>
      <c r="C39" s="17"/>
      <c r="D39" s="17"/>
      <c r="E39" s="17"/>
      <c r="F39" s="17"/>
      <c r="G39" s="17"/>
      <c r="H39" s="17"/>
      <c r="I39" s="17"/>
      <c r="J39" s="17"/>
      <c r="K39" s="17"/>
      <c r="L39" s="17"/>
      <c r="M39" s="17"/>
      <c r="N39" s="17"/>
      <c r="O39" s="17"/>
      <c r="P39" s="17"/>
      <c r="Q39" s="17"/>
      <c r="R39" s="17"/>
      <c r="S39" s="17"/>
      <c r="T39" s="17"/>
      <c r="U39" s="17"/>
      <c r="V39" s="17"/>
    </row>
    <row r="40" spans="2:22" ht="18" customHeight="1">
      <c r="B40" s="17"/>
      <c r="C40" s="832" t="s">
        <v>504</v>
      </c>
      <c r="D40" s="832"/>
      <c r="E40" s="832"/>
      <c r="F40" s="832"/>
      <c r="G40" s="832"/>
      <c r="H40" s="832"/>
      <c r="I40" s="832"/>
      <c r="J40" s="832"/>
      <c r="K40" s="832"/>
      <c r="L40" s="832"/>
      <c r="M40" s="17"/>
      <c r="N40" s="17"/>
      <c r="O40" s="17"/>
      <c r="P40" s="17"/>
      <c r="Q40" s="17"/>
      <c r="R40" s="17"/>
      <c r="S40" s="17"/>
      <c r="T40" s="17"/>
      <c r="U40" s="17"/>
      <c r="V40" s="17"/>
    </row>
    <row r="41" spans="2:22" ht="15" customHeight="1">
      <c r="B41" s="17"/>
      <c r="C41" s="17"/>
      <c r="D41" s="17"/>
      <c r="E41" s="17"/>
      <c r="F41" s="17"/>
      <c r="G41" s="17"/>
      <c r="H41" s="17"/>
      <c r="I41" s="17"/>
      <c r="J41" s="17"/>
      <c r="K41" s="17"/>
      <c r="L41" s="17"/>
      <c r="M41" s="17"/>
      <c r="N41" s="17"/>
      <c r="O41" s="17"/>
      <c r="P41" s="17"/>
      <c r="Q41" s="17"/>
      <c r="R41" s="17"/>
      <c r="S41" s="17"/>
      <c r="T41" s="17"/>
      <c r="U41" s="17"/>
      <c r="V41" s="17"/>
    </row>
    <row r="42" spans="2:22" ht="18" customHeight="1">
      <c r="B42" s="17"/>
      <c r="C42" s="851" t="s">
        <v>248</v>
      </c>
      <c r="D42" s="851"/>
      <c r="E42" s="851"/>
      <c r="F42" s="851"/>
      <c r="G42" s="851"/>
      <c r="H42" s="851"/>
      <c r="I42" s="851"/>
      <c r="J42" s="17"/>
      <c r="K42" s="17"/>
      <c r="L42" s="17"/>
      <c r="M42" s="17"/>
      <c r="N42" s="17"/>
      <c r="O42" s="17"/>
      <c r="P42" s="17"/>
      <c r="Q42" s="17"/>
      <c r="R42" s="17"/>
      <c r="S42" s="17"/>
      <c r="T42" s="17"/>
      <c r="U42" s="17"/>
      <c r="V42" s="17"/>
    </row>
    <row r="43" spans="2:22" ht="15" customHeight="1">
      <c r="B43" s="17"/>
      <c r="C43" s="17"/>
      <c r="D43" s="832" t="str">
        <f>"Requisition letter to "&amp;Code!O31&amp;"."</f>
        <v>Requisition letter to Mandal Educational Officer.</v>
      </c>
      <c r="E43" s="832"/>
      <c r="F43" s="832"/>
      <c r="G43" s="832"/>
      <c r="H43" s="832"/>
      <c r="I43" s="832"/>
      <c r="J43" s="832"/>
      <c r="K43" s="832"/>
      <c r="L43" s="832"/>
      <c r="M43" s="832"/>
      <c r="N43" s="832"/>
      <c r="O43" s="832"/>
      <c r="P43" s="832"/>
      <c r="Q43" s="17"/>
      <c r="R43" s="17"/>
      <c r="S43" s="17"/>
      <c r="T43" s="17"/>
      <c r="U43" s="17"/>
      <c r="V43" s="17"/>
    </row>
    <row r="44" spans="2:22" ht="32.25" customHeight="1">
      <c r="B44" s="17"/>
      <c r="C44" s="17"/>
      <c r="D44" s="832" t="str">
        <f>"Requisition letter from "&amp;Code!O31&amp;" to "&amp;N4</f>
        <v>Requisition letter from Mandal Educational Officer to The District Educational Officer</v>
      </c>
      <c r="E44" s="832"/>
      <c r="F44" s="832"/>
      <c r="G44" s="832"/>
      <c r="H44" s="832"/>
      <c r="I44" s="832"/>
      <c r="J44" s="832"/>
      <c r="K44" s="832"/>
      <c r="L44" s="832"/>
      <c r="M44" s="832"/>
      <c r="N44" s="832"/>
      <c r="O44" s="832"/>
      <c r="P44" s="834" t="s">
        <v>503</v>
      </c>
      <c r="Q44" s="834"/>
      <c r="R44" s="834"/>
      <c r="S44" s="834"/>
      <c r="T44" s="834"/>
      <c r="U44" s="834"/>
      <c r="V44" s="834"/>
    </row>
    <row r="45" spans="2:22" ht="15" customHeight="1">
      <c r="B45" s="17"/>
      <c r="C45" s="17"/>
      <c r="D45" s="832" t="s">
        <v>532</v>
      </c>
      <c r="E45" s="832"/>
      <c r="F45" s="832"/>
      <c r="G45" s="832"/>
      <c r="H45" s="832"/>
      <c r="I45" s="832"/>
      <c r="J45" s="832"/>
      <c r="K45" s="832"/>
      <c r="L45" s="305"/>
      <c r="M45" s="305"/>
      <c r="N45" s="305"/>
      <c r="O45" s="305"/>
      <c r="P45" s="17"/>
      <c r="Q45" s="17"/>
      <c r="R45" s="17"/>
      <c r="S45" s="17"/>
      <c r="T45" s="17"/>
      <c r="U45" s="17"/>
      <c r="V45" s="17"/>
    </row>
    <row r="46" spans="2:22" ht="15" hidden="1" customHeight="1">
      <c r="B46" s="17"/>
      <c r="C46" s="17"/>
      <c r="D46" s="282" t="s">
        <v>535</v>
      </c>
      <c r="E46" s="282"/>
      <c r="F46" s="282"/>
      <c r="G46" s="282"/>
      <c r="H46" s="282"/>
      <c r="I46" s="282"/>
      <c r="J46" s="283"/>
      <c r="K46" s="283"/>
      <c r="L46" s="305"/>
      <c r="M46" s="305"/>
      <c r="N46" s="305"/>
      <c r="O46" s="305"/>
      <c r="P46" s="17"/>
      <c r="Q46" s="17"/>
      <c r="R46" s="17"/>
      <c r="S46" s="17"/>
      <c r="T46" s="17"/>
      <c r="U46" s="17"/>
      <c r="V46" s="17"/>
    </row>
    <row r="47" spans="2:22" ht="15" customHeight="1">
      <c r="B47" s="17"/>
      <c r="C47" s="17"/>
      <c r="D47" s="832" t="str">
        <f>'Employee Letter'!C34</f>
        <v>Appendix II,</v>
      </c>
      <c r="E47" s="832"/>
      <c r="F47" s="832"/>
      <c r="G47" s="832"/>
      <c r="H47" s="832"/>
      <c r="I47" s="832"/>
      <c r="J47" s="283"/>
      <c r="K47" s="283"/>
      <c r="L47" s="305"/>
      <c r="M47" s="305"/>
      <c r="N47" s="305"/>
      <c r="O47" s="305"/>
      <c r="P47" s="17"/>
      <c r="Q47" s="17"/>
      <c r="R47" s="17"/>
      <c r="S47" s="17"/>
      <c r="T47" s="17"/>
      <c r="U47" s="17"/>
      <c r="V47" s="17"/>
    </row>
    <row r="48" spans="2:22" ht="15" customHeight="1">
      <c r="B48" s="17"/>
      <c r="C48" s="17"/>
      <c r="D48" s="832" t="s">
        <v>536</v>
      </c>
      <c r="E48" s="832"/>
      <c r="F48" s="832"/>
      <c r="G48" s="832"/>
      <c r="H48" s="832"/>
      <c r="I48" s="832"/>
      <c r="J48" s="17"/>
      <c r="K48" s="17"/>
      <c r="L48" s="17"/>
      <c r="M48" s="17"/>
      <c r="N48" s="17"/>
      <c r="O48" s="17"/>
      <c r="P48" s="17"/>
      <c r="Q48" s="17"/>
      <c r="R48" s="17"/>
      <c r="S48" s="17"/>
      <c r="T48" s="17"/>
      <c r="U48" s="17"/>
      <c r="V48" s="17"/>
    </row>
    <row r="49" spans="4:31" ht="15" customHeight="1">
      <c r="D49" s="832" t="s">
        <v>531</v>
      </c>
      <c r="E49" s="832"/>
      <c r="F49" s="832"/>
      <c r="G49" s="832"/>
      <c r="H49" s="832"/>
      <c r="I49" s="130"/>
      <c r="J49" s="17"/>
      <c r="K49" s="17"/>
      <c r="L49" s="17"/>
      <c r="M49" s="832"/>
      <c r="N49" s="832"/>
      <c r="O49" s="832"/>
      <c r="P49" s="832"/>
      <c r="Q49" s="832"/>
      <c r="R49" s="832"/>
      <c r="S49" s="832"/>
      <c r="T49" s="832"/>
      <c r="U49" s="832"/>
      <c r="V49" s="17"/>
      <c r="W49" s="17"/>
      <c r="X49" s="17"/>
      <c r="Y49" s="17"/>
      <c r="Z49" s="17"/>
      <c r="AA49" s="17"/>
      <c r="AB49" s="17"/>
      <c r="AC49" s="17"/>
      <c r="AD49" s="17"/>
      <c r="AE49" s="17"/>
    </row>
    <row r="50" spans="4:31" ht="15" customHeight="1">
      <c r="D50" s="849" t="s">
        <v>529</v>
      </c>
      <c r="E50" s="849"/>
      <c r="F50" s="849"/>
      <c r="G50" s="849"/>
      <c r="H50" s="849"/>
      <c r="I50" s="849"/>
      <c r="J50" s="849"/>
      <c r="K50" s="17"/>
      <c r="L50" s="17"/>
      <c r="M50" s="832"/>
      <c r="N50" s="832"/>
      <c r="O50" s="832"/>
      <c r="P50" s="832"/>
      <c r="Q50" s="832"/>
      <c r="R50" s="832"/>
      <c r="S50" s="832"/>
      <c r="T50" s="832"/>
      <c r="U50" s="832"/>
      <c r="V50" s="17"/>
      <c r="W50" s="17"/>
      <c r="X50" s="17"/>
      <c r="Y50" s="17"/>
      <c r="Z50" s="17"/>
      <c r="AA50" s="17"/>
      <c r="AB50" s="17"/>
      <c r="AC50" s="17"/>
      <c r="AD50" s="17"/>
      <c r="AE50" s="17"/>
    </row>
    <row r="51" spans="4:31" ht="15" customHeight="1">
      <c r="D51" s="849" t="s">
        <v>527</v>
      </c>
      <c r="E51" s="849"/>
      <c r="F51" s="849"/>
      <c r="G51" s="849"/>
      <c r="H51" s="849"/>
      <c r="I51" s="849"/>
      <c r="J51" s="849"/>
      <c r="K51" s="130"/>
      <c r="L51" s="130"/>
      <c r="M51" s="832"/>
      <c r="N51" s="832"/>
      <c r="O51" s="832"/>
      <c r="P51" s="832"/>
      <c r="Q51" s="832"/>
      <c r="R51" s="832"/>
      <c r="S51" s="832"/>
      <c r="T51" s="832"/>
      <c r="U51" s="832"/>
      <c r="V51" s="17"/>
      <c r="W51" s="17"/>
      <c r="X51" s="17"/>
      <c r="Y51" s="17"/>
      <c r="Z51" s="17"/>
      <c r="AA51" s="17"/>
      <c r="AB51" s="17"/>
      <c r="AC51" s="17"/>
      <c r="AD51" s="17"/>
      <c r="AE51" s="17"/>
    </row>
    <row r="52" spans="4:31" ht="18" customHeight="1">
      <c r="D52" s="849" t="s">
        <v>526</v>
      </c>
      <c r="E52" s="849"/>
      <c r="F52" s="849"/>
      <c r="G52" s="849"/>
      <c r="H52" s="849"/>
      <c r="I52" s="849"/>
      <c r="J52" s="849"/>
      <c r="K52" s="849"/>
      <c r="L52" s="17"/>
    </row>
    <row r="53" spans="4:31" ht="18" customHeight="1">
      <c r="D53" s="832" t="s">
        <v>264</v>
      </c>
      <c r="E53" s="832"/>
      <c r="F53" s="832"/>
      <c r="G53" s="832"/>
      <c r="H53" s="832"/>
      <c r="I53" s="832"/>
      <c r="J53" s="832"/>
      <c r="K53" s="832"/>
      <c r="L53" s="832"/>
    </row>
    <row r="54" spans="4:31" ht="18" customHeight="1">
      <c r="D54" s="832" t="s">
        <v>528</v>
      </c>
      <c r="E54" s="832"/>
      <c r="F54" s="832"/>
      <c r="G54" s="832"/>
      <c r="H54" s="832"/>
      <c r="I54" s="832"/>
      <c r="J54" s="17"/>
      <c r="K54" s="17"/>
      <c r="L54" s="17"/>
    </row>
    <row r="55" spans="4:31" ht="18" customHeight="1">
      <c r="D55" s="832" t="s">
        <v>530</v>
      </c>
      <c r="E55" s="832"/>
      <c r="F55" s="832"/>
      <c r="G55" s="832"/>
      <c r="H55" s="832"/>
      <c r="I55" s="832"/>
      <c r="J55" s="17"/>
      <c r="K55" s="17"/>
      <c r="L55" s="17"/>
    </row>
  </sheetData>
  <sheetProtection password="E38E" sheet="1" objects="1" scenarios="1" selectLockedCells="1" selectUnlockedCells="1"/>
  <mergeCells count="43">
    <mergeCell ref="W2:Y2"/>
    <mergeCell ref="B2:V2"/>
    <mergeCell ref="M49:U49"/>
    <mergeCell ref="B24:V38"/>
    <mergeCell ref="B3:I3"/>
    <mergeCell ref="B23:V23"/>
    <mergeCell ref="B12:I12"/>
    <mergeCell ref="F18:V18"/>
    <mergeCell ref="C10:U10"/>
    <mergeCell ref="D17:E17"/>
    <mergeCell ref="D4:L4"/>
    <mergeCell ref="D5:L5"/>
    <mergeCell ref="D6:L6"/>
    <mergeCell ref="D7:L7"/>
    <mergeCell ref="N5:U5"/>
    <mergeCell ref="N4:U4"/>
    <mergeCell ref="F14:V16"/>
    <mergeCell ref="M50:U50"/>
    <mergeCell ref="N6:U6"/>
    <mergeCell ref="C40:L40"/>
    <mergeCell ref="F19:V19"/>
    <mergeCell ref="D47:I47"/>
    <mergeCell ref="D50:J50"/>
    <mergeCell ref="F20:V20"/>
    <mergeCell ref="C42:I42"/>
    <mergeCell ref="F21:V21"/>
    <mergeCell ref="F22:T22"/>
    <mergeCell ref="X7:Z7"/>
    <mergeCell ref="X8:Z8"/>
    <mergeCell ref="D55:I55"/>
    <mergeCell ref="D45:K45"/>
    <mergeCell ref="D48:I48"/>
    <mergeCell ref="D49:H49"/>
    <mergeCell ref="D53:L53"/>
    <mergeCell ref="D54:I54"/>
    <mergeCell ref="D52:K52"/>
    <mergeCell ref="M51:U51"/>
    <mergeCell ref="P44:V44"/>
    <mergeCell ref="D51:J51"/>
    <mergeCell ref="D43:P43"/>
    <mergeCell ref="D44:O44"/>
    <mergeCell ref="F17:V17"/>
    <mergeCell ref="D14:E14"/>
  </mergeCells>
  <phoneticPr fontId="0" type="noConversion"/>
  <printOptions horizontalCentered="1"/>
  <pageMargins left="0.7" right="0.45" top="0.5" bottom="0.25" header="0.3" footer="0.3"/>
  <pageSetup paperSize="5"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sheetPr codeName="Sheet8"/>
  <dimension ref="A1:AI187"/>
  <sheetViews>
    <sheetView showZeros="0" topLeftCell="T73" workbookViewId="0">
      <selection activeCell="AG83" sqref="AG83"/>
    </sheetView>
  </sheetViews>
  <sheetFormatPr defaultColWidth="9.140625" defaultRowHeight="12.75"/>
  <cols>
    <col min="1" max="2" width="9.140625" style="237"/>
    <col min="3" max="3" width="10.7109375" style="237" customWidth="1"/>
    <col min="4" max="16384" width="9.140625" style="237"/>
  </cols>
  <sheetData>
    <row r="1" spans="1:35">
      <c r="A1" s="235"/>
      <c r="B1" s="235"/>
      <c r="C1" s="235"/>
      <c r="D1" s="235"/>
      <c r="E1" s="235"/>
      <c r="F1" s="235"/>
      <c r="G1" s="235"/>
      <c r="H1" s="235"/>
      <c r="I1" s="235"/>
      <c r="J1" s="235"/>
      <c r="K1" s="235"/>
      <c r="L1" s="235"/>
      <c r="M1" s="235"/>
      <c r="N1" s="235"/>
      <c r="O1" s="235"/>
      <c r="P1" s="235"/>
      <c r="Q1" s="235"/>
      <c r="R1" s="235"/>
      <c r="S1" s="235"/>
      <c r="T1" s="235"/>
      <c r="U1" s="235"/>
      <c r="V1" s="235"/>
      <c r="W1" s="235"/>
      <c r="X1" s="235"/>
      <c r="Y1" s="236">
        <v>16</v>
      </c>
      <c r="Z1" s="236" t="str">
        <f>LOOKUP(Y1,Y3:Z25,Z3:Z25)</f>
        <v>Nellore District</v>
      </c>
      <c r="AA1" s="236">
        <v>5</v>
      </c>
      <c r="AB1" s="236"/>
      <c r="AC1" s="236"/>
      <c r="AD1" s="236"/>
      <c r="AE1" s="236"/>
      <c r="AF1" s="236">
        <v>10</v>
      </c>
      <c r="AG1" s="236" t="str">
        <f>LOOKUP(AF1,AF3:AG25,AG3:AG25)</f>
        <v xml:space="preserve">Krishan District </v>
      </c>
      <c r="AH1" s="236"/>
      <c r="AI1" s="236"/>
    </row>
    <row r="2" spans="1:35" ht="38.25">
      <c r="A2" s="235"/>
      <c r="B2" s="238" t="s">
        <v>564</v>
      </c>
      <c r="C2" s="238" t="s">
        <v>646</v>
      </c>
      <c r="D2" s="239" t="s">
        <v>29</v>
      </c>
      <c r="E2" s="239" t="s">
        <v>3879</v>
      </c>
      <c r="F2" s="239" t="s">
        <v>36</v>
      </c>
      <c r="G2" s="239" t="s">
        <v>567</v>
      </c>
      <c r="H2" s="239" t="s">
        <v>568</v>
      </c>
      <c r="I2" s="239" t="s">
        <v>569</v>
      </c>
      <c r="J2" s="239" t="s">
        <v>570</v>
      </c>
      <c r="K2" s="239" t="s">
        <v>571</v>
      </c>
      <c r="L2" s="239" t="s">
        <v>50</v>
      </c>
      <c r="M2" s="239" t="s">
        <v>572</v>
      </c>
      <c r="N2" s="239" t="s">
        <v>573</v>
      </c>
      <c r="O2" s="239" t="s">
        <v>574</v>
      </c>
      <c r="P2" s="239" t="s">
        <v>575</v>
      </c>
      <c r="Q2" s="239" t="s">
        <v>576</v>
      </c>
      <c r="R2" s="239" t="s">
        <v>577</v>
      </c>
      <c r="S2" s="239" t="s">
        <v>578</v>
      </c>
      <c r="T2" s="239" t="s">
        <v>579</v>
      </c>
      <c r="U2" s="239" t="s">
        <v>580</v>
      </c>
      <c r="V2" s="239" t="s">
        <v>74</v>
      </c>
      <c r="W2" s="239" t="s">
        <v>581</v>
      </c>
      <c r="X2" s="239" t="s">
        <v>582</v>
      </c>
      <c r="Y2" s="240" t="s">
        <v>548</v>
      </c>
      <c r="Z2" s="241" t="s">
        <v>583</v>
      </c>
      <c r="AA2" s="236" t="str">
        <f>LOOKUP(AA1,Y3:Y68,AA3:AA68)</f>
        <v>Balayapalli</v>
      </c>
      <c r="AB2" s="236"/>
      <c r="AC2" s="236">
        <v>5</v>
      </c>
      <c r="AD2" s="236" t="str">
        <f>LOOKUP(AC2,Y3:AA68,AA3:AA68)</f>
        <v>Balayapalli</v>
      </c>
      <c r="AE2" s="236"/>
      <c r="AF2" s="240" t="s">
        <v>548</v>
      </c>
      <c r="AG2" s="241" t="s">
        <v>583</v>
      </c>
      <c r="AH2" s="236"/>
      <c r="AI2" s="236"/>
    </row>
    <row r="3" spans="1:35" ht="38.25">
      <c r="A3" s="235">
        <v>1</v>
      </c>
      <c r="B3" s="242" t="s">
        <v>564</v>
      </c>
      <c r="C3" s="242" t="s">
        <v>584</v>
      </c>
      <c r="D3" s="242" t="s">
        <v>585</v>
      </c>
      <c r="E3" s="237" t="s">
        <v>3880</v>
      </c>
      <c r="F3" s="242" t="s">
        <v>587</v>
      </c>
      <c r="G3" s="235"/>
      <c r="H3" s="242" t="s">
        <v>588</v>
      </c>
      <c r="I3" s="242" t="s">
        <v>589</v>
      </c>
      <c r="J3" s="242" t="s">
        <v>590</v>
      </c>
      <c r="K3" s="242" t="s">
        <v>591</v>
      </c>
      <c r="L3" s="242" t="s">
        <v>592</v>
      </c>
      <c r="M3" s="242" t="s">
        <v>587</v>
      </c>
      <c r="N3" s="242" t="s">
        <v>593</v>
      </c>
      <c r="O3" s="242" t="s">
        <v>594</v>
      </c>
      <c r="P3" s="242" t="s">
        <v>595</v>
      </c>
      <c r="Q3" s="242" t="s">
        <v>596</v>
      </c>
      <c r="R3" s="242" t="s">
        <v>597</v>
      </c>
      <c r="S3" s="242" t="s">
        <v>598</v>
      </c>
      <c r="T3" s="242" t="s">
        <v>599</v>
      </c>
      <c r="U3" s="235" t="s">
        <v>600</v>
      </c>
      <c r="V3" s="242" t="s">
        <v>601</v>
      </c>
      <c r="W3" s="242" t="s">
        <v>602</v>
      </c>
      <c r="X3" s="242" t="s">
        <v>586</v>
      </c>
      <c r="Y3" s="243">
        <v>1</v>
      </c>
      <c r="Z3" s="238" t="s">
        <v>564</v>
      </c>
      <c r="AA3" s="235" t="str">
        <f t="shared" ref="AA3:AA66" si="0" xml:space="preserve"> HLOOKUP($Z$1,$B$2:$X$68,AB3,FALSE)</f>
        <v>Allur</v>
      </c>
      <c r="AB3" s="235">
        <v>2</v>
      </c>
      <c r="AF3" s="243">
        <v>1</v>
      </c>
      <c r="AG3" s="238" t="s">
        <v>564</v>
      </c>
    </row>
    <row r="4" spans="1:35">
      <c r="A4" s="235">
        <v>2</v>
      </c>
      <c r="B4" s="235" t="s">
        <v>603</v>
      </c>
      <c r="C4" s="235" t="s">
        <v>604</v>
      </c>
      <c r="D4" s="244" t="s">
        <v>605</v>
      </c>
      <c r="E4" s="237" t="s">
        <v>3881</v>
      </c>
      <c r="F4" s="244" t="s">
        <v>607</v>
      </c>
      <c r="G4" s="235"/>
      <c r="H4" s="244" t="s">
        <v>608</v>
      </c>
      <c r="I4" s="235" t="s">
        <v>609</v>
      </c>
      <c r="J4" s="235" t="s">
        <v>610</v>
      </c>
      <c r="K4" s="235" t="s">
        <v>611</v>
      </c>
      <c r="L4" s="235" t="s">
        <v>612</v>
      </c>
      <c r="M4" s="235" t="s">
        <v>613</v>
      </c>
      <c r="N4" s="235" t="s">
        <v>614</v>
      </c>
      <c r="O4" s="235" t="s">
        <v>615</v>
      </c>
      <c r="P4" s="235" t="s">
        <v>616</v>
      </c>
      <c r="Q4" s="244" t="s">
        <v>617</v>
      </c>
      <c r="R4" s="244" t="s">
        <v>618</v>
      </c>
      <c r="S4" s="235" t="s">
        <v>619</v>
      </c>
      <c r="T4" s="235" t="s">
        <v>620</v>
      </c>
      <c r="U4" s="244" t="s">
        <v>621</v>
      </c>
      <c r="V4" s="235" t="s">
        <v>622</v>
      </c>
      <c r="W4" s="235" t="s">
        <v>623</v>
      </c>
      <c r="X4" s="235" t="s">
        <v>606</v>
      </c>
      <c r="Y4" s="245">
        <v>2</v>
      </c>
      <c r="Z4" s="238" t="s">
        <v>646</v>
      </c>
      <c r="AA4" s="235" t="str">
        <f t="shared" si="0"/>
        <v>Ananthasagaram</v>
      </c>
      <c r="AB4" s="235">
        <v>3</v>
      </c>
      <c r="AF4" s="245">
        <v>2</v>
      </c>
      <c r="AG4" s="238" t="s">
        <v>565</v>
      </c>
    </row>
    <row r="5" spans="1:35" ht="25.5">
      <c r="A5" s="235">
        <v>3</v>
      </c>
      <c r="B5" s="235" t="s">
        <v>624</v>
      </c>
      <c r="C5" s="235" t="s">
        <v>625</v>
      </c>
      <c r="D5" s="244" t="s">
        <v>626</v>
      </c>
      <c r="E5" s="237" t="s">
        <v>3882</v>
      </c>
      <c r="F5" s="244" t="s">
        <v>628</v>
      </c>
      <c r="G5" s="235"/>
      <c r="H5" s="244" t="s">
        <v>629</v>
      </c>
      <c r="I5" s="235" t="s">
        <v>630</v>
      </c>
      <c r="J5" s="235" t="s">
        <v>631</v>
      </c>
      <c r="K5" s="235" t="s">
        <v>632</v>
      </c>
      <c r="L5" s="235" t="s">
        <v>633</v>
      </c>
      <c r="M5" s="235" t="s">
        <v>634</v>
      </c>
      <c r="N5" s="235" t="s">
        <v>635</v>
      </c>
      <c r="O5" s="235" t="s">
        <v>636</v>
      </c>
      <c r="P5" s="235" t="s">
        <v>637</v>
      </c>
      <c r="Q5" s="244" t="s">
        <v>638</v>
      </c>
      <c r="R5" s="246" t="s">
        <v>639</v>
      </c>
      <c r="S5" s="235" t="s">
        <v>640</v>
      </c>
      <c r="T5" s="235" t="s">
        <v>641</v>
      </c>
      <c r="U5" s="244" t="s">
        <v>642</v>
      </c>
      <c r="V5" s="235" t="s">
        <v>643</v>
      </c>
      <c r="W5" s="235" t="s">
        <v>644</v>
      </c>
      <c r="X5" s="235" t="s">
        <v>627</v>
      </c>
      <c r="Y5" s="243">
        <v>3</v>
      </c>
      <c r="Z5" s="239" t="s">
        <v>29</v>
      </c>
      <c r="AA5" s="235" t="str">
        <f t="shared" si="0"/>
        <v>Anumasamudrampeta</v>
      </c>
      <c r="AB5" s="235">
        <v>4</v>
      </c>
      <c r="AF5" s="243">
        <v>3</v>
      </c>
      <c r="AG5" s="239" t="s">
        <v>29</v>
      </c>
    </row>
    <row r="6" spans="1:35" ht="38.25">
      <c r="A6" s="235">
        <v>4</v>
      </c>
      <c r="B6" s="235" t="s">
        <v>645</v>
      </c>
      <c r="C6" s="235" t="s">
        <v>646</v>
      </c>
      <c r="D6" s="244" t="s">
        <v>647</v>
      </c>
      <c r="E6" s="237" t="s">
        <v>3883</v>
      </c>
      <c r="F6" s="244" t="s">
        <v>649</v>
      </c>
      <c r="G6" s="235"/>
      <c r="H6" s="244" t="s">
        <v>650</v>
      </c>
      <c r="I6" s="235" t="s">
        <v>651</v>
      </c>
      <c r="J6" s="235" t="s">
        <v>652</v>
      </c>
      <c r="K6" s="235" t="s">
        <v>653</v>
      </c>
      <c r="L6" s="235" t="s">
        <v>654</v>
      </c>
      <c r="M6" s="235" t="s">
        <v>655</v>
      </c>
      <c r="N6" s="235" t="s">
        <v>656</v>
      </c>
      <c r="O6" s="235" t="s">
        <v>657</v>
      </c>
      <c r="P6" s="235" t="s">
        <v>658</v>
      </c>
      <c r="Q6" s="244" t="s">
        <v>657</v>
      </c>
      <c r="R6" s="244" t="s">
        <v>659</v>
      </c>
      <c r="S6" s="235" t="s">
        <v>660</v>
      </c>
      <c r="T6" s="235" t="s">
        <v>661</v>
      </c>
      <c r="U6" s="235" t="s">
        <v>662</v>
      </c>
      <c r="V6" s="235" t="s">
        <v>663</v>
      </c>
      <c r="W6" s="235" t="s">
        <v>664</v>
      </c>
      <c r="X6" s="235" t="s">
        <v>648</v>
      </c>
      <c r="Y6" s="245">
        <v>4</v>
      </c>
      <c r="Z6" s="239" t="s">
        <v>3879</v>
      </c>
      <c r="AA6" s="235" t="str">
        <f t="shared" si="0"/>
        <v>Atmakur</v>
      </c>
      <c r="AB6" s="235">
        <v>5</v>
      </c>
      <c r="AF6" s="245">
        <v>4</v>
      </c>
      <c r="AG6" s="239" t="s">
        <v>3879</v>
      </c>
    </row>
    <row r="7" spans="1:35" ht="25.5">
      <c r="A7" s="235">
        <v>5</v>
      </c>
      <c r="B7" s="235" t="s">
        <v>665</v>
      </c>
      <c r="C7" s="235" t="s">
        <v>657</v>
      </c>
      <c r="D7" s="244" t="s">
        <v>666</v>
      </c>
      <c r="E7" s="237" t="s">
        <v>3884</v>
      </c>
      <c r="F7" s="246" t="s">
        <v>668</v>
      </c>
      <c r="G7" s="235"/>
      <c r="H7" s="244" t="s">
        <v>669</v>
      </c>
      <c r="I7" s="235" t="s">
        <v>670</v>
      </c>
      <c r="J7" s="235" t="s">
        <v>671</v>
      </c>
      <c r="K7" s="235" t="s">
        <v>672</v>
      </c>
      <c r="L7" s="235" t="s">
        <v>657</v>
      </c>
      <c r="M7" s="235" t="s">
        <v>673</v>
      </c>
      <c r="N7" s="235" t="s">
        <v>674</v>
      </c>
      <c r="O7" s="235" t="s">
        <v>675</v>
      </c>
      <c r="P7" s="235" t="s">
        <v>676</v>
      </c>
      <c r="Q7" s="244" t="s">
        <v>375</v>
      </c>
      <c r="R7" s="244" t="s">
        <v>677</v>
      </c>
      <c r="S7" s="235" t="s">
        <v>678</v>
      </c>
      <c r="T7" s="235" t="s">
        <v>679</v>
      </c>
      <c r="U7" s="235" t="s">
        <v>680</v>
      </c>
      <c r="V7" s="235" t="s">
        <v>681</v>
      </c>
      <c r="W7" s="235" t="s">
        <v>682</v>
      </c>
      <c r="X7" s="235" t="s">
        <v>667</v>
      </c>
      <c r="Y7" s="243">
        <v>5</v>
      </c>
      <c r="Z7" s="239" t="s">
        <v>36</v>
      </c>
      <c r="AA7" s="235" t="str">
        <f t="shared" si="0"/>
        <v>Balayapalli</v>
      </c>
      <c r="AB7" s="235">
        <v>6</v>
      </c>
      <c r="AF7" s="243">
        <v>5</v>
      </c>
      <c r="AG7" s="239" t="s">
        <v>36</v>
      </c>
    </row>
    <row r="8" spans="1:35" ht="38.25">
      <c r="A8" s="235">
        <v>6</v>
      </c>
      <c r="B8" s="235" t="s">
        <v>683</v>
      </c>
      <c r="C8" s="235" t="s">
        <v>684</v>
      </c>
      <c r="D8" s="244" t="s">
        <v>685</v>
      </c>
      <c r="E8" s="237" t="s">
        <v>3885</v>
      </c>
      <c r="F8" s="246" t="s">
        <v>687</v>
      </c>
      <c r="G8" s="235"/>
      <c r="H8" s="244" t="s">
        <v>688</v>
      </c>
      <c r="I8" s="235" t="s">
        <v>689</v>
      </c>
      <c r="J8" s="235" t="s">
        <v>690</v>
      </c>
      <c r="K8" s="235" t="s">
        <v>691</v>
      </c>
      <c r="L8" s="235" t="s">
        <v>692</v>
      </c>
      <c r="M8" s="235" t="s">
        <v>693</v>
      </c>
      <c r="N8" s="235" t="s">
        <v>694</v>
      </c>
      <c r="O8" s="235" t="s">
        <v>695</v>
      </c>
      <c r="P8" s="235" t="s">
        <v>696</v>
      </c>
      <c r="Q8" s="244" t="s">
        <v>697</v>
      </c>
      <c r="R8" s="244" t="s">
        <v>698</v>
      </c>
      <c r="S8" s="235" t="s">
        <v>699</v>
      </c>
      <c r="T8" s="235" t="s">
        <v>700</v>
      </c>
      <c r="U8" s="235" t="s">
        <v>701</v>
      </c>
      <c r="V8" s="235" t="s">
        <v>702</v>
      </c>
      <c r="W8" s="235" t="s">
        <v>703</v>
      </c>
      <c r="X8" s="235" t="s">
        <v>686</v>
      </c>
      <c r="Y8" s="245">
        <v>6</v>
      </c>
      <c r="Z8" s="239" t="s">
        <v>704</v>
      </c>
      <c r="AA8" s="235" t="str">
        <f t="shared" si="0"/>
        <v>Bogole</v>
      </c>
      <c r="AB8" s="235">
        <v>7</v>
      </c>
      <c r="AF8" s="245">
        <v>6</v>
      </c>
      <c r="AG8" s="239" t="s">
        <v>704</v>
      </c>
    </row>
    <row r="9" spans="1:35" ht="25.5">
      <c r="A9" s="235">
        <v>7</v>
      </c>
      <c r="B9" s="235" t="s">
        <v>705</v>
      </c>
      <c r="C9" s="235" t="s">
        <v>706</v>
      </c>
      <c r="D9" s="244" t="s">
        <v>223</v>
      </c>
      <c r="E9" s="237" t="s">
        <v>3886</v>
      </c>
      <c r="F9" s="246" t="s">
        <v>708</v>
      </c>
      <c r="G9" s="235"/>
      <c r="H9" s="244" t="s">
        <v>709</v>
      </c>
      <c r="I9" s="235" t="s">
        <v>710</v>
      </c>
      <c r="J9" s="235" t="s">
        <v>711</v>
      </c>
      <c r="K9" s="235" t="s">
        <v>712</v>
      </c>
      <c r="L9" s="235" t="s">
        <v>713</v>
      </c>
      <c r="M9" s="235" t="s">
        <v>657</v>
      </c>
      <c r="N9" s="235" t="s">
        <v>714</v>
      </c>
      <c r="O9" s="235" t="s">
        <v>715</v>
      </c>
      <c r="P9" s="235" t="s">
        <v>716</v>
      </c>
      <c r="Q9" s="244" t="s">
        <v>717</v>
      </c>
      <c r="R9" s="235" t="s">
        <v>718</v>
      </c>
      <c r="S9" s="235" t="s">
        <v>719</v>
      </c>
      <c r="T9" s="235" t="s">
        <v>720</v>
      </c>
      <c r="U9" s="235" t="s">
        <v>721</v>
      </c>
      <c r="V9" s="235" t="s">
        <v>722</v>
      </c>
      <c r="W9" s="235" t="s">
        <v>723</v>
      </c>
      <c r="X9" s="235" t="s">
        <v>707</v>
      </c>
      <c r="Y9" s="243">
        <v>7</v>
      </c>
      <c r="Z9" s="239" t="s">
        <v>724</v>
      </c>
      <c r="AA9" s="235" t="str">
        <f t="shared" si="0"/>
        <v>Buchireddipalem</v>
      </c>
      <c r="AB9" s="235">
        <v>8</v>
      </c>
      <c r="AF9" s="243">
        <v>7</v>
      </c>
      <c r="AG9" s="239" t="s">
        <v>724</v>
      </c>
    </row>
    <row r="10" spans="1:35" ht="38.25">
      <c r="A10" s="235">
        <v>8</v>
      </c>
      <c r="B10" s="235" t="s">
        <v>725</v>
      </c>
      <c r="C10" s="235" t="s">
        <v>726</v>
      </c>
      <c r="D10" s="244" t="s">
        <v>727</v>
      </c>
      <c r="E10" s="237" t="s">
        <v>3887</v>
      </c>
      <c r="F10" s="246" t="s">
        <v>729</v>
      </c>
      <c r="G10" s="235"/>
      <c r="H10" s="244" t="s">
        <v>730</v>
      </c>
      <c r="I10" s="235" t="s">
        <v>731</v>
      </c>
      <c r="J10" s="235" t="s">
        <v>732</v>
      </c>
      <c r="K10" s="235" t="s">
        <v>733</v>
      </c>
      <c r="L10" s="235" t="s">
        <v>734</v>
      </c>
      <c r="M10" s="235" t="s">
        <v>735</v>
      </c>
      <c r="N10" s="235" t="s">
        <v>736</v>
      </c>
      <c r="O10" s="235" t="s">
        <v>737</v>
      </c>
      <c r="P10" s="235" t="s">
        <v>738</v>
      </c>
      <c r="Q10" s="244" t="s">
        <v>739</v>
      </c>
      <c r="R10" s="244" t="s">
        <v>740</v>
      </c>
      <c r="S10" s="235" t="s">
        <v>741</v>
      </c>
      <c r="T10" s="235" t="s">
        <v>742</v>
      </c>
      <c r="U10" s="235" t="s">
        <v>743</v>
      </c>
      <c r="V10" s="235" t="s">
        <v>744</v>
      </c>
      <c r="W10" s="235" t="s">
        <v>745</v>
      </c>
      <c r="X10" s="235" t="s">
        <v>728</v>
      </c>
      <c r="Y10" s="245">
        <v>8</v>
      </c>
      <c r="Z10" s="239" t="s">
        <v>569</v>
      </c>
      <c r="AA10" s="235" t="str">
        <f t="shared" si="0"/>
        <v xml:space="preserve">Chejerla </v>
      </c>
      <c r="AB10" s="235">
        <v>9</v>
      </c>
      <c r="AF10" s="245">
        <v>8</v>
      </c>
      <c r="AG10" s="239" t="s">
        <v>569</v>
      </c>
    </row>
    <row r="11" spans="1:35" ht="38.25">
      <c r="A11" s="235">
        <v>9</v>
      </c>
      <c r="B11" s="235" t="s">
        <v>746</v>
      </c>
      <c r="C11" s="235" t="s">
        <v>747</v>
      </c>
      <c r="D11" s="244" t="s">
        <v>748</v>
      </c>
      <c r="E11" s="237" t="s">
        <v>3888</v>
      </c>
      <c r="F11" s="244" t="s">
        <v>750</v>
      </c>
      <c r="G11" s="235"/>
      <c r="H11" s="244" t="s">
        <v>751</v>
      </c>
      <c r="I11" s="235" t="s">
        <v>752</v>
      </c>
      <c r="J11" s="235" t="s">
        <v>753</v>
      </c>
      <c r="K11" s="235" t="s">
        <v>754</v>
      </c>
      <c r="L11" s="235" t="s">
        <v>755</v>
      </c>
      <c r="M11" s="235" t="s">
        <v>756</v>
      </c>
      <c r="N11" s="235" t="s">
        <v>757</v>
      </c>
      <c r="O11" s="235" t="s">
        <v>758</v>
      </c>
      <c r="P11" s="235" t="s">
        <v>759</v>
      </c>
      <c r="Q11" s="244" t="s">
        <v>760</v>
      </c>
      <c r="R11" s="235" t="s">
        <v>761</v>
      </c>
      <c r="S11" s="235" t="s">
        <v>762</v>
      </c>
      <c r="T11" s="235" t="s">
        <v>763</v>
      </c>
      <c r="U11" s="235" t="s">
        <v>764</v>
      </c>
      <c r="V11" s="235" t="s">
        <v>765</v>
      </c>
      <c r="W11" s="235" t="s">
        <v>766</v>
      </c>
      <c r="X11" s="235" t="s">
        <v>749</v>
      </c>
      <c r="Y11" s="243">
        <v>9</v>
      </c>
      <c r="Z11" s="239" t="s">
        <v>570</v>
      </c>
      <c r="AA11" s="235" t="str">
        <f t="shared" si="0"/>
        <v xml:space="preserve">Chillakur </v>
      </c>
      <c r="AB11" s="235">
        <v>10</v>
      </c>
      <c r="AF11" s="243">
        <v>9</v>
      </c>
      <c r="AG11" s="239" t="s">
        <v>570</v>
      </c>
    </row>
    <row r="12" spans="1:35" ht="25.5">
      <c r="A12" s="235">
        <v>10</v>
      </c>
      <c r="B12" s="235" t="s">
        <v>767</v>
      </c>
      <c r="C12" s="235" t="s">
        <v>768</v>
      </c>
      <c r="D12" s="244" t="s">
        <v>769</v>
      </c>
      <c r="E12" s="237" t="s">
        <v>3889</v>
      </c>
      <c r="F12" s="244" t="s">
        <v>771</v>
      </c>
      <c r="G12" s="235"/>
      <c r="H12" s="244" t="s">
        <v>772</v>
      </c>
      <c r="I12" s="235" t="s">
        <v>773</v>
      </c>
      <c r="J12" s="235" t="s">
        <v>774</v>
      </c>
      <c r="K12" s="235" t="s">
        <v>775</v>
      </c>
      <c r="L12" s="235" t="s">
        <v>776</v>
      </c>
      <c r="M12" s="235" t="s">
        <v>777</v>
      </c>
      <c r="N12" s="235" t="s">
        <v>778</v>
      </c>
      <c r="O12" s="235" t="s">
        <v>779</v>
      </c>
      <c r="P12" s="235" t="s">
        <v>780</v>
      </c>
      <c r="Q12" s="244" t="s">
        <v>781</v>
      </c>
      <c r="R12" s="235" t="s">
        <v>782</v>
      </c>
      <c r="S12" s="235" t="s">
        <v>783</v>
      </c>
      <c r="T12" s="235" t="s">
        <v>784</v>
      </c>
      <c r="U12" s="235" t="s">
        <v>785</v>
      </c>
      <c r="V12" s="235" t="s">
        <v>786</v>
      </c>
      <c r="W12" s="235" t="s">
        <v>787</v>
      </c>
      <c r="X12" s="235" t="s">
        <v>770</v>
      </c>
      <c r="Y12" s="245">
        <v>10</v>
      </c>
      <c r="Z12" s="239" t="s">
        <v>571</v>
      </c>
      <c r="AA12" s="235" t="str">
        <f t="shared" si="0"/>
        <v xml:space="preserve">Chittamur </v>
      </c>
      <c r="AB12" s="235">
        <v>11</v>
      </c>
      <c r="AF12" s="245">
        <v>10</v>
      </c>
      <c r="AG12" s="239" t="s">
        <v>571</v>
      </c>
    </row>
    <row r="13" spans="1:35" ht="25.5">
      <c r="A13" s="235">
        <v>11</v>
      </c>
      <c r="B13" s="235" t="s">
        <v>788</v>
      </c>
      <c r="C13" s="235" t="s">
        <v>789</v>
      </c>
      <c r="D13" s="244" t="s">
        <v>790</v>
      </c>
      <c r="E13" s="237" t="s">
        <v>3890</v>
      </c>
      <c r="F13" s="244" t="s">
        <v>792</v>
      </c>
      <c r="G13" s="235"/>
      <c r="H13" s="244" t="s">
        <v>793</v>
      </c>
      <c r="I13" s="235" t="s">
        <v>794</v>
      </c>
      <c r="J13" s="235" t="s">
        <v>795</v>
      </c>
      <c r="K13" s="235" t="s">
        <v>796</v>
      </c>
      <c r="L13" s="235" t="s">
        <v>797</v>
      </c>
      <c r="M13" s="235" t="s">
        <v>798</v>
      </c>
      <c r="N13" s="235" t="s">
        <v>799</v>
      </c>
      <c r="O13" s="235" t="s">
        <v>800</v>
      </c>
      <c r="P13" s="235" t="s">
        <v>801</v>
      </c>
      <c r="Q13" s="244" t="s">
        <v>802</v>
      </c>
      <c r="R13" s="235" t="s">
        <v>803</v>
      </c>
      <c r="S13" s="235" t="s">
        <v>804</v>
      </c>
      <c r="T13" s="235" t="s">
        <v>805</v>
      </c>
      <c r="U13" s="235" t="s">
        <v>770</v>
      </c>
      <c r="V13" s="235" t="s">
        <v>806</v>
      </c>
      <c r="W13" s="235" t="s">
        <v>807</v>
      </c>
      <c r="X13" s="235" t="s">
        <v>791</v>
      </c>
      <c r="Y13" s="243">
        <v>11</v>
      </c>
      <c r="Z13" s="239" t="s">
        <v>50</v>
      </c>
      <c r="AA13" s="235" t="str">
        <f t="shared" si="0"/>
        <v xml:space="preserve">Dagadarthi </v>
      </c>
      <c r="AB13" s="235">
        <v>12</v>
      </c>
      <c r="AF13" s="243">
        <v>11</v>
      </c>
      <c r="AG13" s="239" t="s">
        <v>50</v>
      </c>
    </row>
    <row r="14" spans="1:35" ht="38.25">
      <c r="A14" s="235">
        <v>12</v>
      </c>
      <c r="B14" s="235" t="s">
        <v>808</v>
      </c>
      <c r="C14" s="235" t="s">
        <v>809</v>
      </c>
      <c r="D14" s="244" t="s">
        <v>810</v>
      </c>
      <c r="E14" s="237" t="s">
        <v>3891</v>
      </c>
      <c r="F14" s="244" t="s">
        <v>812</v>
      </c>
      <c r="G14" s="235"/>
      <c r="H14" s="244" t="s">
        <v>813</v>
      </c>
      <c r="I14" s="235" t="s">
        <v>814</v>
      </c>
      <c r="J14" s="235" t="s">
        <v>815</v>
      </c>
      <c r="K14" s="235" t="s">
        <v>816</v>
      </c>
      <c r="L14" s="235" t="s">
        <v>817</v>
      </c>
      <c r="M14" s="235" t="s">
        <v>818</v>
      </c>
      <c r="N14" s="235" t="s">
        <v>819</v>
      </c>
      <c r="O14" s="235" t="s">
        <v>820</v>
      </c>
      <c r="P14" s="235" t="s">
        <v>821</v>
      </c>
      <c r="Q14" s="244" t="s">
        <v>822</v>
      </c>
      <c r="R14" s="235" t="s">
        <v>823</v>
      </c>
      <c r="S14" s="235" t="s">
        <v>824</v>
      </c>
      <c r="T14" s="235" t="s">
        <v>825</v>
      </c>
      <c r="U14" s="235" t="s">
        <v>826</v>
      </c>
      <c r="V14" s="235" t="s">
        <v>827</v>
      </c>
      <c r="W14" s="235" t="s">
        <v>828</v>
      </c>
      <c r="X14" s="235" t="s">
        <v>811</v>
      </c>
      <c r="Y14" s="245">
        <v>12</v>
      </c>
      <c r="Z14" s="239" t="s">
        <v>572</v>
      </c>
      <c r="AA14" s="235" t="str">
        <f t="shared" si="0"/>
        <v>Dakkili</v>
      </c>
      <c r="AB14" s="235">
        <v>13</v>
      </c>
      <c r="AF14" s="245">
        <v>12</v>
      </c>
      <c r="AG14" s="239" t="s">
        <v>572</v>
      </c>
    </row>
    <row r="15" spans="1:35" ht="25.5">
      <c r="A15" s="235">
        <v>13</v>
      </c>
      <c r="B15" s="235" t="s">
        <v>829</v>
      </c>
      <c r="C15" s="235" t="s">
        <v>830</v>
      </c>
      <c r="D15" s="244" t="s">
        <v>831</v>
      </c>
      <c r="E15" s="237" t="s">
        <v>3892</v>
      </c>
      <c r="F15" s="244" t="s">
        <v>833</v>
      </c>
      <c r="G15" s="235"/>
      <c r="H15" s="244" t="s">
        <v>834</v>
      </c>
      <c r="I15" s="235" t="s">
        <v>835</v>
      </c>
      <c r="J15" s="235" t="s">
        <v>836</v>
      </c>
      <c r="K15" s="235" t="s">
        <v>837</v>
      </c>
      <c r="L15" s="235" t="s">
        <v>838</v>
      </c>
      <c r="M15" s="235" t="s">
        <v>839</v>
      </c>
      <c r="N15" s="235" t="s">
        <v>840</v>
      </c>
      <c r="O15" s="235" t="s">
        <v>841</v>
      </c>
      <c r="P15" s="235" t="s">
        <v>842</v>
      </c>
      <c r="Q15" s="244" t="s">
        <v>843</v>
      </c>
      <c r="R15" s="235" t="s">
        <v>844</v>
      </c>
      <c r="S15" s="235" t="s">
        <v>845</v>
      </c>
      <c r="T15" s="235" t="s">
        <v>846</v>
      </c>
      <c r="U15" s="235" t="s">
        <v>847</v>
      </c>
      <c r="V15" s="235" t="s">
        <v>848</v>
      </c>
      <c r="W15" s="235" t="s">
        <v>849</v>
      </c>
      <c r="X15" s="235" t="s">
        <v>832</v>
      </c>
      <c r="Y15" s="243">
        <v>13</v>
      </c>
      <c r="Z15" s="239" t="s">
        <v>573</v>
      </c>
      <c r="AA15" s="235" t="str">
        <f t="shared" si="0"/>
        <v>Doravarisatram</v>
      </c>
      <c r="AB15" s="235">
        <v>14</v>
      </c>
      <c r="AF15" s="243">
        <v>13</v>
      </c>
      <c r="AG15" s="239" t="s">
        <v>573</v>
      </c>
    </row>
    <row r="16" spans="1:35" ht="25.5">
      <c r="A16" s="235">
        <v>14</v>
      </c>
      <c r="B16" s="235" t="s">
        <v>850</v>
      </c>
      <c r="C16" s="235" t="s">
        <v>851</v>
      </c>
      <c r="D16" s="244" t="s">
        <v>852</v>
      </c>
      <c r="E16" s="237" t="s">
        <v>3893</v>
      </c>
      <c r="F16" s="244" t="s">
        <v>854</v>
      </c>
      <c r="G16" s="235"/>
      <c r="H16" s="244" t="s">
        <v>855</v>
      </c>
      <c r="I16" s="235" t="s">
        <v>856</v>
      </c>
      <c r="J16" s="235" t="s">
        <v>857</v>
      </c>
      <c r="K16" s="235" t="s">
        <v>858</v>
      </c>
      <c r="L16" s="235" t="s">
        <v>859</v>
      </c>
      <c r="M16" s="235" t="s">
        <v>860</v>
      </c>
      <c r="N16" s="244" t="s">
        <v>861</v>
      </c>
      <c r="O16" s="235" t="s">
        <v>862</v>
      </c>
      <c r="P16" s="235" t="s">
        <v>863</v>
      </c>
      <c r="Q16" s="244" t="s">
        <v>864</v>
      </c>
      <c r="R16" s="235" t="s">
        <v>865</v>
      </c>
      <c r="S16" s="235" t="s">
        <v>866</v>
      </c>
      <c r="T16" s="235" t="s">
        <v>867</v>
      </c>
      <c r="U16" s="235" t="s">
        <v>868</v>
      </c>
      <c r="V16" s="235" t="s">
        <v>869</v>
      </c>
      <c r="W16" s="235" t="s">
        <v>870</v>
      </c>
      <c r="X16" s="235" t="s">
        <v>853</v>
      </c>
      <c r="Y16" s="245">
        <v>14</v>
      </c>
      <c r="Z16" s="239" t="s">
        <v>574</v>
      </c>
      <c r="AA16" s="235" t="str">
        <f t="shared" si="0"/>
        <v xml:space="preserve">Duttalur </v>
      </c>
      <c r="AB16" s="235">
        <v>15</v>
      </c>
      <c r="AF16" s="245">
        <v>14</v>
      </c>
      <c r="AG16" s="239" t="s">
        <v>574</v>
      </c>
    </row>
    <row r="17" spans="1:33" ht="38.25">
      <c r="A17" s="235">
        <v>15</v>
      </c>
      <c r="B17" s="235" t="s">
        <v>871</v>
      </c>
      <c r="C17" s="235" t="s">
        <v>872</v>
      </c>
      <c r="D17" s="244" t="s">
        <v>873</v>
      </c>
      <c r="E17" s="237" t="s">
        <v>3894</v>
      </c>
      <c r="F17" s="244" t="s">
        <v>875</v>
      </c>
      <c r="G17" s="235"/>
      <c r="H17" s="244" t="s">
        <v>876</v>
      </c>
      <c r="I17" s="235" t="s">
        <v>877</v>
      </c>
      <c r="J17" s="235" t="s">
        <v>878</v>
      </c>
      <c r="K17" s="235" t="s">
        <v>879</v>
      </c>
      <c r="L17" s="235" t="s">
        <v>880</v>
      </c>
      <c r="M17" s="235" t="s">
        <v>881</v>
      </c>
      <c r="N17" s="235" t="s">
        <v>882</v>
      </c>
      <c r="O17" s="235" t="s">
        <v>883</v>
      </c>
      <c r="P17" s="235" t="s">
        <v>884</v>
      </c>
      <c r="Q17" s="244" t="s">
        <v>885</v>
      </c>
      <c r="R17" s="235" t="s">
        <v>886</v>
      </c>
      <c r="S17" s="235" t="s">
        <v>887</v>
      </c>
      <c r="T17" s="235" t="s">
        <v>888</v>
      </c>
      <c r="U17" s="235" t="s">
        <v>889</v>
      </c>
      <c r="V17" s="235" t="s">
        <v>890</v>
      </c>
      <c r="W17" s="235" t="s">
        <v>891</v>
      </c>
      <c r="X17" s="235" t="s">
        <v>874</v>
      </c>
      <c r="Y17" s="243">
        <v>15</v>
      </c>
      <c r="Z17" s="239" t="s">
        <v>575</v>
      </c>
      <c r="AA17" s="235" t="str">
        <f t="shared" si="0"/>
        <v xml:space="preserve">Gudur </v>
      </c>
      <c r="AB17" s="235">
        <v>16</v>
      </c>
      <c r="AF17" s="243">
        <v>15</v>
      </c>
      <c r="AG17" s="239" t="s">
        <v>575</v>
      </c>
    </row>
    <row r="18" spans="1:33" ht="25.5">
      <c r="A18" s="235">
        <v>16</v>
      </c>
      <c r="B18" s="235" t="s">
        <v>709</v>
      </c>
      <c r="C18" s="235" t="s">
        <v>892</v>
      </c>
      <c r="D18" s="244" t="s">
        <v>893</v>
      </c>
      <c r="E18" s="237" t="s">
        <v>3895</v>
      </c>
      <c r="F18" s="244" t="s">
        <v>895</v>
      </c>
      <c r="G18" s="235"/>
      <c r="H18" s="244" t="s">
        <v>896</v>
      </c>
      <c r="I18" s="235" t="s">
        <v>897</v>
      </c>
      <c r="J18" s="235" t="s">
        <v>898</v>
      </c>
      <c r="K18" s="235" t="s">
        <v>835</v>
      </c>
      <c r="L18" s="235" t="s">
        <v>899</v>
      </c>
      <c r="M18" s="235" t="s">
        <v>900</v>
      </c>
      <c r="N18" s="235" t="s">
        <v>901</v>
      </c>
      <c r="O18" s="235" t="s">
        <v>902</v>
      </c>
      <c r="P18" s="235" t="s">
        <v>903</v>
      </c>
      <c r="Q18" s="244" t="s">
        <v>904</v>
      </c>
      <c r="R18" s="235" t="s">
        <v>905</v>
      </c>
      <c r="S18" s="235" t="s">
        <v>906</v>
      </c>
      <c r="T18" s="235" t="s">
        <v>907</v>
      </c>
      <c r="U18" s="235" t="s">
        <v>908</v>
      </c>
      <c r="V18" s="235" t="s">
        <v>909</v>
      </c>
      <c r="W18" s="235" t="s">
        <v>879</v>
      </c>
      <c r="X18" s="235" t="s">
        <v>894</v>
      </c>
      <c r="Y18" s="245">
        <v>16</v>
      </c>
      <c r="Z18" s="239" t="s">
        <v>576</v>
      </c>
      <c r="AA18" s="235" t="str">
        <f t="shared" si="0"/>
        <v xml:space="preserve">Indukurpet </v>
      </c>
      <c r="AB18" s="235">
        <v>17</v>
      </c>
      <c r="AF18" s="245">
        <v>16</v>
      </c>
      <c r="AG18" s="239" t="s">
        <v>576</v>
      </c>
    </row>
    <row r="19" spans="1:33" ht="38.25">
      <c r="A19" s="235">
        <v>17</v>
      </c>
      <c r="B19" s="235" t="s">
        <v>910</v>
      </c>
      <c r="C19" s="235" t="s">
        <v>911</v>
      </c>
      <c r="D19" s="244" t="s">
        <v>912</v>
      </c>
      <c r="E19" s="237" t="s">
        <v>3896</v>
      </c>
      <c r="F19" s="244" t="s">
        <v>914</v>
      </c>
      <c r="G19" s="235"/>
      <c r="H19" s="244" t="s">
        <v>915</v>
      </c>
      <c r="I19" s="235" t="s">
        <v>916</v>
      </c>
      <c r="J19" s="235" t="s">
        <v>917</v>
      </c>
      <c r="K19" s="235" t="s">
        <v>918</v>
      </c>
      <c r="L19" s="235" t="s">
        <v>919</v>
      </c>
      <c r="M19" s="235" t="s">
        <v>678</v>
      </c>
      <c r="N19" s="235" t="s">
        <v>920</v>
      </c>
      <c r="O19" s="235" t="s">
        <v>921</v>
      </c>
      <c r="P19" s="235" t="s">
        <v>922</v>
      </c>
      <c r="Q19" s="244" t="s">
        <v>923</v>
      </c>
      <c r="R19" s="235" t="s">
        <v>924</v>
      </c>
      <c r="S19" s="235" t="s">
        <v>925</v>
      </c>
      <c r="T19" s="235" t="s">
        <v>926</v>
      </c>
      <c r="U19" s="235" t="s">
        <v>927</v>
      </c>
      <c r="V19" s="235" t="s">
        <v>928</v>
      </c>
      <c r="W19" s="235" t="s">
        <v>929</v>
      </c>
      <c r="X19" s="235" t="s">
        <v>913</v>
      </c>
      <c r="Y19" s="243">
        <v>17</v>
      </c>
      <c r="Z19" s="239" t="s">
        <v>577</v>
      </c>
      <c r="AA19" s="235" t="str">
        <f t="shared" si="0"/>
        <v xml:space="preserve">Jaladanki </v>
      </c>
      <c r="AB19" s="235">
        <v>18</v>
      </c>
      <c r="AF19" s="243">
        <v>17</v>
      </c>
      <c r="AG19" s="239" t="s">
        <v>577</v>
      </c>
    </row>
    <row r="20" spans="1:33" ht="38.25">
      <c r="A20" s="235">
        <v>18</v>
      </c>
      <c r="B20" s="235" t="s">
        <v>930</v>
      </c>
      <c r="C20" s="235" t="s">
        <v>931</v>
      </c>
      <c r="D20" s="244" t="s">
        <v>932</v>
      </c>
      <c r="E20" s="237" t="s">
        <v>3897</v>
      </c>
      <c r="F20" s="244" t="s">
        <v>934</v>
      </c>
      <c r="G20" s="235"/>
      <c r="H20" s="244" t="s">
        <v>935</v>
      </c>
      <c r="I20" s="235" t="s">
        <v>936</v>
      </c>
      <c r="J20" s="235" t="s">
        <v>937</v>
      </c>
      <c r="K20" s="235" t="s">
        <v>938</v>
      </c>
      <c r="L20" s="235" t="s">
        <v>939</v>
      </c>
      <c r="M20" s="235" t="s">
        <v>940</v>
      </c>
      <c r="N20" s="235" t="s">
        <v>941</v>
      </c>
      <c r="O20" s="235" t="s">
        <v>878</v>
      </c>
      <c r="P20" s="235" t="s">
        <v>942</v>
      </c>
      <c r="Q20" s="244" t="s">
        <v>943</v>
      </c>
      <c r="R20" s="235" t="s">
        <v>944</v>
      </c>
      <c r="S20" s="235" t="s">
        <v>945</v>
      </c>
      <c r="T20" s="235" t="s">
        <v>946</v>
      </c>
      <c r="U20" s="235" t="s">
        <v>947</v>
      </c>
      <c r="V20" s="235" t="s">
        <v>948</v>
      </c>
      <c r="W20" s="235" t="s">
        <v>949</v>
      </c>
      <c r="X20" s="235" t="s">
        <v>933</v>
      </c>
      <c r="Y20" s="245">
        <v>18</v>
      </c>
      <c r="Z20" s="239" t="s">
        <v>578</v>
      </c>
      <c r="AA20" s="235" t="str">
        <f t="shared" si="0"/>
        <v xml:space="preserve">Kaligiri </v>
      </c>
      <c r="AB20" s="235">
        <v>19</v>
      </c>
      <c r="AF20" s="245">
        <v>18</v>
      </c>
      <c r="AG20" s="239" t="s">
        <v>578</v>
      </c>
    </row>
    <row r="21" spans="1:33" ht="38.25">
      <c r="A21" s="235">
        <v>19</v>
      </c>
      <c r="B21" s="235" t="s">
        <v>950</v>
      </c>
      <c r="C21" s="235" t="s">
        <v>951</v>
      </c>
      <c r="D21" s="244" t="s">
        <v>952</v>
      </c>
      <c r="E21" s="237" t="s">
        <v>3898</v>
      </c>
      <c r="F21" s="244" t="s">
        <v>954</v>
      </c>
      <c r="G21" s="235"/>
      <c r="H21" s="244" t="s">
        <v>955</v>
      </c>
      <c r="I21" s="235" t="s">
        <v>956</v>
      </c>
      <c r="J21" s="235" t="s">
        <v>957</v>
      </c>
      <c r="K21" s="235" t="s">
        <v>958</v>
      </c>
      <c r="L21" s="235" t="s">
        <v>885</v>
      </c>
      <c r="M21" s="235" t="s">
        <v>959</v>
      </c>
      <c r="N21" s="235" t="s">
        <v>960</v>
      </c>
      <c r="O21" s="235" t="s">
        <v>961</v>
      </c>
      <c r="P21" s="235" t="s">
        <v>962</v>
      </c>
      <c r="Q21" s="244" t="s">
        <v>963</v>
      </c>
      <c r="R21" s="235" t="s">
        <v>964</v>
      </c>
      <c r="S21" s="235" t="s">
        <v>965</v>
      </c>
      <c r="T21" s="235" t="s">
        <v>966</v>
      </c>
      <c r="U21" s="235" t="s">
        <v>967</v>
      </c>
      <c r="V21" s="235" t="s">
        <v>968</v>
      </c>
      <c r="W21" s="235" t="s">
        <v>969</v>
      </c>
      <c r="X21" s="235" t="s">
        <v>953</v>
      </c>
      <c r="Y21" s="243">
        <v>19</v>
      </c>
      <c r="Z21" s="239" t="s">
        <v>579</v>
      </c>
      <c r="AA21" s="235" t="str">
        <f t="shared" si="0"/>
        <v xml:space="preserve">Kaluvoya </v>
      </c>
      <c r="AB21" s="235">
        <v>20</v>
      </c>
      <c r="AF21" s="243">
        <v>19</v>
      </c>
      <c r="AG21" s="239" t="s">
        <v>579</v>
      </c>
    </row>
    <row r="22" spans="1:33" ht="38.25">
      <c r="A22" s="235">
        <v>20</v>
      </c>
      <c r="B22" s="242" t="s">
        <v>970</v>
      </c>
      <c r="C22" s="235" t="s">
        <v>971</v>
      </c>
      <c r="D22" s="244" t="s">
        <v>972</v>
      </c>
      <c r="E22" s="237" t="s">
        <v>3899</v>
      </c>
      <c r="F22" s="247" t="s">
        <v>974</v>
      </c>
      <c r="G22" s="235"/>
      <c r="H22" s="247" t="s">
        <v>975</v>
      </c>
      <c r="I22" s="242" t="s">
        <v>976</v>
      </c>
      <c r="J22" s="242" t="s">
        <v>977</v>
      </c>
      <c r="K22" s="242" t="s">
        <v>978</v>
      </c>
      <c r="L22" s="242" t="s">
        <v>979</v>
      </c>
      <c r="M22" s="242" t="s">
        <v>980</v>
      </c>
      <c r="N22" s="242" t="s">
        <v>981</v>
      </c>
      <c r="O22" s="242" t="s">
        <v>982</v>
      </c>
      <c r="P22" s="242" t="s">
        <v>983</v>
      </c>
      <c r="Q22" s="244" t="s">
        <v>984</v>
      </c>
      <c r="R22" s="244" t="s">
        <v>985</v>
      </c>
      <c r="S22" s="242" t="s">
        <v>986</v>
      </c>
      <c r="T22" s="242" t="s">
        <v>987</v>
      </c>
      <c r="U22" s="242" t="s">
        <v>988</v>
      </c>
      <c r="V22" s="242" t="s">
        <v>989</v>
      </c>
      <c r="W22" s="247" t="s">
        <v>990</v>
      </c>
      <c r="X22" s="242" t="s">
        <v>973</v>
      </c>
      <c r="Y22" s="245">
        <v>20</v>
      </c>
      <c r="Z22" s="239" t="s">
        <v>580</v>
      </c>
      <c r="AA22" s="235" t="str">
        <f t="shared" si="0"/>
        <v xml:space="preserve">Kavali </v>
      </c>
      <c r="AB22" s="235">
        <v>21</v>
      </c>
      <c r="AF22" s="245">
        <v>20</v>
      </c>
      <c r="AG22" s="239" t="s">
        <v>580</v>
      </c>
    </row>
    <row r="23" spans="1:33" ht="38.25">
      <c r="A23" s="235">
        <v>21</v>
      </c>
      <c r="B23" s="235" t="s">
        <v>991</v>
      </c>
      <c r="C23" s="235" t="s">
        <v>992</v>
      </c>
      <c r="D23" s="244" t="s">
        <v>993</v>
      </c>
      <c r="E23" s="237" t="s">
        <v>3900</v>
      </c>
      <c r="F23" s="244" t="s">
        <v>995</v>
      </c>
      <c r="G23" s="235"/>
      <c r="H23" s="244" t="s">
        <v>996</v>
      </c>
      <c r="I23" s="235" t="s">
        <v>997</v>
      </c>
      <c r="J23" s="235" t="s">
        <v>998</v>
      </c>
      <c r="K23" s="235" t="s">
        <v>999</v>
      </c>
      <c r="L23" s="235" t="s">
        <v>1000</v>
      </c>
      <c r="M23" s="235" t="s">
        <v>1001</v>
      </c>
      <c r="N23" s="235" t="s">
        <v>1002</v>
      </c>
      <c r="O23" s="235" t="s">
        <v>1003</v>
      </c>
      <c r="P23" s="235" t="s">
        <v>1004</v>
      </c>
      <c r="Q23" s="244" t="s">
        <v>1005</v>
      </c>
      <c r="R23" s="244" t="s">
        <v>1006</v>
      </c>
      <c r="S23" s="235" t="s">
        <v>1007</v>
      </c>
      <c r="T23" s="235" t="s">
        <v>1008</v>
      </c>
      <c r="U23" s="235" t="s">
        <v>1009</v>
      </c>
      <c r="V23" s="235" t="s">
        <v>1010</v>
      </c>
      <c r="W23" s="235" t="s">
        <v>1011</v>
      </c>
      <c r="X23" s="235" t="s">
        <v>994</v>
      </c>
      <c r="Y23" s="243">
        <v>21</v>
      </c>
      <c r="Z23" s="239" t="s">
        <v>74</v>
      </c>
      <c r="AA23" s="235" t="str">
        <f t="shared" si="0"/>
        <v xml:space="preserve">Kodavalur </v>
      </c>
      <c r="AB23" s="235">
        <v>22</v>
      </c>
      <c r="AF23" s="243">
        <v>21</v>
      </c>
      <c r="AG23" s="239" t="s">
        <v>74</v>
      </c>
    </row>
    <row r="24" spans="1:33" ht="38.25">
      <c r="A24" s="235">
        <v>22</v>
      </c>
      <c r="B24" s="235" t="s">
        <v>1012</v>
      </c>
      <c r="C24" s="235" t="s">
        <v>1013</v>
      </c>
      <c r="D24" s="244" t="s">
        <v>1014</v>
      </c>
      <c r="E24" s="237" t="s">
        <v>3901</v>
      </c>
      <c r="F24" s="244" t="s">
        <v>1016</v>
      </c>
      <c r="G24" s="235"/>
      <c r="H24" s="244" t="s">
        <v>1017</v>
      </c>
      <c r="I24" s="235" t="s">
        <v>1018</v>
      </c>
      <c r="J24" s="235" t="s">
        <v>1019</v>
      </c>
      <c r="K24" s="235" t="s">
        <v>1020</v>
      </c>
      <c r="L24" s="235" t="s">
        <v>1021</v>
      </c>
      <c r="M24" s="235" t="s">
        <v>1022</v>
      </c>
      <c r="N24" s="235" t="s">
        <v>1023</v>
      </c>
      <c r="O24" s="235" t="s">
        <v>1024</v>
      </c>
      <c r="P24" s="235" t="s">
        <v>1025</v>
      </c>
      <c r="Q24" s="244" t="s">
        <v>1026</v>
      </c>
      <c r="R24" s="244" t="s">
        <v>1027</v>
      </c>
      <c r="S24" s="235" t="s">
        <v>1028</v>
      </c>
      <c r="T24" s="235" t="s">
        <v>1029</v>
      </c>
      <c r="U24" s="235" t="s">
        <v>1030</v>
      </c>
      <c r="V24" s="235" t="s">
        <v>1031</v>
      </c>
      <c r="W24" s="235" t="s">
        <v>1032</v>
      </c>
      <c r="X24" s="235" t="s">
        <v>1015</v>
      </c>
      <c r="Y24" s="245">
        <v>22</v>
      </c>
      <c r="Z24" s="239" t="s">
        <v>581</v>
      </c>
      <c r="AA24" s="235" t="str">
        <f t="shared" si="0"/>
        <v>Kondapuram</v>
      </c>
      <c r="AB24" s="235">
        <v>23</v>
      </c>
      <c r="AF24" s="245">
        <v>22</v>
      </c>
      <c r="AG24" s="239" t="s">
        <v>581</v>
      </c>
    </row>
    <row r="25" spans="1:33" ht="38.25">
      <c r="A25" s="235">
        <v>23</v>
      </c>
      <c r="B25" s="235" t="s">
        <v>1033</v>
      </c>
      <c r="C25" s="235" t="s">
        <v>1034</v>
      </c>
      <c r="D25" s="244" t="s">
        <v>1035</v>
      </c>
      <c r="E25" s="237" t="s">
        <v>3902</v>
      </c>
      <c r="F25" s="244" t="s">
        <v>1037</v>
      </c>
      <c r="G25" s="235"/>
      <c r="H25" s="244" t="s">
        <v>1038</v>
      </c>
      <c r="I25" s="244" t="s">
        <v>1039</v>
      </c>
      <c r="J25" s="248" t="s">
        <v>1040</v>
      </c>
      <c r="K25" s="244" t="s">
        <v>1041</v>
      </c>
      <c r="L25" s="235" t="s">
        <v>1042</v>
      </c>
      <c r="M25" s="235" t="s">
        <v>1043</v>
      </c>
      <c r="N25" s="235" t="s">
        <v>1044</v>
      </c>
      <c r="O25" s="235" t="s">
        <v>1045</v>
      </c>
      <c r="P25" s="235" t="s">
        <v>1046</v>
      </c>
      <c r="Q25" s="244" t="s">
        <v>1047</v>
      </c>
      <c r="R25" s="244" t="s">
        <v>1048</v>
      </c>
      <c r="S25" s="235" t="s">
        <v>1049</v>
      </c>
      <c r="T25" s="235" t="s">
        <v>1050</v>
      </c>
      <c r="U25" s="235" t="s">
        <v>1051</v>
      </c>
      <c r="V25" s="235" t="s">
        <v>1052</v>
      </c>
      <c r="W25" s="235" t="s">
        <v>1053</v>
      </c>
      <c r="X25" s="235" t="s">
        <v>1036</v>
      </c>
      <c r="Y25" s="243">
        <v>23</v>
      </c>
      <c r="Z25" s="239" t="s">
        <v>582</v>
      </c>
      <c r="AA25" s="235" t="str">
        <f t="shared" si="0"/>
        <v>Kota</v>
      </c>
      <c r="AB25" s="235">
        <v>24</v>
      </c>
      <c r="AF25" s="243">
        <v>23</v>
      </c>
      <c r="AG25" s="239" t="s">
        <v>566</v>
      </c>
    </row>
    <row r="26" spans="1:33">
      <c r="A26" s="235">
        <v>24</v>
      </c>
      <c r="B26" s="244" t="s">
        <v>1054</v>
      </c>
      <c r="C26" s="235" t="s">
        <v>1055</v>
      </c>
      <c r="D26" s="244" t="s">
        <v>1056</v>
      </c>
      <c r="E26" s="237" t="s">
        <v>3903</v>
      </c>
      <c r="F26" s="244" t="s">
        <v>1058</v>
      </c>
      <c r="G26" s="235"/>
      <c r="H26" s="244" t="s">
        <v>1059</v>
      </c>
      <c r="I26" s="235" t="s">
        <v>1060</v>
      </c>
      <c r="J26" s="235" t="s">
        <v>1061</v>
      </c>
      <c r="K26" s="235" t="s">
        <v>246</v>
      </c>
      <c r="L26" s="235" t="s">
        <v>1062</v>
      </c>
      <c r="M26" s="235" t="s">
        <v>1063</v>
      </c>
      <c r="N26" s="244" t="s">
        <v>1064</v>
      </c>
      <c r="O26" s="235" t="s">
        <v>1065</v>
      </c>
      <c r="P26" s="235" t="s">
        <v>1066</v>
      </c>
      <c r="Q26" s="244" t="s">
        <v>1067</v>
      </c>
      <c r="R26" s="244" t="s">
        <v>1068</v>
      </c>
      <c r="S26" s="235" t="s">
        <v>1069</v>
      </c>
      <c r="T26" s="235" t="s">
        <v>1070</v>
      </c>
      <c r="U26" s="235" t="s">
        <v>1071</v>
      </c>
      <c r="V26" s="235" t="s">
        <v>1072</v>
      </c>
      <c r="W26" s="235" t="s">
        <v>1073</v>
      </c>
      <c r="X26" s="235" t="s">
        <v>1057</v>
      </c>
      <c r="Y26" s="245">
        <v>24</v>
      </c>
      <c r="Z26" s="235"/>
      <c r="AA26" s="235" t="str">
        <f t="shared" si="0"/>
        <v>Kovur</v>
      </c>
      <c r="AB26" s="235">
        <v>25</v>
      </c>
    </row>
    <row r="27" spans="1:33">
      <c r="A27" s="235">
        <v>25</v>
      </c>
      <c r="B27" s="235" t="s">
        <v>1074</v>
      </c>
      <c r="C27" s="235" t="s">
        <v>1075</v>
      </c>
      <c r="D27" s="244" t="s">
        <v>1076</v>
      </c>
      <c r="E27" s="237" t="s">
        <v>3904</v>
      </c>
      <c r="F27" s="244" t="s">
        <v>1078</v>
      </c>
      <c r="G27" s="235"/>
      <c r="H27" s="244" t="s">
        <v>1079</v>
      </c>
      <c r="I27" s="235" t="s">
        <v>1080</v>
      </c>
      <c r="J27" s="246" t="s">
        <v>1081</v>
      </c>
      <c r="K27" s="235" t="s">
        <v>1082</v>
      </c>
      <c r="L27" s="235" t="s">
        <v>1083</v>
      </c>
      <c r="M27" s="244" t="s">
        <v>1084</v>
      </c>
      <c r="N27" s="235" t="s">
        <v>1085</v>
      </c>
      <c r="O27" s="235" t="s">
        <v>1086</v>
      </c>
      <c r="P27" s="235" t="s">
        <v>1087</v>
      </c>
      <c r="Q27" s="244" t="s">
        <v>1088</v>
      </c>
      <c r="R27" s="244" t="s">
        <v>1089</v>
      </c>
      <c r="S27" s="244" t="s">
        <v>1090</v>
      </c>
      <c r="T27" s="244" t="s">
        <v>1091</v>
      </c>
      <c r="U27" s="235" t="s">
        <v>1092</v>
      </c>
      <c r="V27" s="235" t="s">
        <v>1093</v>
      </c>
      <c r="W27" s="235" t="s">
        <v>1094</v>
      </c>
      <c r="X27" s="244" t="s">
        <v>1077</v>
      </c>
      <c r="Y27" s="243">
        <v>25</v>
      </c>
      <c r="Z27" s="235"/>
      <c r="AA27" s="235" t="str">
        <f t="shared" si="0"/>
        <v>Manubolu</v>
      </c>
      <c r="AB27" s="235">
        <v>26</v>
      </c>
    </row>
    <row r="28" spans="1:33">
      <c r="A28" s="235">
        <v>26</v>
      </c>
      <c r="B28" s="235" t="s">
        <v>1095</v>
      </c>
      <c r="C28" s="235" t="s">
        <v>1096</v>
      </c>
      <c r="D28" s="244" t="s">
        <v>1097</v>
      </c>
      <c r="E28" s="237" t="s">
        <v>3905</v>
      </c>
      <c r="F28" s="244" t="s">
        <v>1099</v>
      </c>
      <c r="G28" s="235"/>
      <c r="H28" s="244" t="s">
        <v>1100</v>
      </c>
      <c r="I28" s="235" t="s">
        <v>1101</v>
      </c>
      <c r="J28" s="235" t="s">
        <v>1102</v>
      </c>
      <c r="K28" s="235" t="s">
        <v>1103</v>
      </c>
      <c r="L28" s="235" t="s">
        <v>1104</v>
      </c>
      <c r="M28" s="235" t="s">
        <v>1105</v>
      </c>
      <c r="N28" s="235" t="s">
        <v>1106</v>
      </c>
      <c r="O28" s="244" t="s">
        <v>1107</v>
      </c>
      <c r="P28" s="235" t="s">
        <v>1108</v>
      </c>
      <c r="Q28" s="235" t="s">
        <v>1109</v>
      </c>
      <c r="R28" s="244" t="s">
        <v>1110</v>
      </c>
      <c r="S28" s="235" t="s">
        <v>1111</v>
      </c>
      <c r="T28" s="235" t="s">
        <v>1112</v>
      </c>
      <c r="U28" s="235" t="s">
        <v>1113</v>
      </c>
      <c r="V28" s="235" t="s">
        <v>1114</v>
      </c>
      <c r="W28" s="235" t="s">
        <v>1115</v>
      </c>
      <c r="X28" s="235" t="s">
        <v>1098</v>
      </c>
      <c r="Y28" s="245">
        <v>26</v>
      </c>
      <c r="Z28" s="235"/>
      <c r="AA28" s="235" t="str">
        <f t="shared" si="0"/>
        <v>Marripadu</v>
      </c>
      <c r="AB28" s="235">
        <v>27</v>
      </c>
    </row>
    <row r="29" spans="1:33" ht="51">
      <c r="A29" s="235">
        <v>27</v>
      </c>
      <c r="B29" s="242" t="s">
        <v>1116</v>
      </c>
      <c r="C29" s="235" t="s">
        <v>1117</v>
      </c>
      <c r="D29" s="244" t="s">
        <v>1118</v>
      </c>
      <c r="E29" s="237" t="s">
        <v>1145</v>
      </c>
      <c r="F29" s="242" t="s">
        <v>1120</v>
      </c>
      <c r="G29" s="235"/>
      <c r="H29" s="247" t="s">
        <v>1121</v>
      </c>
      <c r="I29" s="242" t="s">
        <v>1122</v>
      </c>
      <c r="J29" s="242" t="s">
        <v>1123</v>
      </c>
      <c r="K29" s="242" t="s">
        <v>1124</v>
      </c>
      <c r="L29" s="242" t="s">
        <v>1125</v>
      </c>
      <c r="M29" s="242" t="s">
        <v>1126</v>
      </c>
      <c r="N29" s="242" t="s">
        <v>1127</v>
      </c>
      <c r="O29" s="242" t="s">
        <v>1128</v>
      </c>
      <c r="P29" s="242" t="s">
        <v>232</v>
      </c>
      <c r="Q29" s="235" t="s">
        <v>1129</v>
      </c>
      <c r="R29" s="244" t="s">
        <v>1130</v>
      </c>
      <c r="S29" s="242" t="s">
        <v>1131</v>
      </c>
      <c r="T29" s="242" t="s">
        <v>1132</v>
      </c>
      <c r="U29" s="242" t="s">
        <v>1133</v>
      </c>
      <c r="V29" s="242" t="s">
        <v>1134</v>
      </c>
      <c r="W29" s="242" t="s">
        <v>1135</v>
      </c>
      <c r="X29" s="242" t="s">
        <v>1119</v>
      </c>
      <c r="Y29" s="243">
        <v>27</v>
      </c>
      <c r="Z29" s="235"/>
      <c r="AA29" s="235" t="str">
        <f t="shared" si="0"/>
        <v>Muthukur</v>
      </c>
      <c r="AB29" s="235">
        <v>28</v>
      </c>
    </row>
    <row r="30" spans="1:33">
      <c r="A30" s="235">
        <v>28</v>
      </c>
      <c r="B30" s="235" t="s">
        <v>1136</v>
      </c>
      <c r="C30" s="235" t="s">
        <v>1137</v>
      </c>
      <c r="D30" s="244" t="s">
        <v>1138</v>
      </c>
      <c r="E30" s="237" t="s">
        <v>3906</v>
      </c>
      <c r="F30" s="244" t="s">
        <v>1140</v>
      </c>
      <c r="G30" s="235"/>
      <c r="H30" s="244" t="s">
        <v>1141</v>
      </c>
      <c r="I30" s="244" t="s">
        <v>1142</v>
      </c>
      <c r="J30" s="244" t="s">
        <v>1143</v>
      </c>
      <c r="K30" s="244" t="s">
        <v>1144</v>
      </c>
      <c r="L30" s="235" t="s">
        <v>1145</v>
      </c>
      <c r="M30" s="235" t="s">
        <v>1146</v>
      </c>
      <c r="N30" s="235" t="s">
        <v>1147</v>
      </c>
      <c r="O30" s="244" t="s">
        <v>1148</v>
      </c>
      <c r="P30" s="244" t="s">
        <v>1149</v>
      </c>
      <c r="Q30" s="235" t="s">
        <v>1150</v>
      </c>
      <c r="R30" s="244" t="s">
        <v>1151</v>
      </c>
      <c r="S30" s="235" t="s">
        <v>1152</v>
      </c>
      <c r="T30" s="235" t="s">
        <v>1153</v>
      </c>
      <c r="U30" s="235" t="s">
        <v>1154</v>
      </c>
      <c r="V30" s="235" t="s">
        <v>1155</v>
      </c>
      <c r="W30" s="244" t="s">
        <v>1156</v>
      </c>
      <c r="X30" s="235" t="s">
        <v>1139</v>
      </c>
      <c r="Y30" s="245">
        <v>28</v>
      </c>
      <c r="Z30" s="235"/>
      <c r="AA30" s="235" t="str">
        <f t="shared" si="0"/>
        <v>Naidupeta</v>
      </c>
      <c r="AB30" s="235">
        <v>29</v>
      </c>
    </row>
    <row r="31" spans="1:33">
      <c r="A31" s="235">
        <v>29</v>
      </c>
      <c r="B31" s="235" t="s">
        <v>1157</v>
      </c>
      <c r="C31" s="235" t="s">
        <v>1158</v>
      </c>
      <c r="D31" s="244" t="s">
        <v>1159</v>
      </c>
      <c r="E31" s="237" t="s">
        <v>3907</v>
      </c>
      <c r="F31" s="244" t="s">
        <v>1161</v>
      </c>
      <c r="G31" s="235"/>
      <c r="H31" s="244" t="s">
        <v>1162</v>
      </c>
      <c r="I31" s="235" t="s">
        <v>1163</v>
      </c>
      <c r="J31" s="235" t="s">
        <v>1164</v>
      </c>
      <c r="K31" s="235" t="s">
        <v>1165</v>
      </c>
      <c r="L31" s="235" t="s">
        <v>1166</v>
      </c>
      <c r="M31" s="235" t="s">
        <v>1167</v>
      </c>
      <c r="N31" s="235" t="s">
        <v>1168</v>
      </c>
      <c r="O31" s="235" t="s">
        <v>1169</v>
      </c>
      <c r="P31" s="235" t="s">
        <v>1170</v>
      </c>
      <c r="Q31" s="235" t="s">
        <v>222</v>
      </c>
      <c r="R31" s="244" t="s">
        <v>1171</v>
      </c>
      <c r="S31" s="235" t="s">
        <v>1172</v>
      </c>
      <c r="T31" s="235" t="s">
        <v>1173</v>
      </c>
      <c r="U31" s="235" t="s">
        <v>1174</v>
      </c>
      <c r="V31" s="235" t="s">
        <v>1175</v>
      </c>
      <c r="W31" s="235" t="s">
        <v>1176</v>
      </c>
      <c r="X31" s="235" t="s">
        <v>1160</v>
      </c>
      <c r="Y31" s="243">
        <v>29</v>
      </c>
      <c r="Z31" s="235"/>
      <c r="AA31" s="235" t="str">
        <f t="shared" si="0"/>
        <v>Nellore</v>
      </c>
      <c r="AB31" s="235">
        <v>30</v>
      </c>
    </row>
    <row r="32" spans="1:33">
      <c r="A32" s="235">
        <v>30</v>
      </c>
      <c r="B32" s="235" t="s">
        <v>1177</v>
      </c>
      <c r="C32" s="235" t="s">
        <v>1178</v>
      </c>
      <c r="D32" s="244" t="s">
        <v>1179</v>
      </c>
      <c r="E32" s="237" t="s">
        <v>3908</v>
      </c>
      <c r="F32" s="244" t="s">
        <v>1181</v>
      </c>
      <c r="G32" s="235"/>
      <c r="H32" s="244" t="s">
        <v>1182</v>
      </c>
      <c r="I32" s="235" t="s">
        <v>1183</v>
      </c>
      <c r="J32" s="235" t="s">
        <v>1184</v>
      </c>
      <c r="K32" s="235" t="s">
        <v>1185</v>
      </c>
      <c r="L32" s="235" t="s">
        <v>1186</v>
      </c>
      <c r="M32" s="235" t="s">
        <v>1187</v>
      </c>
      <c r="N32" s="235" t="s">
        <v>1188</v>
      </c>
      <c r="O32" s="235" t="s">
        <v>1189</v>
      </c>
      <c r="P32" s="235" t="s">
        <v>1190</v>
      </c>
      <c r="Q32" s="235" t="s">
        <v>1191</v>
      </c>
      <c r="R32" s="244" t="s">
        <v>1192</v>
      </c>
      <c r="S32" s="235" t="s">
        <v>1193</v>
      </c>
      <c r="T32" s="235" t="s">
        <v>1194</v>
      </c>
      <c r="U32" s="235" t="s">
        <v>1195</v>
      </c>
      <c r="V32" s="235" t="s">
        <v>1196</v>
      </c>
      <c r="W32" s="235" t="s">
        <v>1197</v>
      </c>
      <c r="X32" s="235" t="s">
        <v>1180</v>
      </c>
      <c r="Y32" s="245">
        <v>30</v>
      </c>
      <c r="Z32" s="235"/>
      <c r="AA32" s="235" t="str">
        <f t="shared" si="0"/>
        <v>Ojili</v>
      </c>
      <c r="AB32" s="235">
        <v>31</v>
      </c>
    </row>
    <row r="33" spans="1:28">
      <c r="A33" s="235">
        <v>31</v>
      </c>
      <c r="B33" s="235" t="s">
        <v>1198</v>
      </c>
      <c r="C33" s="235" t="s">
        <v>1199</v>
      </c>
      <c r="D33" s="244" t="s">
        <v>1200</v>
      </c>
      <c r="E33" s="237" t="s">
        <v>3909</v>
      </c>
      <c r="F33" s="244" t="s">
        <v>1202</v>
      </c>
      <c r="G33" s="235"/>
      <c r="H33" s="244" t="s">
        <v>1203</v>
      </c>
      <c r="I33" s="235" t="s">
        <v>1204</v>
      </c>
      <c r="J33" s="235" t="s">
        <v>1205</v>
      </c>
      <c r="K33" s="235" t="s">
        <v>1206</v>
      </c>
      <c r="L33" s="235" t="s">
        <v>228</v>
      </c>
      <c r="M33" s="235" t="s">
        <v>1207</v>
      </c>
      <c r="N33" s="235" t="s">
        <v>1208</v>
      </c>
      <c r="O33" s="235" t="s">
        <v>1209</v>
      </c>
      <c r="P33" s="235" t="s">
        <v>1210</v>
      </c>
      <c r="Q33" s="235" t="s">
        <v>1211</v>
      </c>
      <c r="R33" s="244" t="s">
        <v>1212</v>
      </c>
      <c r="S33" s="235" t="s">
        <v>1213</v>
      </c>
      <c r="T33" s="235" t="s">
        <v>1214</v>
      </c>
      <c r="U33" s="235" t="s">
        <v>1215</v>
      </c>
      <c r="V33" s="235" t="s">
        <v>1216</v>
      </c>
      <c r="W33" s="235" t="s">
        <v>1217</v>
      </c>
      <c r="X33" s="235" t="s">
        <v>1201</v>
      </c>
      <c r="Y33" s="243">
        <v>31</v>
      </c>
      <c r="Z33" s="235"/>
      <c r="AA33" s="235" t="str">
        <f t="shared" si="0"/>
        <v>Pellakur</v>
      </c>
      <c r="AB33" s="235">
        <v>32</v>
      </c>
    </row>
    <row r="34" spans="1:28">
      <c r="A34" s="235">
        <v>32</v>
      </c>
      <c r="B34" s="235" t="s">
        <v>1218</v>
      </c>
      <c r="C34" s="235" t="s">
        <v>1219</v>
      </c>
      <c r="D34" s="244" t="s">
        <v>1220</v>
      </c>
      <c r="E34" s="237" t="s">
        <v>3910</v>
      </c>
      <c r="F34" s="244" t="s">
        <v>1222</v>
      </c>
      <c r="G34" s="235"/>
      <c r="H34" s="244" t="s">
        <v>1223</v>
      </c>
      <c r="I34" s="235" t="s">
        <v>1224</v>
      </c>
      <c r="J34" s="235" t="s">
        <v>1225</v>
      </c>
      <c r="K34" s="235" t="s">
        <v>1226</v>
      </c>
      <c r="L34" s="235" t="s">
        <v>1227</v>
      </c>
      <c r="M34" s="235" t="s">
        <v>1228</v>
      </c>
      <c r="N34" s="235" t="s">
        <v>1229</v>
      </c>
      <c r="O34" s="235" t="s">
        <v>1230</v>
      </c>
      <c r="P34" s="235" t="s">
        <v>1231</v>
      </c>
      <c r="Q34" s="235" t="s">
        <v>1232</v>
      </c>
      <c r="R34" s="244" t="s">
        <v>1233</v>
      </c>
      <c r="S34" s="235" t="s">
        <v>1234</v>
      </c>
      <c r="T34" s="235" t="s">
        <v>1235</v>
      </c>
      <c r="U34" s="235" t="s">
        <v>1236</v>
      </c>
      <c r="V34" s="235" t="s">
        <v>1237</v>
      </c>
      <c r="W34" s="235" t="s">
        <v>1238</v>
      </c>
      <c r="X34" s="235" t="s">
        <v>1221</v>
      </c>
      <c r="Y34" s="245">
        <v>32</v>
      </c>
      <c r="Z34" s="235"/>
      <c r="AA34" s="235" t="str">
        <f t="shared" si="0"/>
        <v>Podlakur</v>
      </c>
      <c r="AB34" s="235">
        <v>33</v>
      </c>
    </row>
    <row r="35" spans="1:28">
      <c r="A35" s="235">
        <v>33</v>
      </c>
      <c r="B35" s="235" t="s">
        <v>1239</v>
      </c>
      <c r="C35" s="235" t="s">
        <v>1240</v>
      </c>
      <c r="D35" s="244" t="s">
        <v>1241</v>
      </c>
      <c r="E35" s="237" t="s">
        <v>3911</v>
      </c>
      <c r="F35" s="244" t="s">
        <v>1243</v>
      </c>
      <c r="G35" s="235"/>
      <c r="H35" s="244" t="s">
        <v>1244</v>
      </c>
      <c r="I35" s="235" t="s">
        <v>1245</v>
      </c>
      <c r="J35" s="235" t="s">
        <v>1246</v>
      </c>
      <c r="K35" s="235" t="s">
        <v>1247</v>
      </c>
      <c r="L35" s="235" t="s">
        <v>1248</v>
      </c>
      <c r="M35" s="235" t="s">
        <v>1249</v>
      </c>
      <c r="N35" s="235" t="s">
        <v>1250</v>
      </c>
      <c r="O35" s="235" t="s">
        <v>1251</v>
      </c>
      <c r="P35" s="235" t="s">
        <v>1252</v>
      </c>
      <c r="Q35" s="235" t="s">
        <v>1253</v>
      </c>
      <c r="R35" s="244" t="s">
        <v>1254</v>
      </c>
      <c r="S35" s="235" t="s">
        <v>1255</v>
      </c>
      <c r="T35" s="235" t="s">
        <v>1256</v>
      </c>
      <c r="U35" s="235" t="s">
        <v>1257</v>
      </c>
      <c r="V35" s="235" t="s">
        <v>1258</v>
      </c>
      <c r="W35" s="235" t="s">
        <v>1259</v>
      </c>
      <c r="X35" s="235" t="s">
        <v>1242</v>
      </c>
      <c r="Y35" s="243">
        <v>33</v>
      </c>
      <c r="Z35" s="235"/>
      <c r="AA35" s="235" t="str">
        <f t="shared" si="0"/>
        <v xml:space="preserve">Rapur </v>
      </c>
      <c r="AB35" s="235">
        <v>34</v>
      </c>
    </row>
    <row r="36" spans="1:28">
      <c r="A36" s="235">
        <v>34</v>
      </c>
      <c r="B36" s="235" t="s">
        <v>1260</v>
      </c>
      <c r="C36" s="235" t="s">
        <v>1261</v>
      </c>
      <c r="D36" s="244" t="s">
        <v>1262</v>
      </c>
      <c r="E36" s="237" t="s">
        <v>3912</v>
      </c>
      <c r="F36" s="244" t="s">
        <v>1264</v>
      </c>
      <c r="G36" s="235"/>
      <c r="H36" s="235" t="s">
        <v>1265</v>
      </c>
      <c r="I36" s="235" t="s">
        <v>1266</v>
      </c>
      <c r="J36" s="235" t="s">
        <v>1267</v>
      </c>
      <c r="K36" s="235" t="s">
        <v>1268</v>
      </c>
      <c r="L36" s="235" t="s">
        <v>1269</v>
      </c>
      <c r="M36" s="235" t="s">
        <v>1270</v>
      </c>
      <c r="N36" s="235" t="s">
        <v>1271</v>
      </c>
      <c r="O36" s="235" t="s">
        <v>1272</v>
      </c>
      <c r="P36" s="235" t="s">
        <v>1273</v>
      </c>
      <c r="Q36" s="235" t="s">
        <v>1274</v>
      </c>
      <c r="R36" s="244" t="s">
        <v>1275</v>
      </c>
      <c r="S36" s="235" t="s">
        <v>1276</v>
      </c>
      <c r="T36" s="235" t="s">
        <v>1277</v>
      </c>
      <c r="U36" s="235" t="s">
        <v>1278</v>
      </c>
      <c r="V36" s="235" t="s">
        <v>1279</v>
      </c>
      <c r="W36" s="235" t="s">
        <v>1280</v>
      </c>
      <c r="X36" s="235" t="s">
        <v>1263</v>
      </c>
      <c r="Y36" s="245">
        <v>34</v>
      </c>
      <c r="Z36" s="235"/>
      <c r="AA36" s="235" t="str">
        <f t="shared" si="0"/>
        <v>Sangam</v>
      </c>
      <c r="AB36" s="235">
        <v>35</v>
      </c>
    </row>
    <row r="37" spans="1:28">
      <c r="A37" s="235">
        <v>35</v>
      </c>
      <c r="B37" s="235" t="s">
        <v>1281</v>
      </c>
      <c r="C37" s="235" t="s">
        <v>1282</v>
      </c>
      <c r="D37" s="244" t="s">
        <v>1283</v>
      </c>
      <c r="E37" s="237" t="s">
        <v>1289</v>
      </c>
      <c r="F37" s="244" t="s">
        <v>1285</v>
      </c>
      <c r="G37" s="235"/>
      <c r="H37" s="235" t="s">
        <v>1286</v>
      </c>
      <c r="I37" s="235" t="s">
        <v>1287</v>
      </c>
      <c r="J37" s="235" t="s">
        <v>1288</v>
      </c>
      <c r="K37" s="235" t="s">
        <v>1289</v>
      </c>
      <c r="L37" s="235" t="s">
        <v>1290</v>
      </c>
      <c r="M37" s="235" t="s">
        <v>1291</v>
      </c>
      <c r="N37" s="235" t="s">
        <v>1292</v>
      </c>
      <c r="O37" s="235" t="s">
        <v>1293</v>
      </c>
      <c r="P37" s="235" t="s">
        <v>1294</v>
      </c>
      <c r="Q37" s="235" t="s">
        <v>1295</v>
      </c>
      <c r="R37" s="244" t="s">
        <v>1296</v>
      </c>
      <c r="S37" s="235" t="s">
        <v>1297</v>
      </c>
      <c r="T37" s="235" t="s">
        <v>1298</v>
      </c>
      <c r="U37" s="235" t="s">
        <v>1299</v>
      </c>
      <c r="V37" s="235" t="s">
        <v>236</v>
      </c>
      <c r="W37" s="235" t="s">
        <v>1300</v>
      </c>
      <c r="X37" s="235" t="s">
        <v>1284</v>
      </c>
      <c r="Y37" s="243">
        <v>35</v>
      </c>
      <c r="Z37" s="235"/>
      <c r="AA37" s="235" t="str">
        <f t="shared" si="0"/>
        <v>Seetharamapuram</v>
      </c>
      <c r="AB37" s="235">
        <v>36</v>
      </c>
    </row>
    <row r="38" spans="1:28">
      <c r="A38" s="235">
        <v>36</v>
      </c>
      <c r="B38" s="235" t="s">
        <v>1301</v>
      </c>
      <c r="C38" s="235" t="s">
        <v>1302</v>
      </c>
      <c r="D38" s="244" t="s">
        <v>1303</v>
      </c>
      <c r="E38" s="237" t="s">
        <v>3913</v>
      </c>
      <c r="F38" s="244" t="s">
        <v>1305</v>
      </c>
      <c r="G38" s="235"/>
      <c r="H38" s="235" t="s">
        <v>1306</v>
      </c>
      <c r="I38" s="235" t="s">
        <v>1307</v>
      </c>
      <c r="J38" s="235" t="s">
        <v>1308</v>
      </c>
      <c r="K38" s="235" t="s">
        <v>1309</v>
      </c>
      <c r="L38" s="235" t="s">
        <v>1310</v>
      </c>
      <c r="M38" s="235" t="s">
        <v>1311</v>
      </c>
      <c r="N38" s="235" t="s">
        <v>1312</v>
      </c>
      <c r="O38" s="235" t="s">
        <v>1313</v>
      </c>
      <c r="P38" s="235" t="s">
        <v>1314</v>
      </c>
      <c r="Q38" s="235" t="s">
        <v>1315</v>
      </c>
      <c r="R38" s="244" t="s">
        <v>1316</v>
      </c>
      <c r="S38" s="235" t="s">
        <v>1317</v>
      </c>
      <c r="T38" s="235" t="s">
        <v>1318</v>
      </c>
      <c r="U38" s="235" t="s">
        <v>1319</v>
      </c>
      <c r="V38" s="235"/>
      <c r="W38" s="235" t="s">
        <v>1320</v>
      </c>
      <c r="X38" s="235" t="s">
        <v>1304</v>
      </c>
      <c r="Y38" s="245">
        <v>36</v>
      </c>
      <c r="Z38" s="235"/>
      <c r="AA38" s="235" t="str">
        <f t="shared" si="0"/>
        <v>Sullurpeta</v>
      </c>
      <c r="AB38" s="235">
        <v>37</v>
      </c>
    </row>
    <row r="39" spans="1:28">
      <c r="A39" s="235">
        <v>37</v>
      </c>
      <c r="B39" s="235" t="s">
        <v>1321</v>
      </c>
      <c r="C39" s="235" t="s">
        <v>1322</v>
      </c>
      <c r="D39" s="244" t="s">
        <v>1323</v>
      </c>
      <c r="E39" s="237" t="s">
        <v>3914</v>
      </c>
      <c r="F39" s="244" t="s">
        <v>1325</v>
      </c>
      <c r="G39" s="235"/>
      <c r="H39" s="235" t="s">
        <v>1326</v>
      </c>
      <c r="I39" s="235" t="s">
        <v>1327</v>
      </c>
      <c r="J39" s="235" t="s">
        <v>1328</v>
      </c>
      <c r="K39" s="235" t="s">
        <v>1329</v>
      </c>
      <c r="L39" s="235" t="s">
        <v>1330</v>
      </c>
      <c r="M39" s="235" t="s">
        <v>1331</v>
      </c>
      <c r="N39" s="235" t="s">
        <v>1332</v>
      </c>
      <c r="O39" s="235" t="s">
        <v>1333</v>
      </c>
      <c r="P39" s="235"/>
      <c r="Q39" s="235" t="s">
        <v>1334</v>
      </c>
      <c r="R39" s="244" t="s">
        <v>1335</v>
      </c>
      <c r="S39" s="235" t="s">
        <v>1336</v>
      </c>
      <c r="T39" s="235" t="s">
        <v>1337</v>
      </c>
      <c r="U39" s="235" t="s">
        <v>1338</v>
      </c>
      <c r="V39" s="235"/>
      <c r="W39" s="235" t="s">
        <v>1339</v>
      </c>
      <c r="X39" s="235" t="s">
        <v>1324</v>
      </c>
      <c r="Y39" s="243">
        <v>37</v>
      </c>
      <c r="Z39" s="235"/>
      <c r="AA39" s="235" t="str">
        <f t="shared" si="0"/>
        <v xml:space="preserve">Sydapuram </v>
      </c>
      <c r="AB39" s="235">
        <v>38</v>
      </c>
    </row>
    <row r="40" spans="1:28">
      <c r="A40" s="235">
        <v>38</v>
      </c>
      <c r="B40" s="235" t="s">
        <v>1340</v>
      </c>
      <c r="C40" s="235" t="s">
        <v>1341</v>
      </c>
      <c r="D40" s="244" t="s">
        <v>1342</v>
      </c>
      <c r="E40" s="237" t="s">
        <v>3915</v>
      </c>
      <c r="F40" s="244" t="s">
        <v>1344</v>
      </c>
      <c r="G40" s="235"/>
      <c r="H40" s="235" t="s">
        <v>1345</v>
      </c>
      <c r="I40" s="235" t="s">
        <v>1346</v>
      </c>
      <c r="J40" s="235" t="s">
        <v>1347</v>
      </c>
      <c r="K40" s="235" t="s">
        <v>1348</v>
      </c>
      <c r="L40" s="235" t="s">
        <v>1349</v>
      </c>
      <c r="M40" s="235" t="s">
        <v>1115</v>
      </c>
      <c r="N40" s="235" t="s">
        <v>1350</v>
      </c>
      <c r="O40" s="235" t="s">
        <v>231</v>
      </c>
      <c r="P40" s="235"/>
      <c r="Q40" s="235" t="s">
        <v>1351</v>
      </c>
      <c r="R40" s="244" t="s">
        <v>1352</v>
      </c>
      <c r="S40" s="235"/>
      <c r="T40" s="235" t="s">
        <v>1353</v>
      </c>
      <c r="U40" s="235" t="s">
        <v>1354</v>
      </c>
      <c r="V40" s="235"/>
      <c r="W40" s="235" t="s">
        <v>1355</v>
      </c>
      <c r="X40" s="235" t="s">
        <v>1343</v>
      </c>
      <c r="Y40" s="245">
        <v>38</v>
      </c>
      <c r="Z40" s="235"/>
      <c r="AA40" s="235" t="str">
        <f t="shared" si="0"/>
        <v xml:space="preserve">Tada </v>
      </c>
      <c r="AB40" s="235">
        <v>39</v>
      </c>
    </row>
    <row r="41" spans="1:28">
      <c r="A41" s="235">
        <v>39</v>
      </c>
      <c r="B41" s="235" t="s">
        <v>1356</v>
      </c>
      <c r="C41" s="235" t="s">
        <v>1357</v>
      </c>
      <c r="D41" s="244" t="s">
        <v>1358</v>
      </c>
      <c r="E41" s="237" t="s">
        <v>3916</v>
      </c>
      <c r="F41" s="244" t="s">
        <v>1360</v>
      </c>
      <c r="G41" s="235"/>
      <c r="H41" s="235" t="s">
        <v>1361</v>
      </c>
      <c r="I41" s="235" t="s">
        <v>1362</v>
      </c>
      <c r="J41" s="235" t="s">
        <v>1363</v>
      </c>
      <c r="K41" s="235" t="s">
        <v>1364</v>
      </c>
      <c r="L41" s="235" t="s">
        <v>1365</v>
      </c>
      <c r="M41" s="235" t="s">
        <v>1366</v>
      </c>
      <c r="N41" s="235" t="s">
        <v>1367</v>
      </c>
      <c r="O41" s="235" t="s">
        <v>1368</v>
      </c>
      <c r="P41" s="235"/>
      <c r="Q41" s="235" t="s">
        <v>1369</v>
      </c>
      <c r="R41" s="235" t="s">
        <v>1370</v>
      </c>
      <c r="S41" s="235"/>
      <c r="T41" s="235"/>
      <c r="U41" s="235" t="s">
        <v>1371</v>
      </c>
      <c r="V41" s="235"/>
      <c r="W41" s="235" t="s">
        <v>1372</v>
      </c>
      <c r="X41" s="235" t="s">
        <v>1359</v>
      </c>
      <c r="Y41" s="243">
        <v>39</v>
      </c>
      <c r="Z41" s="235"/>
      <c r="AA41" s="235" t="str">
        <f t="shared" si="0"/>
        <v xml:space="preserve">Thotapalligudur </v>
      </c>
      <c r="AB41" s="235">
        <v>40</v>
      </c>
    </row>
    <row r="42" spans="1:28">
      <c r="A42" s="235">
        <v>40</v>
      </c>
      <c r="B42" s="235" t="s">
        <v>1373</v>
      </c>
      <c r="C42" s="235" t="s">
        <v>1374</v>
      </c>
      <c r="D42" s="244" t="s">
        <v>1375</v>
      </c>
      <c r="E42" s="237" t="s">
        <v>3917</v>
      </c>
      <c r="F42" s="235" t="s">
        <v>1377</v>
      </c>
      <c r="G42" s="235"/>
      <c r="H42" s="235" t="s">
        <v>1378</v>
      </c>
      <c r="I42" s="235" t="s">
        <v>1379</v>
      </c>
      <c r="J42" s="235" t="s">
        <v>1380</v>
      </c>
      <c r="K42" s="235" t="s">
        <v>1381</v>
      </c>
      <c r="L42" s="235" t="s">
        <v>1382</v>
      </c>
      <c r="M42" s="235" t="s">
        <v>1383</v>
      </c>
      <c r="N42" s="235" t="s">
        <v>1384</v>
      </c>
      <c r="O42" s="235" t="s">
        <v>1385</v>
      </c>
      <c r="P42" s="235"/>
      <c r="Q42" s="235" t="s">
        <v>1386</v>
      </c>
      <c r="R42" s="235" t="s">
        <v>1387</v>
      </c>
      <c r="S42" s="235"/>
      <c r="T42" s="235"/>
      <c r="U42" s="235" t="s">
        <v>1388</v>
      </c>
      <c r="V42" s="235"/>
      <c r="W42" s="235" t="s">
        <v>1389</v>
      </c>
      <c r="X42" s="235" t="s">
        <v>1376</v>
      </c>
      <c r="Y42" s="245">
        <v>40</v>
      </c>
      <c r="Z42" s="235"/>
      <c r="AA42" s="235" t="str">
        <f t="shared" si="0"/>
        <v xml:space="preserve">Udayagiri </v>
      </c>
      <c r="AB42" s="235">
        <v>41</v>
      </c>
    </row>
    <row r="43" spans="1:28">
      <c r="A43" s="235">
        <v>41</v>
      </c>
      <c r="B43" s="235" t="s">
        <v>1390</v>
      </c>
      <c r="C43" s="235" t="s">
        <v>1391</v>
      </c>
      <c r="D43" s="244" t="s">
        <v>1392</v>
      </c>
      <c r="E43" s="237" t="s">
        <v>3918</v>
      </c>
      <c r="F43" s="235" t="s">
        <v>1394</v>
      </c>
      <c r="G43" s="235"/>
      <c r="H43" s="235" t="s">
        <v>1395</v>
      </c>
      <c r="I43" s="235" t="s">
        <v>1396</v>
      </c>
      <c r="J43" s="235" t="s">
        <v>1397</v>
      </c>
      <c r="K43" s="235" t="s">
        <v>1398</v>
      </c>
      <c r="L43" s="235" t="s">
        <v>1399</v>
      </c>
      <c r="M43" s="235" t="s">
        <v>1400</v>
      </c>
      <c r="N43" s="235" t="s">
        <v>1401</v>
      </c>
      <c r="O43" s="235" t="s">
        <v>1402</v>
      </c>
      <c r="P43" s="235"/>
      <c r="Q43" s="235" t="s">
        <v>1403</v>
      </c>
      <c r="R43" s="235" t="s">
        <v>1404</v>
      </c>
      <c r="S43" s="235"/>
      <c r="T43" s="235"/>
      <c r="U43" s="235" t="s">
        <v>1405</v>
      </c>
      <c r="V43" s="235"/>
      <c r="W43" s="235" t="s">
        <v>1406</v>
      </c>
      <c r="X43" s="235" t="s">
        <v>1393</v>
      </c>
      <c r="Y43" s="243">
        <v>41</v>
      </c>
      <c r="Z43" s="235"/>
      <c r="AA43" s="235" t="str">
        <f t="shared" si="0"/>
        <v xml:space="preserve">Vakadu </v>
      </c>
      <c r="AB43" s="235">
        <v>42</v>
      </c>
    </row>
    <row r="44" spans="1:28">
      <c r="A44" s="235">
        <v>42</v>
      </c>
      <c r="B44" s="235" t="s">
        <v>1407</v>
      </c>
      <c r="C44" s="235" t="s">
        <v>1408</v>
      </c>
      <c r="D44" s="244" t="s">
        <v>1409</v>
      </c>
      <c r="E44" s="237" t="s">
        <v>3919</v>
      </c>
      <c r="F44" s="235" t="s">
        <v>1411</v>
      </c>
      <c r="G44" s="235"/>
      <c r="H44" s="235" t="s">
        <v>1412</v>
      </c>
      <c r="I44" s="235" t="s">
        <v>1413</v>
      </c>
      <c r="J44" s="235" t="s">
        <v>1414</v>
      </c>
      <c r="K44" s="235" t="s">
        <v>1415</v>
      </c>
      <c r="L44" s="235" t="s">
        <v>1416</v>
      </c>
      <c r="M44" s="235" t="s">
        <v>1417</v>
      </c>
      <c r="N44" s="235" t="s">
        <v>1418</v>
      </c>
      <c r="O44" s="235" t="s">
        <v>1419</v>
      </c>
      <c r="P44" s="235"/>
      <c r="Q44" s="235" t="s">
        <v>1420</v>
      </c>
      <c r="R44" s="235" t="s">
        <v>1421</v>
      </c>
      <c r="S44" s="235"/>
      <c r="T44" s="235"/>
      <c r="U44" s="235" t="s">
        <v>1422</v>
      </c>
      <c r="V44" s="235"/>
      <c r="W44" s="235" t="s">
        <v>1423</v>
      </c>
      <c r="X44" s="235" t="s">
        <v>1410</v>
      </c>
      <c r="Y44" s="245">
        <v>42</v>
      </c>
      <c r="Z44" s="235"/>
      <c r="AA44" s="235" t="str">
        <f t="shared" si="0"/>
        <v xml:space="preserve">Varikuntapadu </v>
      </c>
      <c r="AB44" s="235">
        <v>43</v>
      </c>
    </row>
    <row r="45" spans="1:28">
      <c r="A45" s="235">
        <v>43</v>
      </c>
      <c r="B45" s="235" t="s">
        <v>1424</v>
      </c>
      <c r="C45" s="235" t="s">
        <v>1425</v>
      </c>
      <c r="D45" s="244" t="s">
        <v>1426</v>
      </c>
      <c r="E45" s="237" t="s">
        <v>3920</v>
      </c>
      <c r="F45" s="235" t="s">
        <v>1428</v>
      </c>
      <c r="G45" s="235"/>
      <c r="H45" s="235" t="s">
        <v>1429</v>
      </c>
      <c r="I45" s="235" t="s">
        <v>1430</v>
      </c>
      <c r="J45" s="235" t="s">
        <v>1431</v>
      </c>
      <c r="K45" s="235" t="s">
        <v>1432</v>
      </c>
      <c r="L45" s="235" t="s">
        <v>1433</v>
      </c>
      <c r="M45" s="235" t="s">
        <v>1434</v>
      </c>
      <c r="N45" s="235" t="s">
        <v>1435</v>
      </c>
      <c r="O45" s="235" t="s">
        <v>1436</v>
      </c>
      <c r="P45" s="235"/>
      <c r="Q45" s="235" t="s">
        <v>1437</v>
      </c>
      <c r="R45" s="235" t="s">
        <v>1438</v>
      </c>
      <c r="S45" s="235"/>
      <c r="T45" s="235"/>
      <c r="U45" s="235" t="s">
        <v>1439</v>
      </c>
      <c r="V45" s="235"/>
      <c r="W45" s="235" t="s">
        <v>1440</v>
      </c>
      <c r="X45" s="235" t="s">
        <v>1427</v>
      </c>
      <c r="Y45" s="243">
        <v>43</v>
      </c>
      <c r="Z45" s="235"/>
      <c r="AA45" s="235" t="str">
        <f t="shared" si="0"/>
        <v xml:space="preserve">Venkatachalam </v>
      </c>
      <c r="AB45" s="235">
        <v>44</v>
      </c>
    </row>
    <row r="46" spans="1:28">
      <c r="A46" s="235">
        <v>44</v>
      </c>
      <c r="B46" s="235" t="s">
        <v>1441</v>
      </c>
      <c r="C46" s="235" t="s">
        <v>1442</v>
      </c>
      <c r="D46" s="244" t="s">
        <v>1443</v>
      </c>
      <c r="E46" s="237" t="s">
        <v>1229</v>
      </c>
      <c r="F46" s="235" t="s">
        <v>1445</v>
      </c>
      <c r="G46" s="235"/>
      <c r="H46" s="235" t="s">
        <v>1446</v>
      </c>
      <c r="I46" s="235" t="s">
        <v>1447</v>
      </c>
      <c r="J46" s="235" t="s">
        <v>1448</v>
      </c>
      <c r="K46" s="235" t="s">
        <v>1444</v>
      </c>
      <c r="L46" s="235" t="s">
        <v>1449</v>
      </c>
      <c r="M46" s="235" t="s">
        <v>1450</v>
      </c>
      <c r="N46" s="235" t="s">
        <v>1451</v>
      </c>
      <c r="O46" s="235" t="s">
        <v>1452</v>
      </c>
      <c r="P46" s="235"/>
      <c r="Q46" s="235" t="s">
        <v>1453</v>
      </c>
      <c r="R46" s="235" t="s">
        <v>1454</v>
      </c>
      <c r="S46" s="235"/>
      <c r="T46" s="235"/>
      <c r="U46" s="235"/>
      <c r="V46" s="235"/>
      <c r="W46" s="235" t="s">
        <v>1455</v>
      </c>
      <c r="X46" s="235" t="s">
        <v>1444</v>
      </c>
      <c r="Y46" s="245">
        <v>44</v>
      </c>
      <c r="Z46" s="235"/>
      <c r="AA46" s="235" t="str">
        <f t="shared" si="0"/>
        <v xml:space="preserve">Venkatagiri </v>
      </c>
      <c r="AB46" s="235">
        <v>45</v>
      </c>
    </row>
    <row r="47" spans="1:28">
      <c r="A47" s="235">
        <v>45</v>
      </c>
      <c r="B47" s="235" t="s">
        <v>1456</v>
      </c>
      <c r="C47" s="235" t="s">
        <v>1457</v>
      </c>
      <c r="D47" s="244" t="s">
        <v>1458</v>
      </c>
      <c r="E47" s="237" t="s">
        <v>3921</v>
      </c>
      <c r="F47" s="235" t="s">
        <v>1460</v>
      </c>
      <c r="G47" s="235"/>
      <c r="H47" s="235" t="s">
        <v>1461</v>
      </c>
      <c r="I47" s="235" t="s">
        <v>1462</v>
      </c>
      <c r="J47" s="235" t="s">
        <v>1463</v>
      </c>
      <c r="K47" s="235" t="s">
        <v>1464</v>
      </c>
      <c r="L47" s="235" t="s">
        <v>1465</v>
      </c>
      <c r="M47" s="235" t="s">
        <v>1466</v>
      </c>
      <c r="N47" s="235" t="s">
        <v>1467</v>
      </c>
      <c r="O47" s="235" t="s">
        <v>1468</v>
      </c>
      <c r="P47" s="235"/>
      <c r="Q47" s="235" t="s">
        <v>1469</v>
      </c>
      <c r="R47" s="235" t="s">
        <v>1470</v>
      </c>
      <c r="S47" s="235"/>
      <c r="T47" s="235"/>
      <c r="U47" s="235"/>
      <c r="V47" s="235"/>
      <c r="W47" s="235" t="s">
        <v>1471</v>
      </c>
      <c r="X47" s="235" t="s">
        <v>1459</v>
      </c>
      <c r="Y47" s="243">
        <v>45</v>
      </c>
      <c r="Z47" s="235"/>
      <c r="AA47" s="235" t="str">
        <f t="shared" si="0"/>
        <v xml:space="preserve">Vidavalur </v>
      </c>
      <c r="AB47" s="235">
        <v>46</v>
      </c>
    </row>
    <row r="48" spans="1:28">
      <c r="A48" s="235">
        <v>46</v>
      </c>
      <c r="B48" s="235" t="s">
        <v>1472</v>
      </c>
      <c r="C48" s="235" t="s">
        <v>1473</v>
      </c>
      <c r="D48" s="244" t="s">
        <v>1474</v>
      </c>
      <c r="E48" s="237" t="s">
        <v>3922</v>
      </c>
      <c r="F48" s="235" t="s">
        <v>1475</v>
      </c>
      <c r="G48" s="235"/>
      <c r="H48" s="235" t="s">
        <v>1476</v>
      </c>
      <c r="I48" s="235" t="s">
        <v>1477</v>
      </c>
      <c r="J48" s="235"/>
      <c r="K48" s="235" t="s">
        <v>1478</v>
      </c>
      <c r="L48" s="235" t="s">
        <v>1479</v>
      </c>
      <c r="M48" s="235" t="s">
        <v>1480</v>
      </c>
      <c r="N48" s="235"/>
      <c r="O48" s="235" t="s">
        <v>1481</v>
      </c>
      <c r="P48" s="235"/>
      <c r="Q48" s="235" t="s">
        <v>1482</v>
      </c>
      <c r="R48" s="235" t="s">
        <v>1483</v>
      </c>
      <c r="S48" s="235"/>
      <c r="T48" s="235"/>
      <c r="U48" s="235"/>
      <c r="V48" s="235"/>
      <c r="W48" s="235" t="s">
        <v>1484</v>
      </c>
      <c r="X48" s="235" t="s">
        <v>1439</v>
      </c>
      <c r="Y48" s="245">
        <v>46</v>
      </c>
      <c r="Z48" s="235"/>
      <c r="AA48" s="235" t="str">
        <f t="shared" si="0"/>
        <v>Vinjamur</v>
      </c>
      <c r="AB48" s="235">
        <v>47</v>
      </c>
    </row>
    <row r="49" spans="1:28">
      <c r="A49" s="235">
        <v>47</v>
      </c>
      <c r="B49" s="235" t="s">
        <v>1485</v>
      </c>
      <c r="C49" s="235" t="s">
        <v>1486</v>
      </c>
      <c r="D49" s="244" t="s">
        <v>1487</v>
      </c>
      <c r="E49" s="237" t="s">
        <v>3923</v>
      </c>
      <c r="F49" s="235" t="s">
        <v>1488</v>
      </c>
      <c r="G49" s="235"/>
      <c r="H49" s="235" t="s">
        <v>1489</v>
      </c>
      <c r="I49" s="235" t="s">
        <v>1490</v>
      </c>
      <c r="J49" s="235"/>
      <c r="K49" s="235" t="s">
        <v>1491</v>
      </c>
      <c r="L49" s="235" t="s">
        <v>1492</v>
      </c>
      <c r="M49" s="235" t="s">
        <v>1493</v>
      </c>
      <c r="N49" s="235"/>
      <c r="O49" s="235" t="s">
        <v>1494</v>
      </c>
      <c r="P49" s="235"/>
      <c r="Q49" s="235"/>
      <c r="R49" s="235" t="s">
        <v>1495</v>
      </c>
      <c r="S49" s="235"/>
      <c r="T49" s="235"/>
      <c r="U49" s="235"/>
      <c r="V49" s="235"/>
      <c r="W49" s="235" t="s">
        <v>1496</v>
      </c>
      <c r="X49" s="235"/>
      <c r="Y49" s="243">
        <v>47</v>
      </c>
      <c r="Z49" s="235"/>
      <c r="AA49" s="235">
        <f t="shared" si="0"/>
        <v>0</v>
      </c>
      <c r="AB49" s="235">
        <v>48</v>
      </c>
    </row>
    <row r="50" spans="1:28">
      <c r="A50" s="235">
        <v>48</v>
      </c>
      <c r="B50" s="235" t="s">
        <v>1497</v>
      </c>
      <c r="C50" s="235" t="s">
        <v>1498</v>
      </c>
      <c r="D50" s="244" t="s">
        <v>1499</v>
      </c>
      <c r="E50" s="237" t="s">
        <v>3924</v>
      </c>
      <c r="F50" s="235" t="s">
        <v>1500</v>
      </c>
      <c r="G50" s="235"/>
      <c r="H50" s="235" t="s">
        <v>1501</v>
      </c>
      <c r="I50" s="235" t="s">
        <v>1502</v>
      </c>
      <c r="J50" s="235"/>
      <c r="K50" s="235" t="s">
        <v>1503</v>
      </c>
      <c r="L50" s="235" t="s">
        <v>1504</v>
      </c>
      <c r="M50" s="235" t="s">
        <v>1505</v>
      </c>
      <c r="N50" s="235"/>
      <c r="O50" s="235" t="s">
        <v>1506</v>
      </c>
      <c r="P50" s="235"/>
      <c r="Q50" s="235"/>
      <c r="R50" s="235" t="s">
        <v>1507</v>
      </c>
      <c r="S50" s="235"/>
      <c r="T50" s="235"/>
      <c r="U50" s="235"/>
      <c r="V50" s="235"/>
      <c r="W50" s="235" t="s">
        <v>1508</v>
      </c>
      <c r="X50" s="235"/>
      <c r="Y50" s="245">
        <v>48</v>
      </c>
      <c r="Z50" s="235"/>
      <c r="AA50" s="235">
        <f t="shared" si="0"/>
        <v>0</v>
      </c>
      <c r="AB50" s="235">
        <v>49</v>
      </c>
    </row>
    <row r="51" spans="1:28">
      <c r="A51" s="235">
        <v>49</v>
      </c>
      <c r="B51" s="235" t="s">
        <v>1509</v>
      </c>
      <c r="C51" s="235" t="s">
        <v>1510</v>
      </c>
      <c r="D51" s="244" t="s">
        <v>1511</v>
      </c>
      <c r="E51" s="237" t="s">
        <v>3925</v>
      </c>
      <c r="F51" s="235" t="s">
        <v>1512</v>
      </c>
      <c r="G51" s="235"/>
      <c r="H51" s="235" t="s">
        <v>1513</v>
      </c>
      <c r="I51" s="235" t="s">
        <v>1514</v>
      </c>
      <c r="J51" s="235"/>
      <c r="K51" s="235" t="s">
        <v>1515</v>
      </c>
      <c r="L51" s="235" t="s">
        <v>1516</v>
      </c>
      <c r="M51" s="235" t="s">
        <v>1007</v>
      </c>
      <c r="N51" s="235"/>
      <c r="O51" s="235" t="s">
        <v>1517</v>
      </c>
      <c r="P51" s="235"/>
      <c r="Q51" s="235"/>
      <c r="R51" s="235" t="s">
        <v>1518</v>
      </c>
      <c r="S51" s="235"/>
      <c r="T51" s="235"/>
      <c r="U51" s="235"/>
      <c r="V51" s="235"/>
      <c r="W51" s="235" t="s">
        <v>1519</v>
      </c>
      <c r="X51" s="235"/>
      <c r="Y51" s="243">
        <v>49</v>
      </c>
      <c r="Z51" s="235"/>
      <c r="AA51" s="235">
        <f t="shared" si="0"/>
        <v>0</v>
      </c>
      <c r="AB51" s="235">
        <v>50</v>
      </c>
    </row>
    <row r="52" spans="1:28">
      <c r="A52" s="235">
        <v>50</v>
      </c>
      <c r="B52" s="235" t="s">
        <v>1520</v>
      </c>
      <c r="C52" s="235" t="s">
        <v>1521</v>
      </c>
      <c r="D52" s="235" t="s">
        <v>1522</v>
      </c>
      <c r="E52" s="237" t="s">
        <v>3926</v>
      </c>
      <c r="F52" s="235" t="s">
        <v>1523</v>
      </c>
      <c r="G52" s="235"/>
      <c r="H52" s="235" t="s">
        <v>1524</v>
      </c>
      <c r="I52" s="235" t="s">
        <v>1525</v>
      </c>
      <c r="J52" s="235"/>
      <c r="K52" s="235" t="s">
        <v>1526</v>
      </c>
      <c r="L52" s="235" t="s">
        <v>1527</v>
      </c>
      <c r="M52" s="235" t="s">
        <v>1528</v>
      </c>
      <c r="N52" s="235"/>
      <c r="O52" s="235" t="s">
        <v>1529</v>
      </c>
      <c r="P52" s="235"/>
      <c r="Q52" s="235"/>
      <c r="R52" s="235" t="s">
        <v>1530</v>
      </c>
      <c r="S52" s="235"/>
      <c r="T52" s="235"/>
      <c r="U52" s="235"/>
      <c r="V52" s="235"/>
      <c r="W52" s="235" t="s">
        <v>1531</v>
      </c>
      <c r="X52" s="235"/>
      <c r="Y52" s="245">
        <v>50</v>
      </c>
      <c r="Z52" s="235"/>
      <c r="AA52" s="235">
        <f t="shared" si="0"/>
        <v>0</v>
      </c>
      <c r="AB52" s="235">
        <v>51</v>
      </c>
    </row>
    <row r="53" spans="1:28">
      <c r="A53" s="235">
        <v>51</v>
      </c>
      <c r="B53" s="235" t="s">
        <v>1532</v>
      </c>
      <c r="C53" s="235" t="s">
        <v>1533</v>
      </c>
      <c r="D53" s="235" t="s">
        <v>1534</v>
      </c>
      <c r="E53" s="237" t="s">
        <v>3927</v>
      </c>
      <c r="F53" s="235" t="s">
        <v>1535</v>
      </c>
      <c r="G53" s="235"/>
      <c r="H53" s="235" t="s">
        <v>1536</v>
      </c>
      <c r="I53" s="235" t="s">
        <v>1537</v>
      </c>
      <c r="J53" s="235"/>
      <c r="K53" s="235"/>
      <c r="L53" s="235" t="s">
        <v>1538</v>
      </c>
      <c r="M53" s="235" t="s">
        <v>1539</v>
      </c>
      <c r="N53" s="235"/>
      <c r="O53" s="235" t="s">
        <v>1540</v>
      </c>
      <c r="P53" s="235"/>
      <c r="Q53" s="235"/>
      <c r="R53" s="235" t="s">
        <v>1541</v>
      </c>
      <c r="S53" s="235"/>
      <c r="T53" s="235"/>
      <c r="U53" s="235"/>
      <c r="V53" s="235"/>
      <c r="W53" s="235"/>
      <c r="X53" s="235"/>
      <c r="Y53" s="243">
        <v>51</v>
      </c>
      <c r="Z53" s="235"/>
      <c r="AA53" s="235">
        <f t="shared" si="0"/>
        <v>0</v>
      </c>
      <c r="AB53" s="235">
        <v>52</v>
      </c>
    </row>
    <row r="54" spans="1:28">
      <c r="A54" s="235">
        <v>52</v>
      </c>
      <c r="B54" s="235" t="s">
        <v>1542</v>
      </c>
      <c r="C54" s="235" t="s">
        <v>1543</v>
      </c>
      <c r="D54" s="235" t="s">
        <v>1544</v>
      </c>
      <c r="E54" s="237" t="s">
        <v>3928</v>
      </c>
      <c r="F54" s="235" t="s">
        <v>1545</v>
      </c>
      <c r="G54" s="235"/>
      <c r="H54" s="235" t="s">
        <v>1546</v>
      </c>
      <c r="I54" s="235" t="s">
        <v>1547</v>
      </c>
      <c r="J54" s="235"/>
      <c r="K54" s="235"/>
      <c r="L54" s="235" t="s">
        <v>1548</v>
      </c>
      <c r="M54" s="235" t="s">
        <v>1549</v>
      </c>
      <c r="N54" s="235"/>
      <c r="O54" s="235" t="s">
        <v>1550</v>
      </c>
      <c r="P54" s="235"/>
      <c r="Q54" s="235"/>
      <c r="R54" s="235" t="s">
        <v>1551</v>
      </c>
      <c r="S54" s="235"/>
      <c r="T54" s="235"/>
      <c r="U54" s="235"/>
      <c r="V54" s="235"/>
      <c r="W54" s="235"/>
      <c r="X54" s="235"/>
      <c r="Y54" s="245">
        <v>52</v>
      </c>
      <c r="Z54" s="235"/>
      <c r="AA54" s="235">
        <f t="shared" si="0"/>
        <v>0</v>
      </c>
      <c r="AB54" s="235">
        <v>53</v>
      </c>
    </row>
    <row r="55" spans="1:28">
      <c r="A55" s="235">
        <v>53</v>
      </c>
      <c r="B55" s="235"/>
      <c r="C55" s="235" t="s">
        <v>1552</v>
      </c>
      <c r="D55" s="235" t="s">
        <v>1553</v>
      </c>
      <c r="E55" s="237" t="s">
        <v>1216</v>
      </c>
      <c r="F55" s="235" t="s">
        <v>1554</v>
      </c>
      <c r="G55" s="235"/>
      <c r="H55" s="235" t="s">
        <v>1555</v>
      </c>
      <c r="I55" s="235" t="s">
        <v>1556</v>
      </c>
      <c r="J55" s="235"/>
      <c r="K55" s="235"/>
      <c r="L55" s="235" t="s">
        <v>1557</v>
      </c>
      <c r="M55" s="235" t="s">
        <v>1558</v>
      </c>
      <c r="N55" s="235"/>
      <c r="O55" s="235" t="s">
        <v>1559</v>
      </c>
      <c r="P55" s="235"/>
      <c r="Q55" s="235"/>
      <c r="R55" s="235" t="s">
        <v>1560</v>
      </c>
      <c r="S55" s="235"/>
      <c r="T55" s="235"/>
      <c r="U55" s="235"/>
      <c r="V55" s="235"/>
      <c r="W55" s="235"/>
      <c r="X55" s="235"/>
      <c r="Y55" s="243">
        <v>53</v>
      </c>
      <c r="Z55" s="235"/>
      <c r="AA55" s="235">
        <f t="shared" si="0"/>
        <v>0</v>
      </c>
      <c r="AB55" s="235">
        <v>54</v>
      </c>
    </row>
    <row r="56" spans="1:28">
      <c r="A56" s="235">
        <v>54</v>
      </c>
      <c r="B56" s="235"/>
      <c r="C56" s="235" t="s">
        <v>1561</v>
      </c>
      <c r="D56" s="235" t="s">
        <v>1562</v>
      </c>
      <c r="E56" s="237" t="s">
        <v>3929</v>
      </c>
      <c r="F56" s="235" t="s">
        <v>1563</v>
      </c>
      <c r="G56" s="235"/>
      <c r="H56" s="235"/>
      <c r="I56" s="235"/>
      <c r="J56" s="235"/>
      <c r="K56" s="235"/>
      <c r="L56" s="235" t="s">
        <v>1564</v>
      </c>
      <c r="M56" s="235" t="s">
        <v>1565</v>
      </c>
      <c r="N56" s="235"/>
      <c r="O56" s="235" t="s">
        <v>1566</v>
      </c>
      <c r="P56" s="235"/>
      <c r="Q56" s="235"/>
      <c r="R56" s="235" t="s">
        <v>1567</v>
      </c>
      <c r="S56" s="235"/>
      <c r="T56" s="235"/>
      <c r="U56" s="235"/>
      <c r="V56" s="235"/>
      <c r="W56" s="235"/>
      <c r="X56" s="235"/>
      <c r="Y56" s="245">
        <v>54</v>
      </c>
      <c r="Z56" s="235"/>
      <c r="AA56" s="235">
        <f t="shared" si="0"/>
        <v>0</v>
      </c>
      <c r="AB56" s="235">
        <v>55</v>
      </c>
    </row>
    <row r="57" spans="1:28">
      <c r="A57" s="235">
        <v>55</v>
      </c>
      <c r="B57" s="235"/>
      <c r="C57" s="235" t="s">
        <v>1568</v>
      </c>
      <c r="D57" s="235" t="s">
        <v>1569</v>
      </c>
      <c r="E57" s="237" t="s">
        <v>3930</v>
      </c>
      <c r="F57" s="235" t="s">
        <v>1570</v>
      </c>
      <c r="G57" s="235"/>
      <c r="H57" s="235"/>
      <c r="I57" s="235"/>
      <c r="J57" s="235"/>
      <c r="K57" s="235"/>
      <c r="L57" s="235" t="s">
        <v>1571</v>
      </c>
      <c r="M57" s="235" t="s">
        <v>1572</v>
      </c>
      <c r="N57" s="235"/>
      <c r="O57" s="235" t="s">
        <v>1573</v>
      </c>
      <c r="P57" s="235"/>
      <c r="Q57" s="235"/>
      <c r="R57" s="235" t="s">
        <v>1574</v>
      </c>
      <c r="S57" s="235"/>
      <c r="T57" s="235"/>
      <c r="U57" s="235"/>
      <c r="V57" s="235"/>
      <c r="W57" s="235"/>
      <c r="X57" s="235"/>
      <c r="Y57" s="243">
        <v>55</v>
      </c>
      <c r="Z57" s="235"/>
      <c r="AA57" s="235">
        <f t="shared" si="0"/>
        <v>0</v>
      </c>
      <c r="AB57" s="235">
        <v>56</v>
      </c>
    </row>
    <row r="58" spans="1:28">
      <c r="A58" s="235">
        <v>56</v>
      </c>
      <c r="B58" s="235"/>
      <c r="C58" s="235" t="s">
        <v>1575</v>
      </c>
      <c r="D58" s="235" t="s">
        <v>1576</v>
      </c>
      <c r="E58" s="237" t="s">
        <v>3931</v>
      </c>
      <c r="F58" s="235" t="s">
        <v>1577</v>
      </c>
      <c r="G58" s="235"/>
      <c r="H58" s="235"/>
      <c r="I58" s="235"/>
      <c r="J58" s="235"/>
      <c r="K58" s="235"/>
      <c r="L58" s="235"/>
      <c r="M58" s="235" t="s">
        <v>1578</v>
      </c>
      <c r="N58" s="235"/>
      <c r="O58" s="235" t="s">
        <v>1579</v>
      </c>
      <c r="P58" s="235"/>
      <c r="Q58" s="235"/>
      <c r="R58" s="235" t="s">
        <v>1580</v>
      </c>
      <c r="S58" s="235"/>
      <c r="T58" s="235"/>
      <c r="U58" s="235"/>
      <c r="V58" s="235"/>
      <c r="W58" s="235"/>
      <c r="X58" s="235"/>
      <c r="Y58" s="245">
        <v>56</v>
      </c>
      <c r="Z58" s="235"/>
      <c r="AA58" s="235">
        <f t="shared" si="0"/>
        <v>0</v>
      </c>
      <c r="AB58" s="235">
        <v>57</v>
      </c>
    </row>
    <row r="59" spans="1:28">
      <c r="A59" s="235">
        <v>57</v>
      </c>
      <c r="B59" s="235"/>
      <c r="C59" s="235" t="s">
        <v>1581</v>
      </c>
      <c r="D59" s="235" t="s">
        <v>1582</v>
      </c>
      <c r="E59" s="237" t="s">
        <v>3932</v>
      </c>
      <c r="F59" s="235"/>
      <c r="G59" s="235"/>
      <c r="H59" s="235"/>
      <c r="I59" s="235"/>
      <c r="J59" s="235"/>
      <c r="K59" s="235"/>
      <c r="L59" s="235"/>
      <c r="M59" s="235" t="s">
        <v>1583</v>
      </c>
      <c r="N59" s="235"/>
      <c r="O59" s="235" t="s">
        <v>1584</v>
      </c>
      <c r="P59" s="235"/>
      <c r="Q59" s="235"/>
      <c r="R59" s="235"/>
      <c r="S59" s="235"/>
      <c r="T59" s="235"/>
      <c r="U59" s="235"/>
      <c r="V59" s="235"/>
      <c r="W59" s="235"/>
      <c r="X59" s="235"/>
      <c r="Y59" s="243">
        <v>57</v>
      </c>
      <c r="Z59" s="235"/>
      <c r="AA59" s="235">
        <f t="shared" si="0"/>
        <v>0</v>
      </c>
      <c r="AB59" s="235">
        <v>58</v>
      </c>
    </row>
    <row r="60" spans="1:28">
      <c r="A60" s="235">
        <v>58</v>
      </c>
      <c r="B60" s="235"/>
      <c r="C60" s="235" t="s">
        <v>1585</v>
      </c>
      <c r="D60" s="235" t="s">
        <v>1586</v>
      </c>
      <c r="E60" s="237" t="s">
        <v>3933</v>
      </c>
      <c r="F60" s="235"/>
      <c r="G60" s="235"/>
      <c r="H60" s="235"/>
      <c r="I60" s="235"/>
      <c r="J60" s="235"/>
      <c r="K60" s="235"/>
      <c r="L60" s="235"/>
      <c r="M60" s="235" t="s">
        <v>1587</v>
      </c>
      <c r="N60" s="235"/>
      <c r="O60" s="235" t="s">
        <v>1588</v>
      </c>
      <c r="P60" s="235"/>
      <c r="Q60" s="235"/>
      <c r="R60" s="235"/>
      <c r="S60" s="235"/>
      <c r="T60" s="235"/>
      <c r="U60" s="235"/>
      <c r="V60" s="235"/>
      <c r="W60" s="235"/>
      <c r="X60" s="235"/>
      <c r="Y60" s="245">
        <v>58</v>
      </c>
      <c r="Z60" s="235"/>
      <c r="AA60" s="235">
        <f t="shared" si="0"/>
        <v>0</v>
      </c>
      <c r="AB60" s="235">
        <v>59</v>
      </c>
    </row>
    <row r="61" spans="1:28">
      <c r="A61" s="235">
        <v>59</v>
      </c>
      <c r="B61" s="235"/>
      <c r="C61" s="235" t="s">
        <v>1589</v>
      </c>
      <c r="D61" s="235" t="s">
        <v>1590</v>
      </c>
      <c r="E61" s="237" t="s">
        <v>3934</v>
      </c>
      <c r="F61" s="235"/>
      <c r="G61" s="235"/>
      <c r="H61" s="235"/>
      <c r="I61" s="235"/>
      <c r="J61" s="235"/>
      <c r="K61" s="235"/>
      <c r="L61" s="235"/>
      <c r="M61" s="235" t="s">
        <v>1591</v>
      </c>
      <c r="N61" s="235"/>
      <c r="O61" s="235" t="s">
        <v>1592</v>
      </c>
      <c r="P61" s="235"/>
      <c r="Q61" s="235"/>
      <c r="R61" s="235"/>
      <c r="S61" s="235"/>
      <c r="T61" s="235"/>
      <c r="U61" s="235"/>
      <c r="V61" s="235"/>
      <c r="W61" s="235"/>
      <c r="X61" s="235"/>
      <c r="Y61" s="243">
        <v>59</v>
      </c>
      <c r="Z61" s="235"/>
      <c r="AA61" s="235">
        <f t="shared" si="0"/>
        <v>0</v>
      </c>
      <c r="AB61" s="235">
        <v>60</v>
      </c>
    </row>
    <row r="62" spans="1:28">
      <c r="A62" s="235">
        <v>60</v>
      </c>
      <c r="B62" s="235"/>
      <c r="C62" s="235" t="s">
        <v>1593</v>
      </c>
      <c r="D62" s="235" t="s">
        <v>1594</v>
      </c>
      <c r="E62" s="235"/>
      <c r="F62" s="235"/>
      <c r="G62" s="235"/>
      <c r="H62" s="235"/>
      <c r="I62" s="235"/>
      <c r="J62" s="235"/>
      <c r="K62" s="235"/>
      <c r="L62" s="235"/>
      <c r="M62" s="235" t="s">
        <v>1595</v>
      </c>
      <c r="N62" s="235"/>
      <c r="O62" s="235"/>
      <c r="P62" s="235"/>
      <c r="Q62" s="235"/>
      <c r="R62" s="235"/>
      <c r="S62" s="235"/>
      <c r="T62" s="235"/>
      <c r="U62" s="235"/>
      <c r="V62" s="235"/>
      <c r="W62" s="235"/>
      <c r="X62" s="235"/>
      <c r="Y62" s="245">
        <v>60</v>
      </c>
      <c r="Z62" s="235"/>
      <c r="AA62" s="235">
        <f t="shared" si="0"/>
        <v>0</v>
      </c>
      <c r="AB62" s="235">
        <v>61</v>
      </c>
    </row>
    <row r="63" spans="1:28">
      <c r="A63" s="235">
        <v>61</v>
      </c>
      <c r="B63" s="235"/>
      <c r="C63" s="235" t="s">
        <v>1596</v>
      </c>
      <c r="D63" s="235" t="s">
        <v>1597</v>
      </c>
      <c r="E63" s="235"/>
      <c r="F63" s="235"/>
      <c r="G63" s="235"/>
      <c r="H63" s="235"/>
      <c r="I63" s="235"/>
      <c r="J63" s="235"/>
      <c r="K63" s="235"/>
      <c r="L63" s="235"/>
      <c r="M63" s="235" t="s">
        <v>1598</v>
      </c>
      <c r="N63" s="235"/>
      <c r="O63" s="235"/>
      <c r="P63" s="235"/>
      <c r="Q63" s="235"/>
      <c r="R63" s="235"/>
      <c r="S63" s="235"/>
      <c r="T63" s="235"/>
      <c r="U63" s="235"/>
      <c r="V63" s="235"/>
      <c r="W63" s="235"/>
      <c r="X63" s="235"/>
      <c r="Y63" s="243">
        <v>61</v>
      </c>
      <c r="Z63" s="235"/>
      <c r="AA63" s="235">
        <f t="shared" si="0"/>
        <v>0</v>
      </c>
      <c r="AB63" s="235">
        <v>62</v>
      </c>
    </row>
    <row r="64" spans="1:28">
      <c r="A64" s="235">
        <v>62</v>
      </c>
      <c r="B64" s="235"/>
      <c r="C64" s="235"/>
      <c r="D64" s="235" t="s">
        <v>1599</v>
      </c>
      <c r="E64" s="235"/>
      <c r="F64" s="235"/>
      <c r="G64" s="235"/>
      <c r="H64" s="235"/>
      <c r="I64" s="235"/>
      <c r="J64" s="235"/>
      <c r="K64" s="235"/>
      <c r="L64" s="235"/>
      <c r="M64" s="235" t="s">
        <v>1600</v>
      </c>
      <c r="N64" s="235"/>
      <c r="O64" s="235"/>
      <c r="P64" s="235"/>
      <c r="Q64" s="235"/>
      <c r="R64" s="235"/>
      <c r="S64" s="235"/>
      <c r="T64" s="235"/>
      <c r="U64" s="235"/>
      <c r="V64" s="235"/>
      <c r="W64" s="235"/>
      <c r="X64" s="235"/>
      <c r="Y64" s="245">
        <v>62</v>
      </c>
      <c r="Z64" s="235"/>
      <c r="AA64" s="235">
        <f t="shared" si="0"/>
        <v>0</v>
      </c>
      <c r="AB64" s="235">
        <v>63</v>
      </c>
    </row>
    <row r="65" spans="1:28">
      <c r="A65" s="235">
        <v>63</v>
      </c>
      <c r="B65" s="235"/>
      <c r="C65" s="235"/>
      <c r="D65" s="235" t="s">
        <v>1601</v>
      </c>
      <c r="E65" s="235"/>
      <c r="F65" s="235"/>
      <c r="G65" s="235"/>
      <c r="H65" s="235"/>
      <c r="I65" s="235"/>
      <c r="J65" s="235"/>
      <c r="K65" s="235"/>
      <c r="L65" s="235"/>
      <c r="M65" s="235" t="s">
        <v>1602</v>
      </c>
      <c r="N65" s="235"/>
      <c r="O65" s="235"/>
      <c r="P65" s="235"/>
      <c r="Q65" s="235"/>
      <c r="R65" s="235"/>
      <c r="S65" s="235"/>
      <c r="T65" s="235"/>
      <c r="U65" s="235"/>
      <c r="V65" s="235"/>
      <c r="W65" s="235"/>
      <c r="X65" s="235"/>
      <c r="Y65" s="243">
        <v>63</v>
      </c>
      <c r="Z65" s="235"/>
      <c r="AA65" s="235">
        <f t="shared" si="0"/>
        <v>0</v>
      </c>
      <c r="AB65" s="235">
        <v>64</v>
      </c>
    </row>
    <row r="66" spans="1:28">
      <c r="A66" s="235">
        <v>64</v>
      </c>
      <c r="B66" s="235"/>
      <c r="C66" s="235"/>
      <c r="D66" s="235" t="s">
        <v>1603</v>
      </c>
      <c r="E66" s="235"/>
      <c r="F66" s="235"/>
      <c r="G66" s="235"/>
      <c r="H66" s="235"/>
      <c r="I66" s="235"/>
      <c r="J66" s="235"/>
      <c r="K66" s="235"/>
      <c r="L66" s="235"/>
      <c r="M66" s="235" t="s">
        <v>1604</v>
      </c>
      <c r="N66" s="235"/>
      <c r="O66" s="235"/>
      <c r="P66" s="235"/>
      <c r="Q66" s="235"/>
      <c r="R66" s="235"/>
      <c r="S66" s="235"/>
      <c r="T66" s="235"/>
      <c r="U66" s="235"/>
      <c r="V66" s="235"/>
      <c r="W66" s="235"/>
      <c r="X66" s="235"/>
      <c r="Y66" s="245">
        <v>64</v>
      </c>
      <c r="Z66" s="235"/>
      <c r="AA66" s="235">
        <f t="shared" si="0"/>
        <v>0</v>
      </c>
      <c r="AB66" s="235">
        <v>65</v>
      </c>
    </row>
    <row r="67" spans="1:28">
      <c r="A67" s="235">
        <v>65</v>
      </c>
      <c r="B67" s="235"/>
      <c r="C67" s="235"/>
      <c r="D67" s="235" t="s">
        <v>1605</v>
      </c>
      <c r="E67" s="235"/>
      <c r="F67" s="235"/>
      <c r="G67" s="235"/>
      <c r="H67" s="235"/>
      <c r="I67" s="235"/>
      <c r="J67" s="235"/>
      <c r="K67" s="235"/>
      <c r="L67" s="235"/>
      <c r="M67" s="235"/>
      <c r="N67" s="235"/>
      <c r="O67" s="235"/>
      <c r="P67" s="235"/>
      <c r="Q67" s="235"/>
      <c r="R67" s="235"/>
      <c r="S67" s="235"/>
      <c r="T67" s="235"/>
      <c r="U67" s="235"/>
      <c r="V67" s="235"/>
      <c r="W67" s="235"/>
      <c r="X67" s="235"/>
      <c r="Y67" s="243">
        <v>65</v>
      </c>
      <c r="Z67" s="235"/>
      <c r="AA67" s="235">
        <f xml:space="preserve"> HLOOKUP($Z$1,$B$2:$X$68,AB67,FALSE)</f>
        <v>0</v>
      </c>
      <c r="AB67" s="235">
        <v>66</v>
      </c>
    </row>
    <row r="68" spans="1:28">
      <c r="A68" s="235">
        <v>66</v>
      </c>
      <c r="B68" s="235"/>
      <c r="C68" s="235"/>
      <c r="D68" s="235" t="s">
        <v>1606</v>
      </c>
      <c r="E68" s="235"/>
      <c r="F68" s="235"/>
      <c r="G68" s="235"/>
      <c r="H68" s="235"/>
      <c r="I68" s="235"/>
      <c r="J68" s="235"/>
      <c r="K68" s="235"/>
      <c r="L68" s="235"/>
      <c r="M68" s="235"/>
      <c r="N68" s="235"/>
      <c r="O68" s="235"/>
      <c r="P68" s="235"/>
      <c r="Q68" s="235"/>
      <c r="R68" s="235"/>
      <c r="S68" s="235"/>
      <c r="T68" s="235"/>
      <c r="U68" s="235"/>
      <c r="V68" s="235"/>
      <c r="W68" s="235"/>
      <c r="X68" s="235"/>
      <c r="Y68" s="245">
        <v>66</v>
      </c>
      <c r="Z68" s="235"/>
      <c r="AA68" s="235">
        <f xml:space="preserve"> HLOOKUP($Z$1,$B$2:$X$68,AB68,FALSE)</f>
        <v>0</v>
      </c>
      <c r="AB68" s="235">
        <v>67</v>
      </c>
    </row>
    <row r="83" spans="18:35">
      <c r="AB83" s="237">
        <f>YEAR(AB86)</f>
        <v>2017</v>
      </c>
      <c r="AG83" s="236" t="str">
        <f>IF(MAIN!P21=0,Mandals1!AG84,Mandals1!AG86)</f>
        <v>12-4-2017</v>
      </c>
    </row>
    <row r="84" spans="18:35">
      <c r="AG84" s="237" t="s">
        <v>3940</v>
      </c>
    </row>
    <row r="85" spans="18:35">
      <c r="AG85" s="237" t="s">
        <v>3936</v>
      </c>
      <c r="AH85" s="236" t="str">
        <f>IF(MAIN!P21=0,Mandals1!AG84,MAIN!P21)</f>
        <v>____</v>
      </c>
    </row>
    <row r="86" spans="18:35">
      <c r="R86" s="236" t="str">
        <f>R88&amp;"-"&amp;S88&amp;"-"&amp;T87</f>
        <v>19-3-2017</v>
      </c>
      <c r="S86" s="236"/>
      <c r="T86" s="236"/>
      <c r="U86" s="236"/>
      <c r="V86" s="236"/>
      <c r="W86" s="236" t="str">
        <f>W88&amp;"-"&amp;X88&amp;"-"&amp;Y87</f>
        <v>22-3-2017</v>
      </c>
      <c r="X86" s="236"/>
      <c r="Y86" s="236"/>
      <c r="Z86" s="236"/>
      <c r="AA86" s="236"/>
      <c r="AB86" s="235" t="str">
        <f>AB88&amp;"-"&amp;AC88&amp;"-"&amp;AD87</f>
        <v>12-4-2017</v>
      </c>
      <c r="AC86" s="236"/>
      <c r="AD86" s="236"/>
      <c r="AE86" s="236"/>
      <c r="AG86" s="236" t="str">
        <f>AG88&amp;"-"&amp;AH88&amp;"-"&amp;AI87</f>
        <v>12-4-2017</v>
      </c>
      <c r="AH86" s="236"/>
      <c r="AI86" s="236"/>
    </row>
    <row r="87" spans="18:35">
      <c r="R87" s="236"/>
      <c r="S87" s="236" t="str">
        <f>LOOKUP(S88,R89:S100,S89:S100)</f>
        <v>Mar</v>
      </c>
      <c r="T87" s="236">
        <f>LOOKUP(T88,R89:T100,T89:T100)</f>
        <v>2017</v>
      </c>
      <c r="U87" s="236"/>
      <c r="V87" s="236"/>
      <c r="W87" s="236"/>
      <c r="X87" s="236" t="str">
        <f>LOOKUP(X88,W89:X100,X89:X100)</f>
        <v>Mar</v>
      </c>
      <c r="Y87" s="236">
        <f>LOOKUP(Y88,W89:Y100,Y89:Y100)</f>
        <v>2017</v>
      </c>
      <c r="Z87" s="236"/>
      <c r="AA87" s="236"/>
      <c r="AB87" s="236"/>
      <c r="AC87" s="236" t="str">
        <f>LOOKUP(AC88,AB89:AC100,AC89:AC100)</f>
        <v>Apr</v>
      </c>
      <c r="AD87" s="236">
        <f>LOOKUP(AD88,AB89:AD100,AD89:AD100)</f>
        <v>2017</v>
      </c>
      <c r="AE87" s="236" t="str">
        <f>VLOOKUP(AE88,AB89:AE94,4)</f>
        <v>first</v>
      </c>
      <c r="AG87" s="236"/>
      <c r="AH87" s="236" t="str">
        <f>LOOKUP(AH88,AG89:AH100,AH89:AH100)</f>
        <v>Apr</v>
      </c>
      <c r="AI87" s="236">
        <f>LOOKUP(AI88,AG89:AI100,AI89:AI100)</f>
        <v>2017</v>
      </c>
    </row>
    <row r="88" spans="18:35">
      <c r="R88" s="236">
        <v>19</v>
      </c>
      <c r="S88" s="236">
        <v>3</v>
      </c>
      <c r="T88" s="236">
        <v>2</v>
      </c>
      <c r="U88" s="236"/>
      <c r="V88" s="236"/>
      <c r="W88" s="236">
        <v>22</v>
      </c>
      <c r="X88" s="236">
        <v>3</v>
      </c>
      <c r="Y88" s="236">
        <v>2</v>
      </c>
      <c r="Z88" s="236"/>
      <c r="AA88" s="236"/>
      <c r="AB88" s="236">
        <v>12</v>
      </c>
      <c r="AC88" s="236">
        <v>4</v>
      </c>
      <c r="AD88" s="236">
        <v>2</v>
      </c>
      <c r="AE88" s="236">
        <v>1</v>
      </c>
      <c r="AF88" s="263"/>
      <c r="AG88" s="236">
        <v>12</v>
      </c>
      <c r="AH88" s="236">
        <v>4</v>
      </c>
      <c r="AI88" s="236">
        <v>2</v>
      </c>
    </row>
    <row r="89" spans="18:35">
      <c r="R89" s="249">
        <v>1</v>
      </c>
      <c r="S89" s="237" t="s">
        <v>1622</v>
      </c>
      <c r="T89" s="237">
        <v>2016</v>
      </c>
      <c r="W89" s="249">
        <v>1</v>
      </c>
      <c r="X89" s="237" t="s">
        <v>1622</v>
      </c>
      <c r="Y89" s="237">
        <v>2016</v>
      </c>
      <c r="AB89" s="249">
        <v>1</v>
      </c>
      <c r="AC89" s="237" t="s">
        <v>1622</v>
      </c>
      <c r="AD89" s="237">
        <v>2016</v>
      </c>
      <c r="AE89" s="237" t="s">
        <v>1635</v>
      </c>
      <c r="AF89" s="263"/>
      <c r="AG89" s="249">
        <f>IF(MAIN!$P$21=0,0,Mandals1!AB89)</f>
        <v>1</v>
      </c>
      <c r="AH89" s="249" t="str">
        <f>IF(MAIN!$P$21=0,0,Mandals1!AC89)</f>
        <v>Jan</v>
      </c>
      <c r="AI89" s="237">
        <v>2016</v>
      </c>
    </row>
    <row r="90" spans="18:35">
      <c r="R90" s="249">
        <v>2</v>
      </c>
      <c r="S90" s="237" t="s">
        <v>1623</v>
      </c>
      <c r="T90" s="237">
        <v>2017</v>
      </c>
      <c r="W90" s="249">
        <v>2</v>
      </c>
      <c r="X90" s="237" t="s">
        <v>1623</v>
      </c>
      <c r="Y90" s="237">
        <v>2017</v>
      </c>
      <c r="AB90" s="249">
        <v>2</v>
      </c>
      <c r="AC90" s="237" t="s">
        <v>1623</v>
      </c>
      <c r="AD90" s="237">
        <v>2017</v>
      </c>
      <c r="AE90" s="237" t="s">
        <v>1636</v>
      </c>
      <c r="AF90" s="263"/>
      <c r="AG90" s="249">
        <f>IF(MAIN!$P$21=0,0,Mandals1!AB90)</f>
        <v>2</v>
      </c>
      <c r="AH90" s="249" t="str">
        <f>IF(MAIN!$P$21=0,0,Mandals1!AC90)</f>
        <v>Feb</v>
      </c>
      <c r="AI90" s="237">
        <v>2017</v>
      </c>
    </row>
    <row r="91" spans="18:35">
      <c r="R91" s="249">
        <v>3</v>
      </c>
      <c r="S91" s="237" t="s">
        <v>1624</v>
      </c>
      <c r="T91" s="237">
        <v>2018</v>
      </c>
      <c r="W91" s="249">
        <v>3</v>
      </c>
      <c r="X91" s="237" t="s">
        <v>1624</v>
      </c>
      <c r="Y91" s="237">
        <v>2018</v>
      </c>
      <c r="AB91" s="249">
        <v>3</v>
      </c>
      <c r="AC91" s="237" t="s">
        <v>1624</v>
      </c>
      <c r="AD91" s="237">
        <v>2018</v>
      </c>
      <c r="AE91" s="237" t="s">
        <v>1637</v>
      </c>
      <c r="AF91" s="263"/>
      <c r="AG91" s="249">
        <f>IF(MAIN!$P$21=0,0,Mandals1!AB91)</f>
        <v>3</v>
      </c>
      <c r="AH91" s="249" t="str">
        <f>IF(MAIN!$P$21=0,0,Mandals1!AC91)</f>
        <v>Mar</v>
      </c>
      <c r="AI91" s="237">
        <v>2018</v>
      </c>
    </row>
    <row r="92" spans="18:35">
      <c r="R92" s="249">
        <v>4</v>
      </c>
      <c r="S92" s="237" t="s">
        <v>1625</v>
      </c>
      <c r="T92" s="237">
        <v>2019</v>
      </c>
      <c r="W92" s="249">
        <v>4</v>
      </c>
      <c r="X92" s="237" t="s">
        <v>1625</v>
      </c>
      <c r="Y92" s="237">
        <v>2019</v>
      </c>
      <c r="AB92" s="249">
        <v>4</v>
      </c>
      <c r="AC92" s="237" t="s">
        <v>1625</v>
      </c>
      <c r="AD92" s="237">
        <v>2019</v>
      </c>
      <c r="AE92" s="237" t="s">
        <v>1638</v>
      </c>
      <c r="AF92" s="263"/>
      <c r="AG92" s="249">
        <f>IF(MAIN!$P$21=0,0,Mandals1!AB92)</f>
        <v>4</v>
      </c>
      <c r="AH92" s="249" t="str">
        <f>IF(MAIN!$P$21=0,0,Mandals1!AC92)</f>
        <v>Apr</v>
      </c>
      <c r="AI92" s="237">
        <v>2019</v>
      </c>
    </row>
    <row r="93" spans="18:35">
      <c r="R93" s="249">
        <v>5</v>
      </c>
      <c r="S93" s="237" t="s">
        <v>1626</v>
      </c>
      <c r="W93" s="249">
        <v>5</v>
      </c>
      <c r="X93" s="237" t="s">
        <v>1626</v>
      </c>
      <c r="AB93" s="249">
        <v>5</v>
      </c>
      <c r="AC93" s="237" t="s">
        <v>1626</v>
      </c>
      <c r="AE93" s="237" t="s">
        <v>1639</v>
      </c>
      <c r="AF93" s="263"/>
      <c r="AG93" s="249">
        <f>IF(MAIN!$P$21=0,0,Mandals1!AB93)</f>
        <v>5</v>
      </c>
      <c r="AH93" s="249" t="str">
        <f>IF(MAIN!$P$21=0,0,Mandals1!AC93)</f>
        <v>May</v>
      </c>
      <c r="AI93" s="249">
        <f>IF(MAIN!$P$21=0,0,Mandals1!AD93)</f>
        <v>0</v>
      </c>
    </row>
    <row r="94" spans="18:35">
      <c r="R94" s="249">
        <v>6</v>
      </c>
      <c r="S94" s="237" t="s">
        <v>1627</v>
      </c>
      <c r="W94" s="249">
        <v>6</v>
      </c>
      <c r="X94" s="237" t="s">
        <v>1627</v>
      </c>
      <c r="AB94" s="249">
        <v>6</v>
      </c>
      <c r="AC94" s="237" t="s">
        <v>1627</v>
      </c>
      <c r="AE94" s="237" t="s">
        <v>1634</v>
      </c>
      <c r="AF94" s="263"/>
      <c r="AG94" s="249">
        <f>IF(MAIN!$P$21=0,0,Mandals1!AB94)</f>
        <v>6</v>
      </c>
      <c r="AH94" s="249" t="str">
        <f>IF(MAIN!$P$21=0,0,Mandals1!AC94)</f>
        <v>Jun</v>
      </c>
      <c r="AI94" s="249">
        <f>IF(MAIN!$P$21=0,0,Mandals1!AD94)</f>
        <v>0</v>
      </c>
    </row>
    <row r="95" spans="18:35">
      <c r="R95" s="249">
        <v>7</v>
      </c>
      <c r="S95" s="237" t="s">
        <v>1628</v>
      </c>
      <c r="W95" s="249">
        <v>7</v>
      </c>
      <c r="X95" s="237" t="s">
        <v>1628</v>
      </c>
      <c r="AB95" s="249">
        <v>7</v>
      </c>
      <c r="AC95" s="237" t="s">
        <v>1628</v>
      </c>
      <c r="AF95" s="263"/>
      <c r="AG95" s="249">
        <f>IF(MAIN!$P$21=0,0,Mandals1!AB95)</f>
        <v>7</v>
      </c>
      <c r="AH95" s="249" t="str">
        <f>IF(MAIN!$P$21=0,0,Mandals1!AC95)</f>
        <v>Jul</v>
      </c>
      <c r="AI95" s="249">
        <f>IF(MAIN!$P$21=0,0,Mandals1!AD95)</f>
        <v>0</v>
      </c>
    </row>
    <row r="96" spans="18:35">
      <c r="R96" s="249">
        <v>8</v>
      </c>
      <c r="S96" s="237" t="s">
        <v>1629</v>
      </c>
      <c r="W96" s="249">
        <v>8</v>
      </c>
      <c r="X96" s="237" t="s">
        <v>1629</v>
      </c>
      <c r="AB96" s="249">
        <v>8</v>
      </c>
      <c r="AC96" s="237" t="s">
        <v>1629</v>
      </c>
      <c r="AF96" s="263"/>
      <c r="AG96" s="249">
        <f>IF(MAIN!$P$21=0,0,Mandals1!AB96)</f>
        <v>8</v>
      </c>
      <c r="AH96" s="249" t="str">
        <f>IF(MAIN!$P$21=0,0,Mandals1!AC96)</f>
        <v>Aug</v>
      </c>
      <c r="AI96" s="249">
        <f>IF(MAIN!$P$21=0,0,Mandals1!AD96)</f>
        <v>0</v>
      </c>
    </row>
    <row r="97" spans="18:35">
      <c r="R97" s="249">
        <v>9</v>
      </c>
      <c r="S97" s="237" t="s">
        <v>1630</v>
      </c>
      <c r="W97" s="249">
        <v>9</v>
      </c>
      <c r="X97" s="237" t="s">
        <v>1630</v>
      </c>
      <c r="AB97" s="249">
        <v>9</v>
      </c>
      <c r="AC97" s="237" t="s">
        <v>1630</v>
      </c>
      <c r="AF97" s="263"/>
      <c r="AG97" s="249">
        <f>IF(MAIN!$P$21=0,0,Mandals1!AB97)</f>
        <v>9</v>
      </c>
      <c r="AH97" s="249" t="str">
        <f>IF(MAIN!$P$21=0,0,Mandals1!AC97)</f>
        <v>Sep</v>
      </c>
      <c r="AI97" s="249">
        <f>IF(MAIN!$P$21=0,0,Mandals1!AD97)</f>
        <v>0</v>
      </c>
    </row>
    <row r="98" spans="18:35">
      <c r="R98" s="249">
        <v>10</v>
      </c>
      <c r="S98" s="237" t="s">
        <v>1631</v>
      </c>
      <c r="W98" s="249">
        <v>10</v>
      </c>
      <c r="X98" s="237" t="s">
        <v>1631</v>
      </c>
      <c r="AB98" s="249">
        <v>10</v>
      </c>
      <c r="AC98" s="237" t="s">
        <v>1631</v>
      </c>
      <c r="AF98" s="263"/>
      <c r="AG98" s="249">
        <f>IF(MAIN!$P$21=0,0,Mandals1!AB98)</f>
        <v>10</v>
      </c>
      <c r="AH98" s="249" t="str">
        <f>IF(MAIN!$P$21=0,0,Mandals1!AC98)</f>
        <v>Oct</v>
      </c>
      <c r="AI98" s="249">
        <f>IF(MAIN!$P$21=0,0,Mandals1!AD98)</f>
        <v>0</v>
      </c>
    </row>
    <row r="99" spans="18:35">
      <c r="R99" s="249">
        <v>11</v>
      </c>
      <c r="S99" s="237" t="s">
        <v>1632</v>
      </c>
      <c r="W99" s="249">
        <v>11</v>
      </c>
      <c r="X99" s="237" t="s">
        <v>1632</v>
      </c>
      <c r="AB99" s="249">
        <v>11</v>
      </c>
      <c r="AC99" s="237" t="s">
        <v>1632</v>
      </c>
      <c r="AF99" s="263"/>
      <c r="AG99" s="249">
        <f>IF(MAIN!$P$21=0,0,Mandals1!AB99)</f>
        <v>11</v>
      </c>
      <c r="AH99" s="249" t="str">
        <f>IF(MAIN!$P$21=0,0,Mandals1!AC99)</f>
        <v>Nov</v>
      </c>
      <c r="AI99" s="249">
        <f>IF(MAIN!$P$21=0,0,Mandals1!AD99)</f>
        <v>0</v>
      </c>
    </row>
    <row r="100" spans="18:35">
      <c r="R100" s="249">
        <v>12</v>
      </c>
      <c r="S100" s="237" t="s">
        <v>1633</v>
      </c>
      <c r="W100" s="249">
        <v>12</v>
      </c>
      <c r="X100" s="237" t="s">
        <v>1633</v>
      </c>
      <c r="AB100" s="249">
        <v>12</v>
      </c>
      <c r="AC100" s="237" t="s">
        <v>1633</v>
      </c>
      <c r="AF100" s="263"/>
      <c r="AG100" s="249">
        <f>IF(MAIN!$P$21=0,0,Mandals1!AB100)</f>
        <v>12</v>
      </c>
      <c r="AH100" s="249" t="str">
        <f>IF(MAIN!$P$21=0,0,Mandals1!AC100)</f>
        <v>Dec</v>
      </c>
      <c r="AI100" s="249">
        <f>IF(MAIN!$P$21=0,0,Mandals1!AD100)</f>
        <v>0</v>
      </c>
    </row>
    <row r="101" spans="18:35">
      <c r="R101" s="249">
        <v>13</v>
      </c>
      <c r="W101" s="249">
        <v>13</v>
      </c>
      <c r="AB101" s="249">
        <v>13</v>
      </c>
      <c r="AF101" s="263"/>
      <c r="AG101" s="249">
        <f>IF(MAIN!$P$21=0,0,Mandals1!AB101)</f>
        <v>13</v>
      </c>
      <c r="AH101" s="249">
        <f>IF(MAIN!$P$21=0,0,Mandals1!AC101)</f>
        <v>0</v>
      </c>
      <c r="AI101" s="249">
        <f>IF(MAIN!$P$21=0,0,Mandals1!AD101)</f>
        <v>0</v>
      </c>
    </row>
    <row r="102" spans="18:35">
      <c r="R102" s="249">
        <v>14</v>
      </c>
      <c r="W102" s="249">
        <v>14</v>
      </c>
      <c r="AB102" s="249">
        <v>14</v>
      </c>
      <c r="AF102" s="263"/>
      <c r="AG102" s="249">
        <f>IF(MAIN!$P$21=0,0,Mandals1!AB102)</f>
        <v>14</v>
      </c>
      <c r="AH102" s="249">
        <f>IF(MAIN!$P$21=0,0,Mandals1!AC102)</f>
        <v>0</v>
      </c>
      <c r="AI102" s="249">
        <f>IF(MAIN!$P$21=0,0,Mandals1!AD102)</f>
        <v>0</v>
      </c>
    </row>
    <row r="103" spans="18:35">
      <c r="R103" s="249">
        <v>15</v>
      </c>
      <c r="W103" s="249">
        <v>15</v>
      </c>
      <c r="AB103" s="249">
        <v>15</v>
      </c>
      <c r="AF103" s="263"/>
      <c r="AG103" s="249">
        <f>IF(MAIN!$P$21=0,0,Mandals1!AB103)</f>
        <v>15</v>
      </c>
      <c r="AH103" s="249">
        <f>IF(MAIN!$P$21=0,0,Mandals1!AC103)</f>
        <v>0</v>
      </c>
      <c r="AI103" s="249">
        <f>IF(MAIN!$P$21=0,0,Mandals1!AD103)</f>
        <v>0</v>
      </c>
    </row>
    <row r="104" spans="18:35">
      <c r="R104" s="249">
        <v>16</v>
      </c>
      <c r="W104" s="249">
        <v>16</v>
      </c>
      <c r="AB104" s="249">
        <v>16</v>
      </c>
      <c r="AF104" s="263"/>
      <c r="AG104" s="249">
        <f>IF(MAIN!$P$21=0,0,Mandals1!AB104)</f>
        <v>16</v>
      </c>
      <c r="AH104" s="249">
        <f>IF(MAIN!$P$21=0,0,Mandals1!AC104)</f>
        <v>0</v>
      </c>
      <c r="AI104" s="249">
        <f>IF(MAIN!$P$21=0,0,Mandals1!AD104)</f>
        <v>0</v>
      </c>
    </row>
    <row r="105" spans="18:35">
      <c r="R105" s="249">
        <v>17</v>
      </c>
      <c r="W105" s="249">
        <v>17</v>
      </c>
      <c r="AB105" s="249">
        <v>17</v>
      </c>
      <c r="AF105" s="263"/>
      <c r="AG105" s="249">
        <f>IF(MAIN!$P$21=0,0,Mandals1!AB105)</f>
        <v>17</v>
      </c>
      <c r="AH105" s="249">
        <f>IF(MAIN!$P$21=0,0,Mandals1!AC105)</f>
        <v>0</v>
      </c>
      <c r="AI105" s="249">
        <f>IF(MAIN!$P$21=0,0,Mandals1!AD105)</f>
        <v>0</v>
      </c>
    </row>
    <row r="106" spans="18:35">
      <c r="R106" s="249">
        <v>18</v>
      </c>
      <c r="W106" s="249">
        <v>18</v>
      </c>
      <c r="AB106" s="249">
        <v>18</v>
      </c>
      <c r="AF106" s="263"/>
      <c r="AG106" s="249">
        <f>IF(MAIN!$P$21=0,0,Mandals1!AB106)</f>
        <v>18</v>
      </c>
      <c r="AH106" s="249">
        <f>IF(MAIN!$P$21=0,0,Mandals1!AC106)</f>
        <v>0</v>
      </c>
      <c r="AI106" s="249">
        <f>IF(MAIN!$P$21=0,0,Mandals1!AD106)</f>
        <v>0</v>
      </c>
    </row>
    <row r="107" spans="18:35">
      <c r="R107" s="249">
        <v>19</v>
      </c>
      <c r="W107" s="249">
        <v>19</v>
      </c>
      <c r="AB107" s="249">
        <v>19</v>
      </c>
      <c r="AF107" s="263"/>
      <c r="AG107" s="249">
        <f>IF(MAIN!$P$21=0,0,Mandals1!AB107)</f>
        <v>19</v>
      </c>
      <c r="AH107" s="249">
        <f>IF(MAIN!$P$21=0,0,Mandals1!AC107)</f>
        <v>0</v>
      </c>
      <c r="AI107" s="249">
        <f>IF(MAIN!$P$21=0,0,Mandals1!AD107)</f>
        <v>0</v>
      </c>
    </row>
    <row r="108" spans="18:35">
      <c r="R108" s="249">
        <v>20</v>
      </c>
      <c r="W108" s="249">
        <v>20</v>
      </c>
      <c r="AB108" s="249">
        <v>20</v>
      </c>
      <c r="AF108" s="263"/>
      <c r="AG108" s="249">
        <f>IF(MAIN!$P$21=0,0,Mandals1!AB108)</f>
        <v>20</v>
      </c>
      <c r="AH108" s="249">
        <f>IF(MAIN!$P$21=0,0,Mandals1!AC108)</f>
        <v>0</v>
      </c>
      <c r="AI108" s="249">
        <f>IF(MAIN!$P$21=0,0,Mandals1!AD108)</f>
        <v>0</v>
      </c>
    </row>
    <row r="109" spans="18:35">
      <c r="R109" s="249">
        <v>21</v>
      </c>
      <c r="W109" s="249">
        <v>21</v>
      </c>
      <c r="AB109" s="249">
        <v>21</v>
      </c>
      <c r="AF109" s="263"/>
      <c r="AG109" s="249">
        <f>IF(MAIN!$P$21=0,0,Mandals1!AB109)</f>
        <v>21</v>
      </c>
      <c r="AH109" s="249">
        <f>IF(MAIN!$P$21=0,0,Mandals1!AC109)</f>
        <v>0</v>
      </c>
      <c r="AI109" s="249">
        <f>IF(MAIN!$P$21=0,0,Mandals1!AD109)</f>
        <v>0</v>
      </c>
    </row>
    <row r="110" spans="18:35">
      <c r="R110" s="249">
        <v>22</v>
      </c>
      <c r="W110" s="249">
        <v>22</v>
      </c>
      <c r="AB110" s="249">
        <v>22</v>
      </c>
      <c r="AF110" s="263"/>
      <c r="AG110" s="249">
        <f>IF(MAIN!$P$21=0,0,Mandals1!AB110)</f>
        <v>22</v>
      </c>
      <c r="AH110" s="249">
        <f>IF(MAIN!$P$21=0,0,Mandals1!AC110)</f>
        <v>0</v>
      </c>
      <c r="AI110" s="249">
        <f>IF(MAIN!$P$21=0,0,Mandals1!AD110)</f>
        <v>0</v>
      </c>
    </row>
    <row r="111" spans="18:35">
      <c r="R111" s="249">
        <v>23</v>
      </c>
      <c r="W111" s="249">
        <v>23</v>
      </c>
      <c r="AB111" s="249">
        <v>23</v>
      </c>
      <c r="AF111" s="263"/>
      <c r="AG111" s="249">
        <f>IF(MAIN!$P$21=0,0,Mandals1!AB111)</f>
        <v>23</v>
      </c>
      <c r="AH111" s="249">
        <f>IF(MAIN!$P$21=0,0,Mandals1!AC111)</f>
        <v>0</v>
      </c>
      <c r="AI111" s="249">
        <f>IF(MAIN!$P$21=0,0,Mandals1!AD111)</f>
        <v>0</v>
      </c>
    </row>
    <row r="112" spans="18:35">
      <c r="R112" s="249">
        <v>24</v>
      </c>
      <c r="W112" s="249">
        <v>24</v>
      </c>
      <c r="AB112" s="249">
        <v>24</v>
      </c>
      <c r="AF112" s="263"/>
      <c r="AG112" s="249">
        <f>IF(MAIN!$P$21=0,0,Mandals1!AB112)</f>
        <v>24</v>
      </c>
      <c r="AH112" s="249">
        <f>IF(MAIN!$P$21=0,0,Mandals1!AC112)</f>
        <v>0</v>
      </c>
      <c r="AI112" s="249">
        <f>IF(MAIN!$P$21=0,0,Mandals1!AD112)</f>
        <v>0</v>
      </c>
    </row>
    <row r="113" spans="18:35">
      <c r="R113" s="249">
        <v>25</v>
      </c>
      <c r="W113" s="249">
        <v>25</v>
      </c>
      <c r="AB113" s="249">
        <v>25</v>
      </c>
      <c r="AF113" s="263"/>
      <c r="AG113" s="249">
        <f>IF(MAIN!$P$21=0,0,Mandals1!AB113)</f>
        <v>25</v>
      </c>
      <c r="AH113" s="249">
        <f>IF(MAIN!$P$21=0,0,Mandals1!AC113)</f>
        <v>0</v>
      </c>
      <c r="AI113" s="249">
        <f>IF(MAIN!$P$21=0,0,Mandals1!AD113)</f>
        <v>0</v>
      </c>
    </row>
    <row r="114" spans="18:35">
      <c r="R114" s="249">
        <v>26</v>
      </c>
      <c r="W114" s="249">
        <v>26</v>
      </c>
      <c r="AB114" s="249">
        <v>26</v>
      </c>
      <c r="AF114" s="263"/>
      <c r="AG114" s="249">
        <f>IF(MAIN!$P$21=0,0,Mandals1!AB114)</f>
        <v>26</v>
      </c>
      <c r="AH114" s="249">
        <f>IF(MAIN!$P$21=0,0,Mandals1!AC114)</f>
        <v>0</v>
      </c>
      <c r="AI114" s="249">
        <f>IF(MAIN!$P$21=0,0,Mandals1!AD114)</f>
        <v>0</v>
      </c>
    </row>
    <row r="115" spans="18:35">
      <c r="R115" s="249">
        <v>27</v>
      </c>
      <c r="W115" s="249">
        <v>27</v>
      </c>
      <c r="AB115" s="249">
        <v>27</v>
      </c>
      <c r="AF115" s="263"/>
      <c r="AG115" s="249">
        <f>IF(MAIN!$P$21=0,0,Mandals1!AB115)</f>
        <v>27</v>
      </c>
      <c r="AH115" s="249">
        <f>IF(MAIN!$P$21=0,0,Mandals1!AC115)</f>
        <v>0</v>
      </c>
      <c r="AI115" s="249">
        <f>IF(MAIN!$P$21=0,0,Mandals1!AD115)</f>
        <v>0</v>
      </c>
    </row>
    <row r="116" spans="18:35">
      <c r="R116" s="249">
        <v>28</v>
      </c>
      <c r="W116" s="249">
        <v>28</v>
      </c>
      <c r="AB116" s="249">
        <v>28</v>
      </c>
      <c r="AF116" s="263"/>
      <c r="AG116" s="249">
        <f>IF(MAIN!$P$21=0,0,Mandals1!AB116)</f>
        <v>28</v>
      </c>
      <c r="AH116" s="249">
        <f>IF(MAIN!$P$21=0,0,Mandals1!AC116)</f>
        <v>0</v>
      </c>
      <c r="AI116" s="249">
        <f>IF(MAIN!$P$21=0,0,Mandals1!AD116)</f>
        <v>0</v>
      </c>
    </row>
    <row r="117" spans="18:35">
      <c r="R117" s="249">
        <v>29</v>
      </c>
      <c r="W117" s="249">
        <v>29</v>
      </c>
      <c r="AB117" s="249">
        <v>29</v>
      </c>
      <c r="AF117" s="263"/>
      <c r="AG117" s="249">
        <f>IF(MAIN!$P$21=0,0,Mandals1!AB117)</f>
        <v>29</v>
      </c>
      <c r="AH117" s="249">
        <f>IF(MAIN!$P$21=0,0,Mandals1!AC117)</f>
        <v>0</v>
      </c>
      <c r="AI117" s="249">
        <f>IF(MAIN!$P$21=0,0,Mandals1!AD117)</f>
        <v>0</v>
      </c>
    </row>
    <row r="118" spans="18:35">
      <c r="R118" s="249">
        <v>30</v>
      </c>
      <c r="W118" s="249">
        <v>30</v>
      </c>
      <c r="AB118" s="249">
        <v>30</v>
      </c>
      <c r="AF118" s="263"/>
      <c r="AG118" s="249">
        <f>IF(MAIN!$P$21=0,0,Mandals1!AB118)</f>
        <v>30</v>
      </c>
      <c r="AH118" s="249">
        <f>IF(MAIN!$P$21=0,0,Mandals1!AC118)</f>
        <v>0</v>
      </c>
      <c r="AI118" s="249">
        <f>IF(MAIN!$P$21=0,0,Mandals1!AD118)</f>
        <v>0</v>
      </c>
    </row>
    <row r="119" spans="18:35">
      <c r="R119" s="249">
        <v>31</v>
      </c>
      <c r="W119" s="249">
        <v>31</v>
      </c>
      <c r="AB119" s="249">
        <v>31</v>
      </c>
      <c r="AF119" s="263"/>
      <c r="AG119" s="249">
        <f>IF(MAIN!$P$21=0,0,Mandals1!AB119)</f>
        <v>31</v>
      </c>
      <c r="AH119" s="249">
        <f>IF(MAIN!$P$21=0,0,Mandals1!AC119)</f>
        <v>0</v>
      </c>
      <c r="AI119" s="249">
        <f>IF(MAIN!$P$21=0,0,Mandals1!AD119)</f>
        <v>0</v>
      </c>
    </row>
    <row r="120" spans="18:35">
      <c r="AF120" s="263"/>
    </row>
    <row r="121" spans="18:35">
      <c r="AF121" s="263"/>
    </row>
    <row r="122" spans="18:35">
      <c r="AF122" s="263"/>
    </row>
    <row r="123" spans="18:35">
      <c r="AF123" s="263"/>
    </row>
    <row r="124" spans="18:35">
      <c r="AF124" s="263"/>
    </row>
    <row r="125" spans="18:35">
      <c r="AF125" s="263"/>
    </row>
    <row r="126" spans="18:35">
      <c r="AF126" s="263"/>
    </row>
    <row r="127" spans="18:35">
      <c r="AF127" s="263"/>
    </row>
    <row r="128" spans="18:35">
      <c r="AF128" s="263"/>
    </row>
    <row r="129" spans="32:32">
      <c r="AF129" s="263"/>
    </row>
    <row r="130" spans="32:32">
      <c r="AF130" s="263"/>
    </row>
    <row r="131" spans="32:32">
      <c r="AF131" s="263"/>
    </row>
    <row r="132" spans="32:32">
      <c r="AF132" s="263"/>
    </row>
    <row r="133" spans="32:32">
      <c r="AF133" s="263"/>
    </row>
    <row r="134" spans="32:32">
      <c r="AF134" s="263"/>
    </row>
    <row r="135" spans="32:32">
      <c r="AF135" s="263"/>
    </row>
    <row r="136" spans="32:32">
      <c r="AF136" s="263"/>
    </row>
    <row r="137" spans="32:32">
      <c r="AF137" s="263"/>
    </row>
    <row r="138" spans="32:32">
      <c r="AF138" s="263"/>
    </row>
    <row r="139" spans="32:32">
      <c r="AF139" s="263"/>
    </row>
    <row r="140" spans="32:32">
      <c r="AF140" s="263"/>
    </row>
    <row r="141" spans="32:32">
      <c r="AF141" s="263"/>
    </row>
    <row r="142" spans="32:32">
      <c r="AF142" s="263"/>
    </row>
    <row r="143" spans="32:32">
      <c r="AF143" s="263"/>
    </row>
    <row r="144" spans="32:32">
      <c r="AF144" s="263"/>
    </row>
    <row r="145" spans="32:32">
      <c r="AF145" s="263"/>
    </row>
    <row r="146" spans="32:32">
      <c r="AF146" s="263"/>
    </row>
    <row r="147" spans="32:32">
      <c r="AF147" s="263"/>
    </row>
    <row r="148" spans="32:32">
      <c r="AF148" s="263"/>
    </row>
    <row r="149" spans="32:32">
      <c r="AF149" s="263"/>
    </row>
    <row r="150" spans="32:32">
      <c r="AF150" s="263"/>
    </row>
    <row r="151" spans="32:32">
      <c r="AF151" s="263"/>
    </row>
    <row r="152" spans="32:32">
      <c r="AF152" s="263"/>
    </row>
    <row r="153" spans="32:32">
      <c r="AF153" s="263"/>
    </row>
    <row r="154" spans="32:32">
      <c r="AF154" s="263"/>
    </row>
    <row r="155" spans="32:32">
      <c r="AF155" s="263"/>
    </row>
    <row r="156" spans="32:32">
      <c r="AF156" s="263"/>
    </row>
    <row r="157" spans="32:32">
      <c r="AF157" s="263"/>
    </row>
    <row r="158" spans="32:32">
      <c r="AF158" s="263"/>
    </row>
    <row r="159" spans="32:32">
      <c r="AF159" s="263"/>
    </row>
    <row r="160" spans="32:32">
      <c r="AF160" s="263"/>
    </row>
    <row r="161" spans="32:32">
      <c r="AF161" s="263"/>
    </row>
    <row r="162" spans="32:32">
      <c r="AF162" s="263"/>
    </row>
    <row r="163" spans="32:32">
      <c r="AF163" s="263"/>
    </row>
    <row r="164" spans="32:32">
      <c r="AF164" s="263"/>
    </row>
    <row r="165" spans="32:32">
      <c r="AF165" s="263"/>
    </row>
    <row r="166" spans="32:32">
      <c r="AF166" s="263"/>
    </row>
    <row r="167" spans="32:32">
      <c r="AF167" s="263"/>
    </row>
    <row r="168" spans="32:32">
      <c r="AF168" s="263"/>
    </row>
    <row r="169" spans="32:32">
      <c r="AF169" s="263"/>
    </row>
    <row r="170" spans="32:32">
      <c r="AF170" s="263"/>
    </row>
    <row r="171" spans="32:32">
      <c r="AF171" s="263"/>
    </row>
    <row r="172" spans="32:32">
      <c r="AF172" s="263"/>
    </row>
    <row r="173" spans="32:32">
      <c r="AF173" s="263"/>
    </row>
    <row r="174" spans="32:32">
      <c r="AF174" s="263"/>
    </row>
    <row r="175" spans="32:32">
      <c r="AF175" s="263"/>
    </row>
    <row r="176" spans="32:32">
      <c r="AF176" s="263"/>
    </row>
    <row r="177" spans="32:32">
      <c r="AF177" s="263"/>
    </row>
    <row r="178" spans="32:32">
      <c r="AF178" s="263"/>
    </row>
    <row r="179" spans="32:32">
      <c r="AF179" s="263"/>
    </row>
    <row r="180" spans="32:32">
      <c r="AF180" s="263"/>
    </row>
    <row r="181" spans="32:32">
      <c r="AF181" s="263"/>
    </row>
    <row r="182" spans="32:32">
      <c r="AF182" s="263"/>
    </row>
    <row r="183" spans="32:32">
      <c r="AF183" s="263"/>
    </row>
    <row r="184" spans="32:32">
      <c r="AF184" s="263"/>
    </row>
    <row r="185" spans="32:32">
      <c r="AF185" s="263"/>
    </row>
    <row r="186" spans="32:32">
      <c r="AF186" s="263"/>
    </row>
    <row r="187" spans="32:32">
      <c r="AF187" s="263"/>
    </row>
  </sheetData>
  <sheetProtection password="CF42" sheet="1" objects="1" scenarios="1" selectLockedCells="1"/>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sheetPr codeName="Sheet9"/>
  <dimension ref="B1:N59"/>
  <sheetViews>
    <sheetView showGridLines="0" showRowColHeaders="0" showZeros="0" view="pageBreakPreview" zoomScaleNormal="130" zoomScaleSheetLayoutView="100" workbookViewId="0">
      <selection activeCell="I33" sqref="I33:K35"/>
    </sheetView>
  </sheetViews>
  <sheetFormatPr defaultRowHeight="12.75"/>
  <cols>
    <col min="2" max="2" width="5.28515625" customWidth="1"/>
    <col min="3" max="3" width="11.85546875" customWidth="1"/>
    <col min="4" max="4" width="13.5703125" customWidth="1"/>
    <col min="5" max="5" width="13.7109375" customWidth="1"/>
    <col min="7" max="7" width="7.7109375" customWidth="1"/>
    <col min="8" max="8" width="1.42578125" customWidth="1"/>
    <col min="11" max="11" width="20.42578125" customWidth="1"/>
  </cols>
  <sheetData>
    <row r="1" spans="2:14" ht="13.5" thickBot="1"/>
    <row r="2" spans="2:14" ht="21">
      <c r="B2" s="865" t="s">
        <v>508</v>
      </c>
      <c r="C2" s="866"/>
      <c r="D2" s="866"/>
      <c r="E2" s="866"/>
      <c r="F2" s="866"/>
      <c r="G2" s="866"/>
      <c r="H2" s="866"/>
      <c r="I2" s="866"/>
      <c r="J2" s="866"/>
      <c r="K2" s="867"/>
    </row>
    <row r="3" spans="2:14" ht="15.75">
      <c r="B3" s="868" t="s">
        <v>509</v>
      </c>
      <c r="C3" s="869"/>
      <c r="D3" s="869"/>
      <c r="E3" s="869"/>
      <c r="F3" s="869"/>
      <c r="G3" s="869"/>
      <c r="H3" s="869"/>
      <c r="I3" s="869"/>
      <c r="J3" s="869"/>
      <c r="K3" s="870"/>
    </row>
    <row r="4" spans="2:14" ht="18.75">
      <c r="B4" s="859" t="s">
        <v>3973</v>
      </c>
      <c r="C4" s="860"/>
      <c r="D4" s="860"/>
      <c r="E4" s="860"/>
      <c r="F4" s="860"/>
      <c r="G4" s="860"/>
      <c r="H4" s="860"/>
      <c r="I4" s="860"/>
      <c r="J4" s="860"/>
      <c r="K4" s="861"/>
      <c r="M4" s="217"/>
    </row>
    <row r="5" spans="2:14" ht="32.25" customHeight="1">
      <c r="B5" s="131" t="s">
        <v>514</v>
      </c>
      <c r="C5" s="132" t="s">
        <v>517</v>
      </c>
      <c r="D5" s="133"/>
      <c r="E5" s="133"/>
      <c r="F5" s="133"/>
      <c r="G5" s="133"/>
      <c r="H5" s="134" t="s">
        <v>510</v>
      </c>
      <c r="I5" s="134" t="str">
        <f>UPPER(MAIN!$I$6)</f>
        <v>K.V.KRISHNAIAH</v>
      </c>
      <c r="J5" s="133"/>
      <c r="K5" s="135"/>
    </row>
    <row r="6" spans="2:14" ht="15.75" customHeight="1">
      <c r="B6" s="131"/>
      <c r="C6" s="864" t="s">
        <v>513</v>
      </c>
      <c r="D6" s="864"/>
      <c r="E6" s="864"/>
      <c r="F6" s="864"/>
      <c r="G6" s="864"/>
      <c r="H6" s="133"/>
      <c r="I6" s="134" t="str">
        <f>Code!R31</f>
        <v>Rtd. L.F.L. Head Master</v>
      </c>
      <c r="J6" s="133"/>
      <c r="K6" s="135"/>
    </row>
    <row r="7" spans="2:14" ht="6" customHeight="1">
      <c r="B7" s="131" t="s">
        <v>512</v>
      </c>
      <c r="C7" s="133"/>
      <c r="D7" s="133"/>
      <c r="E7" s="133"/>
      <c r="F7" s="133"/>
      <c r="G7" s="133"/>
      <c r="H7" s="133"/>
      <c r="I7" s="134"/>
      <c r="J7" s="133"/>
      <c r="K7" s="135"/>
    </row>
    <row r="8" spans="2:14" ht="15">
      <c r="B8" s="131" t="s">
        <v>515</v>
      </c>
      <c r="C8" s="136" t="s">
        <v>516</v>
      </c>
      <c r="D8" s="133"/>
      <c r="E8" s="133"/>
      <c r="F8" s="133"/>
      <c r="G8" s="133"/>
      <c r="H8" s="134" t="s">
        <v>510</v>
      </c>
      <c r="I8" s="134">
        <f>Code!R32</f>
        <v>0</v>
      </c>
      <c r="J8" s="133"/>
      <c r="K8" s="135"/>
      <c r="M8" s="857" t="s">
        <v>5131</v>
      </c>
      <c r="N8" s="857"/>
    </row>
    <row r="9" spans="2:14" ht="15">
      <c r="B9" s="131"/>
      <c r="C9" s="137"/>
      <c r="D9" s="133"/>
      <c r="E9" s="133"/>
      <c r="F9" s="138"/>
      <c r="G9" s="133"/>
      <c r="H9" s="133"/>
      <c r="I9" s="134" t="str">
        <f>Code!R33&amp;" mandal"</f>
        <v>Balayapalli mandal</v>
      </c>
      <c r="J9" s="133"/>
      <c r="K9" s="135"/>
      <c r="M9" s="857" t="s">
        <v>5130</v>
      </c>
      <c r="N9" s="857"/>
    </row>
    <row r="10" spans="2:14" ht="15" customHeight="1">
      <c r="B10" s="131"/>
      <c r="C10" s="137"/>
      <c r="D10" s="133"/>
      <c r="E10" s="133"/>
      <c r="F10" s="138"/>
      <c r="G10" s="133"/>
      <c r="H10" s="133"/>
      <c r="I10" s="134" t="str">
        <f>Code!R34</f>
        <v>Nellore District</v>
      </c>
      <c r="J10" s="133"/>
      <c r="K10" s="135"/>
    </row>
    <row r="11" spans="2:14" ht="9" customHeight="1">
      <c r="B11" s="131"/>
      <c r="C11" s="137"/>
      <c r="D11" s="133"/>
      <c r="E11" s="133"/>
      <c r="F11" s="138"/>
      <c r="G11" s="133"/>
      <c r="H11" s="133"/>
      <c r="I11" s="134"/>
      <c r="J11" s="133"/>
      <c r="K11" s="135"/>
    </row>
    <row r="12" spans="2:14" ht="15">
      <c r="B12" s="131" t="s">
        <v>518</v>
      </c>
      <c r="C12" s="137" t="s">
        <v>412</v>
      </c>
      <c r="D12" s="133"/>
      <c r="E12" s="133"/>
      <c r="F12" s="138"/>
      <c r="G12" s="133"/>
      <c r="H12" s="134" t="s">
        <v>510</v>
      </c>
      <c r="I12" s="134" t="str">
        <f>"Rs."&amp;Salary!T1</f>
        <v>Rs.42506</v>
      </c>
      <c r="J12" s="133"/>
      <c r="K12" s="135"/>
    </row>
    <row r="13" spans="2:14" ht="8.25" customHeight="1">
      <c r="B13" s="131"/>
      <c r="C13" s="137"/>
      <c r="D13" s="133"/>
      <c r="E13" s="133"/>
      <c r="F13" s="138"/>
      <c r="G13" s="133"/>
      <c r="H13" s="133"/>
      <c r="I13" s="134"/>
      <c r="J13" s="133"/>
      <c r="K13" s="135"/>
    </row>
    <row r="14" spans="2:14" ht="15">
      <c r="B14" s="131" t="s">
        <v>519</v>
      </c>
      <c r="C14" s="132" t="s">
        <v>520</v>
      </c>
      <c r="D14" s="133"/>
      <c r="E14" s="138"/>
      <c r="F14" s="133"/>
      <c r="G14" s="133"/>
      <c r="H14" s="134" t="s">
        <v>510</v>
      </c>
      <c r="I14" s="134">
        <f>I8</f>
        <v>0</v>
      </c>
      <c r="J14" s="133"/>
      <c r="K14" s="135"/>
    </row>
    <row r="15" spans="2:14" ht="8.25" customHeight="1">
      <c r="B15" s="131"/>
      <c r="C15" s="132"/>
      <c r="D15" s="133"/>
      <c r="E15" s="138"/>
      <c r="F15" s="133"/>
      <c r="G15" s="133"/>
      <c r="H15" s="133"/>
      <c r="I15" s="134"/>
      <c r="J15" s="133"/>
      <c r="K15" s="135"/>
    </row>
    <row r="16" spans="2:14" ht="15">
      <c r="B16" s="131" t="s">
        <v>521</v>
      </c>
      <c r="C16" s="132" t="s">
        <v>522</v>
      </c>
      <c r="D16" s="138"/>
      <c r="E16" s="133"/>
      <c r="F16" s="133"/>
      <c r="G16" s="133"/>
      <c r="H16" s="134" t="s">
        <v>510</v>
      </c>
      <c r="I16" s="176" t="str">
        <f>"H.No:"&amp;MAIN!$G$14</f>
        <v>H.No:</v>
      </c>
      <c r="J16" s="133"/>
      <c r="K16" s="135"/>
    </row>
    <row r="17" spans="2:11" ht="15">
      <c r="B17" s="131"/>
      <c r="C17" s="132"/>
      <c r="D17" s="138"/>
      <c r="E17" s="133"/>
      <c r="F17" s="133"/>
      <c r="G17" s="133"/>
      <c r="H17" s="133"/>
      <c r="I17" s="176">
        <f>MAIN!$G$15</f>
        <v>0</v>
      </c>
      <c r="J17" s="133"/>
      <c r="K17" s="135"/>
    </row>
    <row r="18" spans="2:11" ht="15">
      <c r="B18" s="131"/>
      <c r="C18" s="132"/>
      <c r="D18" s="138"/>
      <c r="E18" s="133"/>
      <c r="F18" s="133"/>
      <c r="G18" s="133"/>
      <c r="H18" s="133"/>
      <c r="I18" s="176" t="str">
        <f>Mandals3!AD2</f>
        <v xml:space="preserve">Tirupati Urban </v>
      </c>
      <c r="J18" s="133"/>
      <c r="K18" s="135"/>
    </row>
    <row r="19" spans="2:11" ht="15">
      <c r="B19" s="131"/>
      <c r="C19" s="132"/>
      <c r="D19" s="138"/>
      <c r="E19" s="133"/>
      <c r="F19" s="133"/>
      <c r="G19" s="133"/>
      <c r="H19" s="133"/>
      <c r="I19" s="176" t="str">
        <f>Mandals3!Z1</f>
        <v>Chittoor District</v>
      </c>
      <c r="J19" s="133"/>
      <c r="K19" s="135"/>
    </row>
    <row r="20" spans="2:11" ht="15">
      <c r="B20" s="131" t="s">
        <v>523</v>
      </c>
      <c r="C20" s="139" t="s">
        <v>524</v>
      </c>
      <c r="D20" s="133"/>
      <c r="E20" s="133"/>
      <c r="F20" s="133"/>
      <c r="G20" s="133"/>
      <c r="H20" s="134" t="s">
        <v>510</v>
      </c>
      <c r="I20" s="871" t="str">
        <f>Code!F65&amp;PROPER(MAIN!$R$6)&amp;","&amp;PROPER(Code!B55)</f>
        <v>Sri.K.V.Krishnaiah,Self</v>
      </c>
      <c r="J20" s="871"/>
      <c r="K20" s="872"/>
    </row>
    <row r="21" spans="2:11" ht="9.75" customHeight="1">
      <c r="B21" s="131"/>
      <c r="C21" s="139"/>
      <c r="D21" s="133"/>
      <c r="E21" s="133"/>
      <c r="F21" s="133"/>
      <c r="G21" s="133"/>
      <c r="H21" s="133"/>
      <c r="I21" s="134"/>
      <c r="J21" s="133"/>
      <c r="K21" s="135"/>
    </row>
    <row r="22" spans="2:11" ht="17.25" customHeight="1">
      <c r="B22" s="131" t="s">
        <v>537</v>
      </c>
      <c r="C22" s="132" t="s">
        <v>525</v>
      </c>
      <c r="D22" s="133"/>
      <c r="E22" s="133"/>
      <c r="F22" s="133"/>
      <c r="G22" s="133"/>
      <c r="H22" s="132" t="s">
        <v>510</v>
      </c>
      <c r="I22" s="632" t="str">
        <f>Code!O1</f>
        <v>VENKATARAMANA HEART &amp; MATERNITY HOSPITAL,10-3-206/A3/A,Reddy &amp; Reddy Colony,Tirupathi-517501</v>
      </c>
      <c r="J22" s="632"/>
      <c r="K22" s="858"/>
    </row>
    <row r="23" spans="2:11" ht="15">
      <c r="B23" s="131"/>
      <c r="C23" s="132"/>
      <c r="D23" s="133"/>
      <c r="E23" s="133"/>
      <c r="F23" s="133"/>
      <c r="G23" s="133"/>
      <c r="H23" s="132"/>
      <c r="I23" s="632"/>
      <c r="J23" s="632"/>
      <c r="K23" s="858"/>
    </row>
    <row r="24" spans="2:11" ht="15">
      <c r="B24" s="131"/>
      <c r="C24" s="132"/>
      <c r="D24" s="133"/>
      <c r="E24" s="133"/>
      <c r="F24" s="133"/>
      <c r="G24" s="133"/>
      <c r="H24" s="133"/>
      <c r="I24" s="632"/>
      <c r="J24" s="632"/>
      <c r="K24" s="858"/>
    </row>
    <row r="25" spans="2:11" ht="9.75" customHeight="1">
      <c r="B25" s="131"/>
      <c r="C25" s="132"/>
      <c r="D25" s="133"/>
      <c r="E25" s="133"/>
      <c r="F25" s="133"/>
      <c r="G25" s="133"/>
      <c r="H25" s="133"/>
      <c r="I25" s="494"/>
      <c r="J25" s="494"/>
      <c r="K25" s="498"/>
    </row>
    <row r="26" spans="2:11" ht="13.5" customHeight="1">
      <c r="B26" s="131" t="s">
        <v>538</v>
      </c>
      <c r="C26" s="133" t="s">
        <v>539</v>
      </c>
      <c r="D26" s="133"/>
      <c r="E26" s="133"/>
      <c r="F26" s="133"/>
      <c r="G26" s="133"/>
      <c r="H26" s="132" t="s">
        <v>510</v>
      </c>
      <c r="I26" s="632" t="str">
        <f>MAIN!$Q$10&amp;".,"&amp;"from "&amp;Mandals1!R86&amp;" to "&amp;Mandals1!W86&amp;"."</f>
        <v>CAD-UA BRONCHIAL ASTHMA.,from 19-3-2017 to 22-3-2017.</v>
      </c>
      <c r="J26" s="632"/>
      <c r="K26" s="858"/>
    </row>
    <row r="27" spans="2:11" ht="15">
      <c r="B27" s="131"/>
      <c r="C27" s="133"/>
      <c r="D27" s="133"/>
      <c r="E27" s="133"/>
      <c r="F27" s="133"/>
      <c r="G27" s="133"/>
      <c r="H27" s="132"/>
      <c r="I27" s="632"/>
      <c r="J27" s="632"/>
      <c r="K27" s="858"/>
    </row>
    <row r="28" spans="2:11" ht="15">
      <c r="B28" s="131"/>
      <c r="C28" s="133"/>
      <c r="D28" s="133"/>
      <c r="E28" s="133"/>
      <c r="F28" s="133"/>
      <c r="G28" s="133"/>
      <c r="H28" s="132"/>
      <c r="I28" s="632"/>
      <c r="J28" s="632"/>
      <c r="K28" s="858"/>
    </row>
    <row r="29" spans="2:11" ht="15">
      <c r="B29" s="131"/>
      <c r="C29" s="133"/>
      <c r="D29" s="133"/>
      <c r="E29" s="133"/>
      <c r="F29" s="133"/>
      <c r="G29" s="133"/>
      <c r="H29" s="133"/>
      <c r="I29" s="632"/>
      <c r="J29" s="632"/>
      <c r="K29" s="858"/>
    </row>
    <row r="30" spans="2:11" ht="15" customHeight="1">
      <c r="B30" s="131" t="s">
        <v>541</v>
      </c>
      <c r="C30" s="136" t="s">
        <v>540</v>
      </c>
      <c r="D30" s="133"/>
      <c r="E30" s="133"/>
      <c r="F30" s="133"/>
      <c r="G30" s="133"/>
      <c r="H30" s="134" t="s">
        <v>510</v>
      </c>
      <c r="I30" s="632" t="str">
        <f>'aPP ii'!E26&amp;"  "&amp;'aPP ii'!E27&amp;"  "&amp;'aPP ii'!E28</f>
        <v>List of Medicines in detailed   and  Essentiality Certificates are enclosed</v>
      </c>
      <c r="J30" s="632"/>
      <c r="K30" s="858"/>
    </row>
    <row r="31" spans="2:11" ht="15">
      <c r="B31" s="131"/>
      <c r="C31" s="136"/>
      <c r="D31" s="133"/>
      <c r="E31" s="133"/>
      <c r="F31" s="133"/>
      <c r="G31" s="133"/>
      <c r="H31" s="134"/>
      <c r="I31" s="632"/>
      <c r="J31" s="632"/>
      <c r="K31" s="858"/>
    </row>
    <row r="32" spans="2:11" ht="15">
      <c r="B32" s="131"/>
      <c r="C32" s="136"/>
      <c r="D32" s="133"/>
      <c r="E32" s="133"/>
      <c r="F32" s="133"/>
      <c r="G32" s="133"/>
      <c r="H32" s="134"/>
      <c r="I32" s="632"/>
      <c r="J32" s="632"/>
      <c r="K32" s="858"/>
    </row>
    <row r="33" spans="2:11" ht="18" customHeight="1">
      <c r="B33" s="131" t="s">
        <v>542</v>
      </c>
      <c r="C33" s="133" t="s">
        <v>543</v>
      </c>
      <c r="D33" s="133"/>
      <c r="E33" s="133"/>
      <c r="F33" s="133"/>
      <c r="G33" s="133"/>
      <c r="H33" s="134" t="s">
        <v>510</v>
      </c>
      <c r="I33" s="632" t="str">
        <f>'aPP ii'!E29&amp;'aPP ii'!F29&amp;" "&amp;'aPP ii'!E30</f>
        <v xml:space="preserve">Rs.20636-00 (Rupees  Twenty  Thousand  Six Hundred  and  Thirty Six Only) </v>
      </c>
      <c r="J33" s="632"/>
      <c r="K33" s="858"/>
    </row>
    <row r="34" spans="2:11" ht="15">
      <c r="B34" s="131"/>
      <c r="C34" s="133"/>
      <c r="D34" s="133"/>
      <c r="E34" s="133"/>
      <c r="F34" s="133"/>
      <c r="G34" s="133"/>
      <c r="H34" s="134"/>
      <c r="I34" s="632"/>
      <c r="J34" s="632"/>
      <c r="K34" s="858"/>
    </row>
    <row r="35" spans="2:11" ht="15">
      <c r="B35" s="131"/>
      <c r="C35" s="133"/>
      <c r="D35" s="133"/>
      <c r="E35" s="133"/>
      <c r="F35" s="133"/>
      <c r="G35" s="133"/>
      <c r="H35" s="134"/>
      <c r="I35" s="632"/>
      <c r="J35" s="632"/>
      <c r="K35" s="858"/>
    </row>
    <row r="36" spans="2:11" ht="15">
      <c r="B36" s="131"/>
      <c r="C36" s="133"/>
      <c r="D36" s="133"/>
      <c r="E36" s="133"/>
      <c r="F36" s="133"/>
      <c r="G36" s="133"/>
      <c r="H36" s="133"/>
      <c r="I36" s="134"/>
      <c r="J36" s="133"/>
      <c r="K36" s="135"/>
    </row>
    <row r="37" spans="2:11" ht="15">
      <c r="B37" s="131" t="s">
        <v>544</v>
      </c>
      <c r="C37" s="136" t="s">
        <v>545</v>
      </c>
      <c r="D37" s="133"/>
      <c r="E37" s="133"/>
      <c r="F37" s="133"/>
      <c r="G37" s="133"/>
      <c r="H37" s="134" t="s">
        <v>510</v>
      </c>
      <c r="I37" s="134" t="str">
        <f>'aPP ii'!F31</f>
        <v>Requisition letter to HM.</v>
      </c>
      <c r="J37" s="133"/>
      <c r="K37" s="135"/>
    </row>
    <row r="38" spans="2:11" ht="15">
      <c r="B38" s="131"/>
      <c r="C38" s="136"/>
      <c r="D38" s="133"/>
      <c r="E38" s="133"/>
      <c r="F38" s="133"/>
      <c r="G38" s="133"/>
      <c r="H38" s="134"/>
      <c r="I38" s="134" t="str">
        <f>'aPP ii'!F32</f>
        <v>Requisition letter from HM to DEO.</v>
      </c>
      <c r="J38" s="133"/>
      <c r="K38" s="135"/>
    </row>
    <row r="39" spans="2:11" ht="15">
      <c r="B39" s="131"/>
      <c r="C39" s="136"/>
      <c r="D39" s="133"/>
      <c r="E39" s="133"/>
      <c r="F39" s="133"/>
      <c r="G39" s="133"/>
      <c r="H39" s="134"/>
      <c r="I39" s="134" t="str">
        <f>'aPP ii'!F33</f>
        <v>Salary certifcate</v>
      </c>
      <c r="J39" s="133"/>
      <c r="K39" s="135"/>
    </row>
    <row r="40" spans="2:11" ht="15">
      <c r="B40" s="131"/>
      <c r="C40" s="136"/>
      <c r="D40" s="133"/>
      <c r="E40" s="133"/>
      <c r="F40" s="133"/>
      <c r="G40" s="133"/>
      <c r="H40" s="134"/>
      <c r="I40" s="134" t="str">
        <f>'aPP ii'!F34</f>
        <v>Appendix II</v>
      </c>
      <c r="J40" s="133"/>
      <c r="K40" s="135"/>
    </row>
    <row r="41" spans="2:11" ht="15">
      <c r="B41" s="131"/>
      <c r="C41" s="136"/>
      <c r="D41" s="133"/>
      <c r="E41" s="133"/>
      <c r="F41" s="133"/>
      <c r="G41" s="133"/>
      <c r="H41" s="134"/>
      <c r="I41" s="134" t="str">
        <f>'aPP ii'!F35</f>
        <v>Form -C</v>
      </c>
      <c r="J41" s="133"/>
      <c r="K41" s="135"/>
    </row>
    <row r="42" spans="2:11" ht="15">
      <c r="B42" s="131"/>
      <c r="C42" s="133"/>
      <c r="D42" s="133"/>
      <c r="E42" s="133"/>
      <c r="F42" s="133"/>
      <c r="G42" s="133"/>
      <c r="H42" s="133"/>
      <c r="I42" s="134" t="str">
        <f>'aPP ii'!F36</f>
        <v>Check List</v>
      </c>
      <c r="J42" s="133"/>
      <c r="K42" s="135"/>
    </row>
    <row r="43" spans="2:11" ht="15">
      <c r="B43" s="131"/>
      <c r="C43" s="133"/>
      <c r="D43" s="133"/>
      <c r="E43" s="133"/>
      <c r="F43" s="133"/>
      <c r="G43" s="133"/>
      <c r="H43" s="133"/>
      <c r="I43" s="134" t="str">
        <f>'aPP ii'!F37</f>
        <v>Essentiality Certificate</v>
      </c>
      <c r="J43" s="133"/>
      <c r="K43" s="135"/>
    </row>
    <row r="44" spans="2:11" ht="15">
      <c r="B44" s="131"/>
      <c r="C44" s="133"/>
      <c r="D44" s="133"/>
      <c r="E44" s="133"/>
      <c r="F44" s="133"/>
      <c r="G44" s="133"/>
      <c r="H44" s="133"/>
      <c r="I44" s="134" t="str">
        <f>'aPP ii'!F38</f>
        <v>Dependent Certificate</v>
      </c>
      <c r="J44" s="133"/>
      <c r="K44" s="135"/>
    </row>
    <row r="45" spans="2:11" ht="15">
      <c r="B45" s="131"/>
      <c r="C45" s="133"/>
      <c r="D45" s="133"/>
      <c r="E45" s="133"/>
      <c r="F45" s="133"/>
      <c r="G45" s="133"/>
      <c r="H45" s="133"/>
      <c r="I45" s="134" t="str">
        <f>'aPP ii'!F39</f>
        <v>Availment certificate</v>
      </c>
      <c r="J45" s="133"/>
      <c r="K45" s="135"/>
    </row>
    <row r="46" spans="2:11" ht="15">
      <c r="B46" s="131"/>
      <c r="C46" s="133"/>
      <c r="D46" s="133"/>
      <c r="E46" s="133"/>
      <c r="F46" s="133"/>
      <c r="G46" s="133"/>
      <c r="H46" s="133"/>
      <c r="I46" s="134" t="str">
        <f>'aPP ii'!F40</f>
        <v>Non-Drawl Certificate</v>
      </c>
      <c r="J46" s="133"/>
      <c r="K46" s="135"/>
    </row>
    <row r="47" spans="2:11" ht="15">
      <c r="B47" s="131"/>
      <c r="C47" s="133"/>
      <c r="D47" s="133"/>
      <c r="E47" s="133"/>
      <c r="F47" s="133"/>
      <c r="G47" s="133"/>
      <c r="H47" s="133"/>
      <c r="I47" s="134" t="str">
        <f>'aPP ii'!F41</f>
        <v>Discharge summary</v>
      </c>
      <c r="J47" s="133"/>
      <c r="K47" s="135"/>
    </row>
    <row r="48" spans="2:11" ht="15">
      <c r="B48" s="140"/>
      <c r="C48" s="138"/>
      <c r="D48" s="133"/>
      <c r="E48" s="133"/>
      <c r="F48" s="133"/>
      <c r="G48" s="133"/>
      <c r="H48" s="133"/>
      <c r="I48" s="134" t="str">
        <f>'aPP ii'!F42</f>
        <v>Medical Bills</v>
      </c>
      <c r="J48" s="133"/>
      <c r="K48" s="135"/>
    </row>
    <row r="49" spans="2:11" ht="15">
      <c r="B49" s="140"/>
      <c r="C49" s="133"/>
      <c r="D49" s="138"/>
      <c r="E49" s="133"/>
      <c r="F49" s="133"/>
      <c r="G49" s="133"/>
      <c r="H49" s="133"/>
      <c r="I49" s="134"/>
      <c r="J49" s="133"/>
      <c r="K49" s="135"/>
    </row>
    <row r="50" spans="2:11" ht="4.5" customHeight="1">
      <c r="B50" s="140"/>
      <c r="C50" s="133"/>
      <c r="D50" s="138"/>
      <c r="E50" s="133"/>
      <c r="F50" s="133"/>
      <c r="G50" s="133"/>
      <c r="H50" s="133"/>
      <c r="I50" s="134"/>
      <c r="J50" s="133"/>
      <c r="K50" s="135"/>
    </row>
    <row r="51" spans="2:11" ht="18" customHeight="1">
      <c r="B51" s="859" t="s">
        <v>546</v>
      </c>
      <c r="C51" s="860"/>
      <c r="D51" s="860"/>
      <c r="E51" s="860"/>
      <c r="F51" s="860"/>
      <c r="G51" s="860"/>
      <c r="H51" s="860"/>
      <c r="I51" s="860"/>
      <c r="J51" s="860"/>
      <c r="K51" s="861"/>
    </row>
    <row r="52" spans="2:11" ht="8.25" customHeight="1">
      <c r="B52" s="495"/>
      <c r="C52" s="496"/>
      <c r="D52" s="496"/>
      <c r="E52" s="496"/>
      <c r="F52" s="496"/>
      <c r="G52" s="496"/>
      <c r="H52" s="496"/>
      <c r="I52" s="496"/>
      <c r="J52" s="496"/>
      <c r="K52" s="497"/>
    </row>
    <row r="53" spans="2:11" ht="45" customHeight="1">
      <c r="B53" s="141" t="s">
        <v>511</v>
      </c>
      <c r="C53" s="862" t="s">
        <v>3971</v>
      </c>
      <c r="D53" s="862"/>
      <c r="E53" s="862"/>
      <c r="F53" s="862"/>
      <c r="G53" s="862"/>
      <c r="H53" s="862"/>
      <c r="I53" s="862"/>
      <c r="J53" s="862"/>
      <c r="K53" s="863"/>
    </row>
    <row r="54" spans="2:11" ht="15">
      <c r="B54" s="141"/>
      <c r="C54" s="133"/>
      <c r="D54" s="133"/>
      <c r="E54" s="133"/>
      <c r="F54" s="133"/>
      <c r="G54" s="133"/>
      <c r="H54" s="133"/>
      <c r="I54" s="133"/>
      <c r="J54" s="133"/>
      <c r="K54" s="135"/>
    </row>
    <row r="55" spans="2:11" ht="15" customHeight="1">
      <c r="B55" s="141"/>
      <c r="C55" s="856" t="s">
        <v>5133</v>
      </c>
      <c r="D55" s="856"/>
      <c r="E55" s="133"/>
      <c r="F55" s="133"/>
      <c r="G55" s="854" t="s">
        <v>201</v>
      </c>
      <c r="H55" s="854"/>
      <c r="I55" s="854"/>
      <c r="J55" s="854"/>
      <c r="K55" s="855"/>
    </row>
    <row r="56" spans="2:11" ht="20.25" customHeight="1">
      <c r="B56" s="140"/>
      <c r="C56" s="856"/>
      <c r="D56" s="856"/>
      <c r="E56" s="136"/>
      <c r="F56" s="136"/>
      <c r="G56" s="854"/>
      <c r="H56" s="854"/>
      <c r="I56" s="854"/>
      <c r="J56" s="854"/>
      <c r="K56" s="855"/>
    </row>
    <row r="57" spans="2:11">
      <c r="B57" s="140"/>
      <c r="C57" s="614"/>
      <c r="D57" s="614"/>
      <c r="E57" s="133"/>
      <c r="F57" s="133"/>
      <c r="G57" s="133"/>
      <c r="H57" s="133"/>
      <c r="I57" s="133"/>
      <c r="J57" s="133"/>
      <c r="K57" s="135"/>
    </row>
    <row r="58" spans="2:11">
      <c r="B58" s="140"/>
      <c r="C58" s="133"/>
      <c r="D58" s="133"/>
      <c r="E58" s="133"/>
      <c r="F58" s="133"/>
      <c r="G58" s="133"/>
      <c r="H58" s="133"/>
      <c r="I58" s="133"/>
      <c r="J58" s="133"/>
      <c r="K58" s="135"/>
    </row>
    <row r="59" spans="2:11" ht="13.5" thickBot="1">
      <c r="B59" s="142"/>
      <c r="C59" s="143"/>
      <c r="D59" s="143"/>
      <c r="E59" s="143"/>
      <c r="F59" s="143"/>
      <c r="G59" s="143"/>
      <c r="H59" s="143"/>
      <c r="I59" s="143"/>
      <c r="J59" s="143"/>
      <c r="K59" s="144"/>
    </row>
  </sheetData>
  <sheetProtection selectLockedCells="1"/>
  <mergeCells count="16">
    <mergeCell ref="C6:G6"/>
    <mergeCell ref="B2:K2"/>
    <mergeCell ref="B3:K3"/>
    <mergeCell ref="B4:K4"/>
    <mergeCell ref="I20:K20"/>
    <mergeCell ref="C57:D57"/>
    <mergeCell ref="G55:K56"/>
    <mergeCell ref="C55:D56"/>
    <mergeCell ref="M8:N8"/>
    <mergeCell ref="M9:N9"/>
    <mergeCell ref="I30:K32"/>
    <mergeCell ref="I22:K24"/>
    <mergeCell ref="I26:K29"/>
    <mergeCell ref="I33:K35"/>
    <mergeCell ref="B51:K51"/>
    <mergeCell ref="C53:K53"/>
  </mergeCells>
  <phoneticPr fontId="34" type="noConversion"/>
  <pageMargins left="0.36" right="0.22" top="0.85" bottom="0.52" header="0.56999999999999995" footer="0.13"/>
  <pageSetup paperSize="5" orientation="portrait" horizontalDpi="180" verticalDpi="180" r:id="rId1"/>
  <drawing r:id="rId2"/>
</worksheet>
</file>

<file path=xl/worksheets/sheet16.xml><?xml version="1.0" encoding="utf-8"?>
<worksheet xmlns="http://schemas.openxmlformats.org/spreadsheetml/2006/main" xmlns:r="http://schemas.openxmlformats.org/officeDocument/2006/relationships">
  <sheetPr codeName="Sheet10"/>
  <dimension ref="B2:N25"/>
  <sheetViews>
    <sheetView showGridLines="0" showRowColHeaders="0" view="pageBreakPreview" topLeftCell="A4" zoomScale="110" zoomScaleSheetLayoutView="110" workbookViewId="0">
      <selection activeCell="N7" sqref="N7"/>
    </sheetView>
  </sheetViews>
  <sheetFormatPr defaultColWidth="9.140625" defaultRowHeight="20.100000000000001" customHeight="1"/>
  <cols>
    <col min="1" max="1" width="9.140625" style="10"/>
    <col min="2" max="2" width="4.28515625" style="11" customWidth="1"/>
    <col min="3" max="3" width="42.42578125" style="10" customWidth="1"/>
    <col min="4" max="4" width="1.5703125" style="10" customWidth="1"/>
    <col min="5" max="5" width="7.7109375" style="10" customWidth="1"/>
    <col min="6" max="11" width="6.5703125" style="10" customWidth="1"/>
    <col min="12" max="16384" width="9.140625" style="10"/>
  </cols>
  <sheetData>
    <row r="2" spans="2:14" ht="36" customHeight="1">
      <c r="B2" s="892" t="s">
        <v>202</v>
      </c>
      <c r="C2" s="892"/>
      <c r="D2" s="892"/>
      <c r="E2" s="892"/>
      <c r="F2" s="892"/>
      <c r="G2" s="892"/>
      <c r="H2" s="892"/>
      <c r="I2" s="892"/>
      <c r="J2" s="892"/>
      <c r="K2" s="892"/>
      <c r="L2" s="891"/>
      <c r="M2" s="891"/>
      <c r="N2" s="16"/>
    </row>
    <row r="3" spans="2:14" ht="20.100000000000001" customHeight="1">
      <c r="B3" s="874">
        <v>1</v>
      </c>
      <c r="C3" s="875" t="s">
        <v>2412</v>
      </c>
      <c r="D3" s="876"/>
      <c r="E3" s="880" t="str">
        <f>IF(Code!Q3="","",UPPER(Code!R30))</f>
        <v>SRI. K.V.KRISHNAIAH</v>
      </c>
      <c r="F3" s="880"/>
      <c r="G3" s="880"/>
      <c r="H3" s="880"/>
      <c r="I3" s="880"/>
      <c r="J3" s="880"/>
      <c r="K3" s="881"/>
    </row>
    <row r="4" spans="2:14" ht="20.100000000000001" customHeight="1">
      <c r="B4" s="874"/>
      <c r="C4" s="875"/>
      <c r="D4" s="877"/>
      <c r="E4" s="882" t="str">
        <f>Code!R31</f>
        <v>Rtd. L.F.L. Head Master</v>
      </c>
      <c r="F4" s="882"/>
      <c r="G4" s="882"/>
      <c r="H4" s="882"/>
      <c r="I4" s="882"/>
      <c r="J4" s="882"/>
      <c r="K4" s="883"/>
    </row>
    <row r="5" spans="2:14" ht="20.100000000000001" customHeight="1">
      <c r="B5" s="874"/>
      <c r="C5" s="875"/>
      <c r="D5" s="877"/>
      <c r="E5" s="882">
        <f>Code!R32</f>
        <v>0</v>
      </c>
      <c r="F5" s="882"/>
      <c r="G5" s="882"/>
      <c r="H5" s="882"/>
      <c r="I5" s="882"/>
      <c r="J5" s="882"/>
      <c r="K5" s="883"/>
    </row>
    <row r="6" spans="2:14" ht="20.100000000000001" customHeight="1">
      <c r="B6" s="874"/>
      <c r="C6" s="875"/>
      <c r="D6" s="877"/>
      <c r="E6" s="882" t="str">
        <f>Code!R33&amp;" mandal"</f>
        <v>Balayapalli mandal</v>
      </c>
      <c r="F6" s="882"/>
      <c r="G6" s="882"/>
      <c r="H6" s="882"/>
      <c r="I6" s="882"/>
      <c r="J6" s="882"/>
      <c r="K6" s="883"/>
    </row>
    <row r="7" spans="2:14" ht="20.100000000000001" customHeight="1">
      <c r="B7" s="874"/>
      <c r="C7" s="875"/>
      <c r="D7" s="878"/>
      <c r="E7" s="884" t="str">
        <f>Code!R34</f>
        <v>Nellore District</v>
      </c>
      <c r="F7" s="884"/>
      <c r="G7" s="884"/>
      <c r="H7" s="884"/>
      <c r="I7" s="884"/>
      <c r="J7" s="884"/>
      <c r="K7" s="885"/>
      <c r="N7" s="310"/>
    </row>
    <row r="8" spans="2:14" ht="31.5" customHeight="1">
      <c r="B8" s="23">
        <v>2</v>
      </c>
      <c r="C8" s="178" t="s">
        <v>2413</v>
      </c>
      <c r="D8" s="177"/>
      <c r="E8" s="888" t="str">
        <f>'Form c'!I20</f>
        <v>Sri.K.V.Krishnaiah,Self</v>
      </c>
      <c r="F8" s="888"/>
      <c r="G8" s="888"/>
      <c r="H8" s="888"/>
      <c r="I8" s="888"/>
      <c r="J8" s="888"/>
      <c r="K8" s="889"/>
    </row>
    <row r="9" spans="2:14" ht="33.75" customHeight="1">
      <c r="B9" s="23">
        <v>3</v>
      </c>
      <c r="C9" s="24" t="s">
        <v>203</v>
      </c>
      <c r="D9" s="28"/>
      <c r="E9" s="886" t="str">
        <f>"from "&amp;Mandals1!R86&amp;" to "&amp;Mandals1!W86&amp;"."</f>
        <v>from 19-3-2017 to 22-3-2017.</v>
      </c>
      <c r="F9" s="886"/>
      <c r="G9" s="886"/>
      <c r="H9" s="886"/>
      <c r="I9" s="886"/>
      <c r="J9" s="886"/>
      <c r="K9" s="887"/>
    </row>
    <row r="10" spans="2:14" ht="17.25" customHeight="1">
      <c r="B10" s="874">
        <v>4</v>
      </c>
      <c r="C10" s="879" t="s">
        <v>204</v>
      </c>
      <c r="D10" s="25"/>
      <c r="E10" s="880" t="str">
        <f>IF(Code!T8="","",UPPER(Code!O1))</f>
        <v>VENKATARAMANA HEART &amp; MATERNITY HOSPITAL,10-3-206/A3/A,REDDY &amp; REDDY COLONY,TIRUPATHI-517501</v>
      </c>
      <c r="F10" s="880"/>
      <c r="G10" s="880"/>
      <c r="H10" s="880"/>
      <c r="I10" s="880"/>
      <c r="J10" s="880"/>
      <c r="K10" s="881"/>
      <c r="M10" s="480" t="s">
        <v>5131</v>
      </c>
    </row>
    <row r="11" spans="2:14" ht="17.25" customHeight="1">
      <c r="B11" s="874"/>
      <c r="C11" s="879"/>
      <c r="D11" s="26"/>
      <c r="E11" s="882"/>
      <c r="F11" s="882"/>
      <c r="G11" s="882"/>
      <c r="H11" s="882"/>
      <c r="I11" s="882"/>
      <c r="J11" s="882"/>
      <c r="K11" s="883"/>
      <c r="M11" s="481" t="s">
        <v>5130</v>
      </c>
    </row>
    <row r="12" spans="2:14" ht="17.25" customHeight="1">
      <c r="B12" s="874"/>
      <c r="C12" s="879"/>
      <c r="D12" s="27"/>
      <c r="E12" s="884"/>
      <c r="F12" s="884"/>
      <c r="G12" s="884"/>
      <c r="H12" s="884"/>
      <c r="I12" s="884"/>
      <c r="J12" s="884"/>
      <c r="K12" s="885"/>
    </row>
    <row r="13" spans="2:14" ht="24.75" customHeight="1">
      <c r="B13" s="23">
        <v>5</v>
      </c>
      <c r="C13" s="24" t="s">
        <v>205</v>
      </c>
      <c r="D13" s="28"/>
      <c r="E13" s="886" t="str">
        <f>UPPER(Code!D73)</f>
        <v>PRIVATE</v>
      </c>
      <c r="F13" s="886"/>
      <c r="G13" s="886"/>
      <c r="H13" s="886"/>
      <c r="I13" s="886"/>
      <c r="J13" s="886"/>
      <c r="K13" s="887"/>
    </row>
    <row r="14" spans="2:14" ht="51" customHeight="1">
      <c r="B14" s="23">
        <v>6</v>
      </c>
      <c r="C14" s="24" t="s">
        <v>206</v>
      </c>
      <c r="D14" s="28"/>
      <c r="E14" s="29" t="str">
        <f t="shared" ref="E14:E19" si="0">CONCATENATE("YES"," /")</f>
        <v>YES /</v>
      </c>
      <c r="F14" s="30" t="s">
        <v>217</v>
      </c>
      <c r="G14" s="29"/>
      <c r="H14" s="29"/>
      <c r="I14" s="29"/>
      <c r="J14" s="29"/>
      <c r="K14" s="31"/>
    </row>
    <row r="15" spans="2:14" ht="39" customHeight="1">
      <c r="B15" s="23">
        <v>7</v>
      </c>
      <c r="C15" s="24" t="s">
        <v>207</v>
      </c>
      <c r="D15" s="28"/>
      <c r="E15" s="29" t="str">
        <f t="shared" si="0"/>
        <v>YES /</v>
      </c>
      <c r="F15" s="30" t="s">
        <v>217</v>
      </c>
      <c r="G15" s="29"/>
      <c r="H15" s="29"/>
      <c r="I15" s="29"/>
      <c r="J15" s="29"/>
      <c r="K15" s="31"/>
    </row>
    <row r="16" spans="2:14" ht="51.75" customHeight="1">
      <c r="B16" s="23">
        <v>8</v>
      </c>
      <c r="C16" s="24" t="s">
        <v>208</v>
      </c>
      <c r="D16" s="28"/>
      <c r="E16" s="29" t="str">
        <f t="shared" si="0"/>
        <v>YES /</v>
      </c>
      <c r="F16" s="30" t="s">
        <v>217</v>
      </c>
      <c r="G16" s="29"/>
      <c r="H16" s="29"/>
      <c r="I16" s="29"/>
      <c r="J16" s="29"/>
      <c r="K16" s="31"/>
    </row>
    <row r="17" spans="2:11" ht="75.75" customHeight="1">
      <c r="B17" s="23">
        <v>9</v>
      </c>
      <c r="C17" s="24" t="s">
        <v>209</v>
      </c>
      <c r="D17" s="28"/>
      <c r="E17" s="29" t="str">
        <f t="shared" si="0"/>
        <v>YES /</v>
      </c>
      <c r="F17" s="30" t="s">
        <v>217</v>
      </c>
      <c r="G17" s="29"/>
      <c r="H17" s="29"/>
      <c r="I17" s="29"/>
      <c r="J17" s="29"/>
      <c r="K17" s="31"/>
    </row>
    <row r="18" spans="2:11" ht="57.75" customHeight="1">
      <c r="B18" s="23">
        <v>10</v>
      </c>
      <c r="C18" s="24" t="s">
        <v>210</v>
      </c>
      <c r="D18" s="28"/>
      <c r="E18" s="29" t="str">
        <f t="shared" si="0"/>
        <v>YES /</v>
      </c>
      <c r="F18" s="30" t="s">
        <v>217</v>
      </c>
      <c r="G18" s="29"/>
      <c r="H18" s="29"/>
      <c r="I18" s="29"/>
      <c r="J18" s="29"/>
      <c r="K18" s="31"/>
    </row>
    <row r="19" spans="2:11" ht="39.75" customHeight="1">
      <c r="B19" s="23">
        <v>11</v>
      </c>
      <c r="C19" s="24" t="s">
        <v>211</v>
      </c>
      <c r="D19" s="28"/>
      <c r="E19" s="29" t="str">
        <f t="shared" si="0"/>
        <v>YES /</v>
      </c>
      <c r="F19" s="30" t="s">
        <v>217</v>
      </c>
      <c r="G19" s="29"/>
      <c r="H19" s="29"/>
      <c r="I19" s="29"/>
      <c r="J19" s="29"/>
      <c r="K19" s="31"/>
    </row>
    <row r="20" spans="2:11" ht="48.75" customHeight="1">
      <c r="B20" s="23">
        <v>12</v>
      </c>
      <c r="C20" s="24" t="s">
        <v>212</v>
      </c>
      <c r="D20" s="28"/>
      <c r="E20" s="886" t="s">
        <v>51</v>
      </c>
      <c r="F20" s="886"/>
      <c r="G20" s="886"/>
      <c r="H20" s="886"/>
      <c r="I20" s="886"/>
      <c r="J20" s="886"/>
      <c r="K20" s="887"/>
    </row>
    <row r="21" spans="2:11" ht="63.75" customHeight="1">
      <c r="B21" s="23">
        <v>13</v>
      </c>
      <c r="C21" s="24" t="s">
        <v>213</v>
      </c>
      <c r="D21" s="28"/>
      <c r="E21" s="886" t="str">
        <f>IF(MAIN!X8&lt;=18,"Not Applicable","YES")</f>
        <v>Not Applicable</v>
      </c>
      <c r="F21" s="886"/>
      <c r="G21" s="29"/>
      <c r="H21" s="29"/>
      <c r="I21" s="29"/>
      <c r="J21" s="29"/>
      <c r="K21" s="31"/>
    </row>
    <row r="22" spans="2:11" ht="20.100000000000001" customHeight="1">
      <c r="B22" s="32"/>
      <c r="C22" s="890" t="s">
        <v>3972</v>
      </c>
      <c r="D22" s="890"/>
      <c r="E22" s="890"/>
      <c r="F22" s="890"/>
      <c r="G22" s="890"/>
      <c r="H22" s="890"/>
      <c r="I22" s="890"/>
      <c r="J22" s="890"/>
      <c r="K22" s="33"/>
    </row>
    <row r="23" spans="2:11" ht="20.100000000000001" customHeight="1">
      <c r="B23" s="32"/>
      <c r="C23" s="33"/>
      <c r="D23" s="33"/>
      <c r="E23" s="33"/>
      <c r="F23" s="33"/>
      <c r="G23" s="33"/>
      <c r="H23" s="33"/>
      <c r="I23" s="33"/>
      <c r="J23" s="33"/>
      <c r="K23" s="33"/>
    </row>
    <row r="24" spans="2:11" ht="27" customHeight="1">
      <c r="B24" s="32"/>
      <c r="C24" s="33" t="s">
        <v>218</v>
      </c>
      <c r="D24" s="33"/>
      <c r="E24" s="33"/>
      <c r="F24" s="33"/>
      <c r="G24" s="873" t="s">
        <v>201</v>
      </c>
      <c r="H24" s="873"/>
      <c r="I24" s="873"/>
      <c r="J24" s="873"/>
      <c r="K24" s="873"/>
    </row>
    <row r="25" spans="2:11" ht="20.100000000000001" customHeight="1">
      <c r="B25" s="7"/>
    </row>
  </sheetData>
  <sheetProtection password="E38E" sheet="1" objects="1" scenarios="1" selectLockedCells="1"/>
  <mergeCells count="20">
    <mergeCell ref="L2:M2"/>
    <mergeCell ref="E13:K13"/>
    <mergeCell ref="E20:K20"/>
    <mergeCell ref="E21:F21"/>
    <mergeCell ref="B2:K2"/>
    <mergeCell ref="E3:K3"/>
    <mergeCell ref="E4:K4"/>
    <mergeCell ref="E5:K5"/>
    <mergeCell ref="E6:K6"/>
    <mergeCell ref="E7:K7"/>
    <mergeCell ref="G24:K24"/>
    <mergeCell ref="B3:B7"/>
    <mergeCell ref="C3:C7"/>
    <mergeCell ref="D3:D7"/>
    <mergeCell ref="B10:B12"/>
    <mergeCell ref="C10:C12"/>
    <mergeCell ref="E10:K12"/>
    <mergeCell ref="E9:K9"/>
    <mergeCell ref="E8:K8"/>
    <mergeCell ref="C22:J22"/>
  </mergeCells>
  <phoneticPr fontId="4" type="noConversion"/>
  <printOptions horizontalCentered="1"/>
  <pageMargins left="0.27" right="0.5" top="0.41" bottom="0.5" header="0.32" footer="0.5"/>
  <pageSetup paperSize="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sheetPr codeName="Sheet11"/>
  <dimension ref="A1:AH182"/>
  <sheetViews>
    <sheetView showGridLines="0" showRowColHeaders="0" showZeros="0" showRuler="0" showWhiteSpace="0" view="pageLayout" zoomScaleSheetLayoutView="100" workbookViewId="0">
      <selection activeCell="T14" sqref="T14"/>
    </sheetView>
  </sheetViews>
  <sheetFormatPr defaultColWidth="0" defaultRowHeight="12.75" zeroHeight="1"/>
  <cols>
    <col min="1" max="1" width="4" customWidth="1"/>
    <col min="2" max="2" width="13.5703125" customWidth="1"/>
    <col min="3" max="3" width="3" customWidth="1"/>
    <col min="4" max="4" width="4" customWidth="1"/>
    <col min="5" max="5" width="12.5703125" customWidth="1"/>
    <col min="6" max="6" width="11.7109375" customWidth="1"/>
    <col min="7" max="7" width="17.42578125" customWidth="1"/>
    <col min="8" max="8" width="3.140625" customWidth="1"/>
    <col min="9" max="9" width="4.140625" customWidth="1"/>
    <col min="10" max="10" width="9.42578125" customWidth="1"/>
    <col min="11" max="11" width="8.140625" customWidth="1"/>
    <col min="12" max="12" width="9.140625" style="316" customWidth="1"/>
    <col min="13" max="13" width="12.140625" style="316" customWidth="1"/>
    <col min="14" max="15" width="9.140625" style="316" customWidth="1"/>
    <col min="16" max="16" width="8.28515625" style="316" customWidth="1"/>
    <col min="17" max="19" width="1.28515625" style="316" customWidth="1"/>
    <col min="20" max="20" width="9.140625" style="316" customWidth="1"/>
    <col min="21" max="257" width="9.140625" style="316" hidden="1" customWidth="1"/>
    <col min="258" max="16384" width="9.140625" style="316" hidden="1"/>
  </cols>
  <sheetData>
    <row r="1" spans="2:34" customFormat="1">
      <c r="L1" s="316">
        <f>N14</f>
        <v>24950</v>
      </c>
      <c r="M1" s="316">
        <f>IF(OR(3600=N14,4400=N14,4500=N14,5400=N14),0,IF(N16=0,0,ROUND(LOOKUP(O26,O27:Q31,P27:P31)*N14,0)))</f>
        <v>14417</v>
      </c>
      <c r="N1" s="316">
        <f>IF(OR(3600=N14,4400=N14,4500=N14,5400=N14),0,IF(N16=0,0,ROUND(LOOKUP(M26,M27:N30,N27:N30)*N14,0)))</f>
        <v>2994</v>
      </c>
      <c r="O1" s="316">
        <f>IF(N17=0,0,N17)</f>
        <v>75</v>
      </c>
      <c r="P1" s="316">
        <f>IF(N18=0,0,N18)</f>
        <v>70</v>
      </c>
      <c r="Q1" s="316">
        <f>IF(N19=0,0,N19)</f>
        <v>0</v>
      </c>
      <c r="R1" s="316">
        <f>N20</f>
        <v>0</v>
      </c>
      <c r="S1" s="316">
        <f>N21</f>
        <v>0</v>
      </c>
      <c r="T1" s="316">
        <f>L1+M1+N1+N17+N18+N19+N20+N21</f>
        <v>42506</v>
      </c>
    </row>
    <row r="2" spans="2:34" customFormat="1" ht="24.75" customHeight="1">
      <c r="O2" s="318"/>
    </row>
    <row r="3" spans="2:34" customFormat="1" ht="39" customHeight="1">
      <c r="B3" s="517"/>
      <c r="C3" s="517"/>
      <c r="D3" s="517"/>
      <c r="E3" s="517"/>
      <c r="F3" s="517"/>
      <c r="G3" s="517"/>
      <c r="H3" s="517"/>
      <c r="I3" s="517"/>
      <c r="J3" s="517"/>
      <c r="K3" s="100"/>
      <c r="O3" s="910" t="s">
        <v>5129</v>
      </c>
      <c r="P3" s="517"/>
      <c r="Q3" s="517"/>
      <c r="R3" s="517"/>
    </row>
    <row r="4" spans="2:34" customFormat="1">
      <c r="O4" s="911" t="s">
        <v>5134</v>
      </c>
      <c r="P4" s="911"/>
      <c r="Q4" s="911"/>
    </row>
    <row r="5" spans="2:34" customFormat="1" ht="12.75" customHeight="1">
      <c r="B5" s="907" t="str">
        <f>CONCATENATE("                                 This is certify that ",Code!R30, " "," working in this office ",'Form c'!I14," as ",'Form c'!I6," and ",Code!X13," salary particulars are as follows for the month of ",UPPER(Mandals1!AC87)," ",Mandals1!AD87)</f>
        <v xml:space="preserve">                                 This is certify that Sri. K.V.KRISHNAIAH  working in this office 0 as Rtd. L.F.L. Head Master and his salary particulars are as follows for the month of APR 2017</v>
      </c>
      <c r="C5" s="907"/>
      <c r="D5" s="907"/>
      <c r="E5" s="907"/>
      <c r="F5" s="907"/>
      <c r="G5" s="907"/>
      <c r="H5" s="907"/>
      <c r="I5" s="907"/>
      <c r="J5" s="907"/>
      <c r="K5" s="170"/>
      <c r="O5" s="911"/>
      <c r="P5" s="911"/>
      <c r="Q5" s="911"/>
    </row>
    <row r="6" spans="2:34" customFormat="1" ht="12.75" customHeight="1" thickBot="1">
      <c r="B6" s="907"/>
      <c r="C6" s="907"/>
      <c r="D6" s="907"/>
      <c r="E6" s="907"/>
      <c r="F6" s="907"/>
      <c r="G6" s="907"/>
      <c r="H6" s="907"/>
      <c r="I6" s="907"/>
      <c r="J6" s="907"/>
      <c r="K6" s="170"/>
    </row>
    <row r="7" spans="2:34" customFormat="1" ht="12.75" customHeight="1" thickTop="1">
      <c r="B7" s="907"/>
      <c r="C7" s="907"/>
      <c r="D7" s="907"/>
      <c r="E7" s="907"/>
      <c r="F7" s="907"/>
      <c r="G7" s="907"/>
      <c r="H7" s="907"/>
      <c r="I7" s="907"/>
      <c r="J7" s="907"/>
      <c r="K7" s="170"/>
      <c r="M7" s="898" t="s">
        <v>3827</v>
      </c>
      <c r="N7" s="899"/>
      <c r="O7" s="899"/>
      <c r="P7" s="900"/>
    </row>
    <row r="8" spans="2:34" customFormat="1" ht="12.75" customHeight="1">
      <c r="B8" s="907"/>
      <c r="C8" s="907"/>
      <c r="D8" s="907"/>
      <c r="E8" s="907"/>
      <c r="F8" s="907"/>
      <c r="G8" s="907"/>
      <c r="H8" s="907"/>
      <c r="I8" s="907"/>
      <c r="J8" s="907"/>
      <c r="K8" s="170"/>
      <c r="M8" s="901"/>
      <c r="N8" s="902"/>
      <c r="O8" s="902"/>
      <c r="P8" s="903"/>
    </row>
    <row r="9" spans="2:34" customFormat="1" ht="12.75" customHeight="1" thickBot="1">
      <c r="B9" s="907"/>
      <c r="C9" s="907"/>
      <c r="D9" s="907"/>
      <c r="E9" s="907"/>
      <c r="F9" s="907"/>
      <c r="G9" s="907"/>
      <c r="H9" s="907"/>
      <c r="I9" s="907"/>
      <c r="J9" s="907"/>
      <c r="K9" s="170"/>
      <c r="M9" s="904"/>
      <c r="N9" s="905"/>
      <c r="O9" s="905"/>
      <c r="P9" s="906"/>
    </row>
    <row r="10" spans="2:34" customFormat="1" ht="12.75" customHeight="1" thickTop="1">
      <c r="B10" s="907"/>
      <c r="C10" s="907"/>
      <c r="D10" s="907"/>
      <c r="E10" s="907"/>
      <c r="F10" s="907"/>
      <c r="G10" s="907"/>
      <c r="H10" s="907"/>
      <c r="I10" s="907"/>
      <c r="J10" s="907"/>
      <c r="K10" s="170"/>
    </row>
    <row r="11" spans="2:34" customFormat="1">
      <c r="B11" s="160"/>
    </row>
    <row r="12" spans="2:34" customFormat="1" ht="15.75">
      <c r="B12" s="908" t="s">
        <v>385</v>
      </c>
      <c r="C12" s="908"/>
      <c r="D12" s="908"/>
      <c r="E12" s="908"/>
      <c r="F12" s="101"/>
      <c r="G12" s="908" t="s">
        <v>386</v>
      </c>
      <c r="H12" s="908"/>
      <c r="I12" s="908"/>
      <c r="J12" s="908"/>
      <c r="K12" s="179"/>
      <c r="L12" s="477"/>
      <c r="M12" s="477"/>
      <c r="N12" s="316"/>
      <c r="O12" s="316"/>
      <c r="P12" s="909"/>
      <c r="Q12" s="909"/>
      <c r="R12" s="909"/>
      <c r="S12" s="909"/>
      <c r="T12" s="909"/>
    </row>
    <row r="13" spans="2:34" customFormat="1" ht="26.25" customHeight="1">
      <c r="B13" s="502" t="s">
        <v>385</v>
      </c>
      <c r="C13" s="501" t="s">
        <v>387</v>
      </c>
      <c r="D13" s="893" t="str">
        <f t="shared" ref="D13:D19" si="0">IF(N14=0,0,"Rs."&amp;N14)</f>
        <v>Rs.24950</v>
      </c>
      <c r="E13" s="894"/>
      <c r="F13" s="102"/>
      <c r="G13" s="502" t="str">
        <f>Code!G49</f>
        <v>ZPPF</v>
      </c>
      <c r="H13" s="501" t="s">
        <v>387</v>
      </c>
      <c r="I13" s="893" t="str">
        <f t="shared" ref="I13:I18" si="1">IF(T14=0,0,"Rs."&amp;T14)</f>
        <v>Rs.3000</v>
      </c>
      <c r="J13" s="894"/>
      <c r="K13" s="180"/>
      <c r="L13" s="478"/>
      <c r="M13" s="478"/>
      <c r="N13" s="913" t="str">
        <f>MAIN!$I$6</f>
        <v>K.V.KRISHNAIAH</v>
      </c>
      <c r="O13" s="914"/>
      <c r="P13" s="912" t="s">
        <v>386</v>
      </c>
      <c r="Q13" s="912"/>
      <c r="R13" s="912"/>
      <c r="S13" s="912"/>
      <c r="T13" s="912"/>
    </row>
    <row r="14" spans="2:34" customFormat="1" ht="26.25" customHeight="1">
      <c r="B14" s="502" t="s">
        <v>389</v>
      </c>
      <c r="C14" s="501" t="s">
        <v>387</v>
      </c>
      <c r="D14" s="893" t="s">
        <v>5136</v>
      </c>
      <c r="E14" s="894"/>
      <c r="F14" s="102"/>
      <c r="G14" s="502" t="str">
        <f>Code!G53</f>
        <v>ZPPF Loan</v>
      </c>
      <c r="H14" s="501" t="s">
        <v>387</v>
      </c>
      <c r="I14" s="893">
        <f t="shared" si="1"/>
        <v>0</v>
      </c>
      <c r="J14" s="894"/>
      <c r="K14" s="180"/>
      <c r="L14" s="917" t="s">
        <v>169</v>
      </c>
      <c r="M14" s="918"/>
      <c r="N14" s="479">
        <f>Code!J136</f>
        <v>24950</v>
      </c>
      <c r="O14" s="916"/>
      <c r="P14" s="917"/>
      <c r="Q14" s="917"/>
      <c r="R14" s="917"/>
      <c r="S14" s="918"/>
      <c r="T14" s="185">
        <v>3000</v>
      </c>
    </row>
    <row r="15" spans="2:34" customFormat="1" ht="26.25" customHeight="1">
      <c r="B15" s="502" t="s">
        <v>390</v>
      </c>
      <c r="C15" s="501" t="s">
        <v>387</v>
      </c>
      <c r="D15" s="893" t="str">
        <f>IF(OR(3600=N14,4400=N14,4500=N14,5400=N14),0,IF(N16=0,0,"Rs."&amp;ROUND(LOOKUP(M26,M27:N30,N27:N30)*N14,0)))</f>
        <v>Rs.2994</v>
      </c>
      <c r="E15" s="894"/>
      <c r="F15" s="102"/>
      <c r="G15" s="502" t="s">
        <v>391</v>
      </c>
      <c r="H15" s="501" t="s">
        <v>387</v>
      </c>
      <c r="I15" s="893">
        <f t="shared" si="1"/>
        <v>0</v>
      </c>
      <c r="J15" s="894"/>
      <c r="K15" s="180"/>
      <c r="L15" s="895" t="s">
        <v>389</v>
      </c>
      <c r="M15" s="896"/>
      <c r="N15" s="185"/>
      <c r="O15" s="897"/>
      <c r="P15" s="895"/>
      <c r="Q15" s="895"/>
      <c r="R15" s="895"/>
      <c r="S15" s="896"/>
      <c r="T15" s="185"/>
      <c r="V15" s="915" t="str">
        <f>D32</f>
        <v>12-4-2017</v>
      </c>
      <c r="W15" s="915"/>
      <c r="X15" s="104">
        <f>MONTH(V15)</f>
        <v>4</v>
      </c>
      <c r="Y15" s="104"/>
      <c r="Z15" s="104" t="str">
        <f>LOOKUP(X15,V21:AG21,V22:AG22)</f>
        <v>APRIL</v>
      </c>
      <c r="AA15" s="104">
        <f>YEAR(V15)</f>
        <v>2017</v>
      </c>
      <c r="AB15" s="104"/>
      <c r="AC15" s="104"/>
      <c r="AD15" s="104"/>
      <c r="AE15" s="104"/>
      <c r="AF15" s="104"/>
      <c r="AG15" s="104"/>
      <c r="AH15" s="104"/>
    </row>
    <row r="16" spans="2:34" customFormat="1" ht="26.25" customHeight="1">
      <c r="B16" s="502" t="s">
        <v>392</v>
      </c>
      <c r="C16" s="501" t="s">
        <v>387</v>
      </c>
      <c r="D16" s="893" t="str">
        <f t="shared" si="0"/>
        <v>Rs.75</v>
      </c>
      <c r="E16" s="894"/>
      <c r="F16" s="102"/>
      <c r="G16" s="502" t="s">
        <v>393</v>
      </c>
      <c r="H16" s="501" t="s">
        <v>387</v>
      </c>
      <c r="I16" s="893" t="str">
        <f t="shared" si="1"/>
        <v>Rs.60</v>
      </c>
      <c r="J16" s="894"/>
      <c r="K16" s="180"/>
      <c r="L16" s="895" t="s">
        <v>390</v>
      </c>
      <c r="M16" s="896"/>
      <c r="N16" s="185">
        <v>1570</v>
      </c>
      <c r="O16" s="897" t="s">
        <v>391</v>
      </c>
      <c r="P16" s="895"/>
      <c r="Q16" s="895"/>
      <c r="R16" s="895"/>
      <c r="S16" s="896"/>
      <c r="T16" s="185"/>
      <c r="V16" s="104"/>
      <c r="W16" s="104"/>
      <c r="X16" s="104"/>
      <c r="Y16" s="104"/>
      <c r="Z16" s="104"/>
      <c r="AA16" s="104"/>
      <c r="AB16" s="104"/>
      <c r="AC16" s="104"/>
      <c r="AD16" s="104"/>
      <c r="AE16" s="104"/>
      <c r="AF16" s="104"/>
      <c r="AG16" s="104"/>
      <c r="AH16" s="104"/>
    </row>
    <row r="17" spans="1:34" customFormat="1" ht="26.25" customHeight="1">
      <c r="B17" s="502" t="s">
        <v>3826</v>
      </c>
      <c r="C17" s="501" t="s">
        <v>387</v>
      </c>
      <c r="D17" s="893" t="str">
        <f t="shared" si="0"/>
        <v>Rs.70</v>
      </c>
      <c r="E17" s="894"/>
      <c r="F17" s="102"/>
      <c r="G17" s="502" t="s">
        <v>395</v>
      </c>
      <c r="H17" s="501" t="s">
        <v>387</v>
      </c>
      <c r="I17" s="893" t="str">
        <f t="shared" si="1"/>
        <v>Rs.450</v>
      </c>
      <c r="J17" s="894"/>
      <c r="K17" s="180"/>
      <c r="L17" s="895" t="s">
        <v>392</v>
      </c>
      <c r="M17" s="896"/>
      <c r="N17" s="185">
        <v>75</v>
      </c>
      <c r="O17" s="897" t="s">
        <v>393</v>
      </c>
      <c r="P17" s="895"/>
      <c r="Q17" s="895"/>
      <c r="R17" s="895"/>
      <c r="S17" s="896"/>
      <c r="T17" s="185">
        <v>60</v>
      </c>
      <c r="V17" s="104"/>
      <c r="W17" s="104"/>
      <c r="X17" s="104"/>
      <c r="Y17" s="104"/>
      <c r="Z17" s="104"/>
      <c r="AA17" s="104"/>
      <c r="AB17" s="104"/>
      <c r="AC17" s="104"/>
      <c r="AD17" s="104"/>
      <c r="AE17" s="104"/>
      <c r="AF17" s="104"/>
      <c r="AG17" s="104"/>
      <c r="AH17" s="104"/>
    </row>
    <row r="18" spans="1:34" customFormat="1" ht="26.25" customHeight="1">
      <c r="B18" s="502" t="str">
        <f>L19</f>
        <v>CCA</v>
      </c>
      <c r="C18" s="501" t="s">
        <v>387</v>
      </c>
      <c r="D18" s="893">
        <f t="shared" si="0"/>
        <v>0</v>
      </c>
      <c r="E18" s="894"/>
      <c r="F18" s="102"/>
      <c r="G18" s="502" t="s">
        <v>397</v>
      </c>
      <c r="H18" s="501" t="s">
        <v>387</v>
      </c>
      <c r="I18" s="893">
        <f t="shared" si="1"/>
        <v>0</v>
      </c>
      <c r="J18" s="894"/>
      <c r="K18" s="180"/>
      <c r="L18" s="895" t="s">
        <v>3826</v>
      </c>
      <c r="M18" s="896"/>
      <c r="N18" s="185">
        <v>70</v>
      </c>
      <c r="O18" s="897" t="s">
        <v>395</v>
      </c>
      <c r="P18" s="895"/>
      <c r="Q18" s="895"/>
      <c r="R18" s="895"/>
      <c r="S18" s="896"/>
      <c r="T18" s="185">
        <v>450</v>
      </c>
      <c r="V18" s="104"/>
      <c r="W18" s="104"/>
      <c r="X18" s="104"/>
      <c r="Y18" s="104"/>
      <c r="Z18" s="104"/>
      <c r="AA18" s="104"/>
      <c r="AB18" s="104"/>
      <c r="AC18" s="104"/>
      <c r="AD18" s="104"/>
      <c r="AE18" s="104"/>
      <c r="AF18" s="104"/>
      <c r="AG18" s="104"/>
      <c r="AH18" s="104"/>
    </row>
    <row r="19" spans="1:34" customFormat="1" ht="26.25" customHeight="1">
      <c r="B19" s="502" t="str">
        <f>L20</f>
        <v>Others</v>
      </c>
      <c r="C19" s="501" t="s">
        <v>387</v>
      </c>
      <c r="D19" s="893">
        <f t="shared" si="0"/>
        <v>0</v>
      </c>
      <c r="E19" s="894"/>
      <c r="F19" s="102"/>
      <c r="G19" s="502" t="s">
        <v>398</v>
      </c>
      <c r="H19" s="501" t="s">
        <v>387</v>
      </c>
      <c r="I19" s="893" t="str">
        <f>IF(N19&gt;0,0,"Rs."&amp;IF(T1&gt;20000,200,IF(T1&gt;15000,150,IF(T1&gt;10000,100,IF(T1&gt;6000,80,IF(T1&gt;5000,60,IF(T1&gt;4000,45,IF(T1&gt;3000,35,IF(T1&gt;2000,25,0)))))))))</f>
        <v>Rs.200</v>
      </c>
      <c r="J19" s="894"/>
      <c r="K19" s="180"/>
      <c r="L19" s="923" t="s">
        <v>3935</v>
      </c>
      <c r="M19" s="924"/>
      <c r="N19" s="185"/>
      <c r="O19" s="897" t="s">
        <v>397</v>
      </c>
      <c r="P19" s="895"/>
      <c r="Q19" s="895"/>
      <c r="R19" s="895"/>
      <c r="S19" s="896"/>
      <c r="T19" s="185"/>
      <c r="V19" s="104"/>
      <c r="W19" s="104"/>
      <c r="X19" s="104"/>
      <c r="Y19" s="104"/>
      <c r="Z19" s="104"/>
      <c r="AA19" s="104"/>
      <c r="AB19" s="104"/>
      <c r="AC19" s="104"/>
      <c r="AD19" s="104"/>
      <c r="AE19" s="104"/>
      <c r="AF19" s="104"/>
      <c r="AG19" s="104"/>
      <c r="AH19" s="104"/>
    </row>
    <row r="20" spans="1:34" customFormat="1" ht="26.25" customHeight="1">
      <c r="B20" s="501">
        <f>L21</f>
        <v>0</v>
      </c>
      <c r="C20" s="501" t="s">
        <v>387</v>
      </c>
      <c r="D20" s="893">
        <f>IF(N21=0,0,"Rs."&amp;N21)</f>
        <v>0</v>
      </c>
      <c r="E20" s="894"/>
      <c r="F20" s="102"/>
      <c r="G20" s="502" t="s">
        <v>396</v>
      </c>
      <c r="H20" s="501" t="s">
        <v>387</v>
      </c>
      <c r="I20" s="893" t="str">
        <f>IF(T20=0,0,"Rs."&amp;T20)</f>
        <v>Rs.2000</v>
      </c>
      <c r="J20" s="894"/>
      <c r="K20" s="180"/>
      <c r="L20" s="923" t="s">
        <v>500</v>
      </c>
      <c r="M20" s="924"/>
      <c r="N20" s="254"/>
      <c r="O20" s="922" t="s">
        <v>500</v>
      </c>
      <c r="P20" s="923"/>
      <c r="Q20" s="923"/>
      <c r="R20" s="923"/>
      <c r="S20" s="924"/>
      <c r="T20" s="256">
        <v>2000</v>
      </c>
      <c r="V20" s="104"/>
      <c r="W20" s="104"/>
      <c r="X20" s="104"/>
      <c r="Y20" s="104"/>
      <c r="Z20" s="104"/>
      <c r="AA20" s="104"/>
      <c r="AB20" s="104"/>
      <c r="AC20" s="104"/>
      <c r="AD20" s="104"/>
      <c r="AE20" s="104"/>
      <c r="AF20" s="104"/>
      <c r="AG20" s="104"/>
      <c r="AH20" s="104"/>
    </row>
    <row r="21" spans="1:34" customFormat="1" ht="26.25" customHeight="1">
      <c r="B21" s="357" t="s">
        <v>399</v>
      </c>
      <c r="C21" s="501" t="s">
        <v>387</v>
      </c>
      <c r="D21" s="893" t="s">
        <v>5137</v>
      </c>
      <c r="E21" s="894"/>
      <c r="F21" s="102"/>
      <c r="G21" s="102"/>
      <c r="H21" s="102"/>
      <c r="I21" s="102"/>
      <c r="J21" s="103"/>
      <c r="K21" s="103"/>
      <c r="L21" s="919"/>
      <c r="M21" s="920"/>
      <c r="N21" s="255">
        <v>0</v>
      </c>
      <c r="O21" s="921"/>
      <c r="P21" s="921"/>
      <c r="Q21" s="921"/>
      <c r="R21" s="320"/>
      <c r="S21" s="320"/>
      <c r="T21" s="280">
        <f>IF(N19&gt;0,0,IF(T1&gt;20000,200,IF(T1&gt;15000,150,IF(T1&gt;10000,100,IF(T1&gt;6000,80,IF(T1&gt;5000,60,IF(T1&gt;4000,45,IF(T1&gt;3000,35,IF(T1&gt;2000,25,0)))))))))</f>
        <v>200</v>
      </c>
      <c r="V21" s="105">
        <v>1</v>
      </c>
      <c r="W21" s="105">
        <v>2</v>
      </c>
      <c r="X21" s="105">
        <v>3</v>
      </c>
      <c r="Y21" s="105">
        <v>4</v>
      </c>
      <c r="Z21" s="105">
        <v>5</v>
      </c>
      <c r="AA21" s="105">
        <v>6</v>
      </c>
      <c r="AB21" s="105">
        <v>7</v>
      </c>
      <c r="AC21" s="105">
        <v>8</v>
      </c>
      <c r="AD21" s="105">
        <v>9</v>
      </c>
      <c r="AE21" s="105">
        <v>10</v>
      </c>
      <c r="AF21" s="105">
        <v>11</v>
      </c>
      <c r="AG21" s="105">
        <v>12</v>
      </c>
      <c r="AH21" s="104"/>
    </row>
    <row r="22" spans="1:34" customFormat="1" ht="26.25" customHeight="1">
      <c r="B22" s="101"/>
      <c r="C22" s="101"/>
      <c r="D22" s="101"/>
      <c r="E22" s="102"/>
      <c r="F22" s="102"/>
      <c r="G22" s="357" t="s">
        <v>399</v>
      </c>
      <c r="H22" s="501" t="s">
        <v>387</v>
      </c>
      <c r="I22" s="701" t="str">
        <f>"Rs."&amp;T14+T15+T16+T17+T18+T19+T20+T21</f>
        <v>Rs.5710</v>
      </c>
      <c r="J22" s="701"/>
      <c r="K22" s="103"/>
      <c r="M22" s="316"/>
      <c r="N22" s="316"/>
      <c r="O22" s="316"/>
      <c r="P22" s="316"/>
      <c r="Q22" s="316"/>
      <c r="R22" s="316"/>
      <c r="S22" s="316"/>
      <c r="T22" s="316"/>
      <c r="V22" s="105" t="s">
        <v>400</v>
      </c>
      <c r="W22" s="105" t="s">
        <v>401</v>
      </c>
      <c r="X22" s="105" t="s">
        <v>402</v>
      </c>
      <c r="Y22" s="105" t="s">
        <v>403</v>
      </c>
      <c r="Z22" s="105" t="s">
        <v>404</v>
      </c>
      <c r="AA22" s="105" t="s">
        <v>405</v>
      </c>
      <c r="AB22" s="105" t="s">
        <v>406</v>
      </c>
      <c r="AC22" s="105" t="s">
        <v>407</v>
      </c>
      <c r="AD22" s="105" t="s">
        <v>408</v>
      </c>
      <c r="AE22" s="105" t="s">
        <v>409</v>
      </c>
      <c r="AF22" s="105" t="s">
        <v>410</v>
      </c>
      <c r="AG22" s="105" t="s">
        <v>411</v>
      </c>
      <c r="AH22" s="104"/>
    </row>
    <row r="23" spans="1:34">
      <c r="E23" s="100"/>
      <c r="F23" s="100"/>
      <c r="G23" s="100"/>
      <c r="H23" s="100"/>
      <c r="I23" s="100"/>
      <c r="J23" s="100"/>
      <c r="K23" s="100"/>
      <c r="V23" s="321"/>
      <c r="W23" s="321"/>
      <c r="X23" s="321"/>
      <c r="Y23" s="321"/>
      <c r="Z23" s="321"/>
      <c r="AA23" s="321"/>
      <c r="AB23" s="321"/>
      <c r="AC23" s="321"/>
      <c r="AD23" s="321"/>
      <c r="AE23" s="321"/>
      <c r="AF23" s="321"/>
      <c r="AG23" s="321"/>
      <c r="AH23" s="322"/>
    </row>
    <row r="24" spans="1:34" ht="6.75" customHeight="1" thickBot="1">
      <c r="E24" s="100"/>
      <c r="F24" s="100"/>
      <c r="G24" s="100"/>
      <c r="H24" s="100"/>
      <c r="I24" s="100"/>
      <c r="J24" s="100"/>
      <c r="K24" s="100"/>
      <c r="V24" s="321"/>
      <c r="W24" s="321"/>
      <c r="X24" s="321"/>
      <c r="Y24" s="321"/>
      <c r="Z24" s="321"/>
      <c r="AA24" s="321"/>
      <c r="AB24" s="321"/>
      <c r="AC24" s="321"/>
      <c r="AD24" s="321"/>
      <c r="AE24" s="321"/>
      <c r="AF24" s="321"/>
      <c r="AG24" s="321"/>
      <c r="AH24" s="322"/>
    </row>
    <row r="25" spans="1:34" ht="24.75" customHeight="1">
      <c r="B25" s="503" t="s">
        <v>412</v>
      </c>
      <c r="C25" s="505" t="s">
        <v>387</v>
      </c>
      <c r="D25" s="929" t="str">
        <f>D21</f>
        <v>Rs41758</v>
      </c>
      <c r="E25" s="929"/>
      <c r="F25" s="100"/>
      <c r="G25" s="930" t="s">
        <v>5122</v>
      </c>
      <c r="H25" s="100"/>
      <c r="I25" s="100"/>
      <c r="J25" s="100"/>
      <c r="K25" s="100"/>
      <c r="V25" s="321"/>
      <c r="W25" s="321"/>
      <c r="X25" s="321"/>
      <c r="Y25" s="321"/>
      <c r="Z25" s="321"/>
      <c r="AA25" s="321"/>
      <c r="AB25" s="321"/>
      <c r="AC25" s="321"/>
      <c r="AD25" s="321"/>
      <c r="AE25" s="321"/>
      <c r="AF25" s="321"/>
      <c r="AG25" s="321"/>
      <c r="AH25" s="322"/>
    </row>
    <row r="26" spans="1:34" s="508" customFormat="1" ht="24.75" customHeight="1">
      <c r="A26"/>
      <c r="B26" s="503" t="s">
        <v>386</v>
      </c>
      <c r="C26" s="505" t="s">
        <v>387</v>
      </c>
      <c r="D26" s="929" t="str">
        <f>I22</f>
        <v>Rs.5710</v>
      </c>
      <c r="E26" s="929"/>
      <c r="F26" s="100"/>
      <c r="G26" s="931"/>
      <c r="H26" s="100"/>
      <c r="I26" s="100"/>
      <c r="J26" s="100"/>
      <c r="K26" s="100"/>
      <c r="L26" s="316"/>
      <c r="M26" s="314">
        <v>2</v>
      </c>
      <c r="N26" s="315">
        <f>LOOKUP(M26,M27:N32,N27:N32)</f>
        <v>0.12</v>
      </c>
      <c r="O26" s="314">
        <v>6</v>
      </c>
      <c r="P26" s="316"/>
      <c r="Q26" s="316"/>
      <c r="R26" s="316"/>
      <c r="S26" s="316"/>
      <c r="T26" s="316"/>
      <c r="V26" s="509"/>
      <c r="W26" s="509"/>
      <c r="X26" s="509"/>
      <c r="Y26" s="509"/>
      <c r="Z26" s="509"/>
      <c r="AA26" s="509"/>
      <c r="AB26" s="509"/>
      <c r="AC26" s="509"/>
      <c r="AD26" s="509"/>
      <c r="AE26" s="509"/>
      <c r="AF26" s="509"/>
      <c r="AG26" s="509"/>
      <c r="AH26" s="509"/>
    </row>
    <row r="27" spans="1:34" s="508" customFormat="1" ht="24.75" customHeight="1">
      <c r="A27"/>
      <c r="B27" s="504" t="s">
        <v>413</v>
      </c>
      <c r="C27" s="505" t="s">
        <v>387</v>
      </c>
      <c r="D27" s="701" t="s">
        <v>5138</v>
      </c>
      <c r="E27" s="929"/>
      <c r="F27" s="100"/>
      <c r="G27" s="931"/>
      <c r="H27" s="100"/>
      <c r="I27" s="100"/>
      <c r="J27" s="169"/>
      <c r="K27" s="100"/>
      <c r="L27" s="316"/>
      <c r="M27" s="316">
        <v>1</v>
      </c>
      <c r="N27" s="317">
        <v>0.1</v>
      </c>
      <c r="O27" s="316">
        <v>1</v>
      </c>
      <c r="P27" s="510">
        <v>0.29959999999999998</v>
      </c>
      <c r="Q27" s="511"/>
      <c r="R27" s="511"/>
      <c r="S27" s="511"/>
      <c r="T27" s="316">
        <v>1</v>
      </c>
      <c r="V27" s="509"/>
      <c r="W27" s="509"/>
      <c r="X27" s="509"/>
      <c r="Y27" s="509"/>
      <c r="Z27" s="509"/>
      <c r="AA27" s="509"/>
      <c r="AB27" s="509"/>
      <c r="AC27" s="509"/>
      <c r="AD27" s="509"/>
      <c r="AE27" s="509"/>
      <c r="AF27" s="509"/>
      <c r="AG27" s="509"/>
      <c r="AH27" s="509"/>
    </row>
    <row r="28" spans="1:34" s="508" customFormat="1" ht="24.75" customHeight="1" thickBot="1">
      <c r="A28"/>
      <c r="B28"/>
      <c r="C28"/>
      <c r="D28"/>
      <c r="E28"/>
      <c r="F28"/>
      <c r="G28" s="932"/>
      <c r="H28"/>
      <c r="I28"/>
      <c r="J28"/>
      <c r="K28"/>
      <c r="L28" s="316"/>
      <c r="M28" s="316">
        <v>2</v>
      </c>
      <c r="N28" s="317">
        <v>0.12</v>
      </c>
      <c r="O28" s="316">
        <v>2</v>
      </c>
      <c r="P28" s="511">
        <v>0.35952000000000001</v>
      </c>
      <c r="Q28" s="511"/>
      <c r="R28" s="511"/>
      <c r="S28" s="316"/>
      <c r="T28" s="316">
        <v>2</v>
      </c>
      <c r="V28" s="509" t="s">
        <v>400</v>
      </c>
      <c r="W28" s="509" t="s">
        <v>401</v>
      </c>
      <c r="X28" s="509" t="s">
        <v>402</v>
      </c>
      <c r="Y28" s="509" t="s">
        <v>403</v>
      </c>
      <c r="Z28" s="509" t="s">
        <v>404</v>
      </c>
      <c r="AA28" s="509" t="s">
        <v>405</v>
      </c>
      <c r="AB28" s="509" t="s">
        <v>406</v>
      </c>
      <c r="AC28" s="509" t="s">
        <v>407</v>
      </c>
      <c r="AD28" s="509" t="s">
        <v>408</v>
      </c>
      <c r="AE28" s="509" t="s">
        <v>409</v>
      </c>
      <c r="AF28" s="509" t="s">
        <v>410</v>
      </c>
      <c r="AG28" s="509" t="s">
        <v>411</v>
      </c>
      <c r="AH28" s="509"/>
    </row>
    <row r="29" spans="1:34" s="508" customFormat="1" ht="24.75" customHeight="1">
      <c r="A29"/>
      <c r="B29" s="927"/>
      <c r="C29" s="927"/>
      <c r="D29" s="927"/>
      <c r="E29" s="927"/>
      <c r="F29" s="927"/>
      <c r="G29" s="927"/>
      <c r="H29" s="927"/>
      <c r="I29" s="927"/>
      <c r="J29" s="927"/>
      <c r="K29" s="169"/>
      <c r="L29" s="316"/>
      <c r="M29" s="316">
        <v>3</v>
      </c>
      <c r="N29" s="315">
        <v>0.125</v>
      </c>
      <c r="O29" s="316">
        <v>3</v>
      </c>
      <c r="P29" s="511">
        <v>0.41943999999999998</v>
      </c>
      <c r="Q29" s="510"/>
      <c r="R29" s="316"/>
      <c r="S29" s="316"/>
      <c r="T29" s="316">
        <v>3</v>
      </c>
      <c r="V29" s="509"/>
      <c r="W29" s="509"/>
      <c r="X29" s="509"/>
      <c r="Y29" s="509"/>
      <c r="Z29" s="509"/>
      <c r="AA29" s="509"/>
      <c r="AB29" s="509"/>
      <c r="AC29" s="509"/>
      <c r="AD29" s="509"/>
      <c r="AE29" s="509"/>
      <c r="AF29" s="509"/>
      <c r="AG29" s="509"/>
      <c r="AH29" s="509"/>
    </row>
    <row r="30" spans="1:34" s="508" customFormat="1" ht="24.75" customHeight="1">
      <c r="A30"/>
      <c r="B30"/>
      <c r="C30"/>
      <c r="D30"/>
      <c r="E30"/>
      <c r="F30"/>
      <c r="G30"/>
      <c r="H30"/>
      <c r="I30"/>
      <c r="J30"/>
      <c r="K30"/>
      <c r="L30" s="316"/>
      <c r="M30" s="316">
        <v>4</v>
      </c>
      <c r="N30" s="315">
        <v>0.14499999999999999</v>
      </c>
      <c r="O30" s="316">
        <v>4</v>
      </c>
      <c r="P30" s="511">
        <v>0.47936000000000001</v>
      </c>
      <c r="Q30" s="511"/>
      <c r="R30" s="511"/>
      <c r="S30" s="316"/>
      <c r="T30" s="316">
        <v>4</v>
      </c>
      <c r="V30" s="509">
        <v>31</v>
      </c>
      <c r="W30" s="509">
        <v>28</v>
      </c>
      <c r="X30" s="509">
        <v>31</v>
      </c>
      <c r="Y30" s="509">
        <v>30</v>
      </c>
      <c r="Z30" s="509">
        <v>31</v>
      </c>
      <c r="AA30" s="509">
        <v>30</v>
      </c>
      <c r="AB30" s="509">
        <v>31</v>
      </c>
      <c r="AC30" s="509">
        <v>31</v>
      </c>
      <c r="AD30" s="509">
        <v>30</v>
      </c>
      <c r="AE30" s="509">
        <v>31</v>
      </c>
      <c r="AF30" s="509">
        <v>30</v>
      </c>
      <c r="AG30" s="509">
        <v>31</v>
      </c>
      <c r="AH30" s="509"/>
    </row>
    <row r="31" spans="1:34" s="508" customFormat="1" ht="24.75" customHeight="1">
      <c r="A31"/>
      <c r="B31" t="s">
        <v>414</v>
      </c>
      <c r="C31" s="106" t="s">
        <v>387</v>
      </c>
      <c r="D31" s="925">
        <f>MAIN!G9</f>
        <v>0</v>
      </c>
      <c r="E31" s="925"/>
      <c r="F31" s="925"/>
      <c r="G31"/>
      <c r="H31"/>
      <c r="I31"/>
      <c r="J31"/>
      <c r="K31"/>
      <c r="L31" s="316"/>
      <c r="M31" s="316">
        <v>5</v>
      </c>
      <c r="N31" s="317">
        <v>0.2</v>
      </c>
      <c r="O31" s="316">
        <v>5</v>
      </c>
      <c r="P31" s="511">
        <v>0.57784000000000002</v>
      </c>
      <c r="Q31" s="511"/>
      <c r="R31" s="316"/>
      <c r="S31" s="316"/>
      <c r="T31" s="316"/>
      <c r="V31" s="509"/>
      <c r="W31" s="509"/>
      <c r="X31" s="509"/>
      <c r="Y31" s="509"/>
      <c r="Z31" s="509"/>
      <c r="AA31" s="509"/>
      <c r="AB31" s="509"/>
      <c r="AC31" s="509"/>
      <c r="AD31" s="509"/>
      <c r="AE31" s="509"/>
      <c r="AF31" s="509"/>
      <c r="AG31" s="509"/>
      <c r="AH31" s="509"/>
    </row>
    <row r="32" spans="1:34" s="508" customFormat="1" ht="24.75" customHeight="1">
      <c r="A32"/>
      <c r="B32" t="s">
        <v>415</v>
      </c>
      <c r="C32" s="106" t="s">
        <v>387</v>
      </c>
      <c r="D32" s="928" t="str">
        <f>Mandals1!AB86</f>
        <v>12-4-2017</v>
      </c>
      <c r="E32" s="928"/>
      <c r="F32"/>
      <c r="G32"/>
      <c r="H32"/>
      <c r="I32"/>
      <c r="J32"/>
      <c r="K32"/>
      <c r="L32" s="316"/>
      <c r="M32" s="316">
        <v>6</v>
      </c>
      <c r="N32" s="317">
        <v>0.3</v>
      </c>
      <c r="O32" s="316">
        <v>6</v>
      </c>
      <c r="P32" s="511">
        <v>0.63344</v>
      </c>
      <c r="Q32" s="511"/>
      <c r="R32" s="316"/>
      <c r="S32" s="316"/>
      <c r="T32" s="316"/>
      <c r="V32" s="509"/>
      <c r="W32" s="509"/>
      <c r="X32" s="509"/>
      <c r="Y32" s="509"/>
      <c r="Z32" s="509"/>
      <c r="AA32" s="509"/>
      <c r="AB32" s="509"/>
      <c r="AC32" s="509"/>
      <c r="AD32" s="509"/>
      <c r="AE32" s="509"/>
      <c r="AF32" s="509"/>
      <c r="AG32" s="509"/>
      <c r="AH32" s="509"/>
    </row>
    <row r="33" spans="1:34" s="508" customFormat="1" ht="18" customHeight="1">
      <c r="A33"/>
      <c r="B33"/>
      <c r="C33"/>
      <c r="D33"/>
      <c r="E33"/>
      <c r="F33"/>
      <c r="G33"/>
      <c r="H33"/>
      <c r="I33"/>
      <c r="J33"/>
      <c r="K33"/>
      <c r="L33" s="316"/>
      <c r="M33" s="316"/>
      <c r="N33" s="316"/>
      <c r="O33" s="316"/>
      <c r="P33" s="316"/>
      <c r="Q33" s="316"/>
      <c r="R33" s="316"/>
      <c r="S33" s="316"/>
      <c r="T33" s="316"/>
      <c r="V33" s="509"/>
      <c r="W33" s="509"/>
      <c r="X33" s="509"/>
      <c r="Y33" s="509"/>
      <c r="Z33" s="509"/>
      <c r="AA33" s="509"/>
      <c r="AB33" s="509"/>
      <c r="AC33" s="509"/>
      <c r="AD33" s="509"/>
      <c r="AE33" s="509"/>
      <c r="AF33" s="509"/>
      <c r="AG33" s="509"/>
      <c r="AH33" s="509"/>
    </row>
    <row r="34" spans="1:34" s="508" customFormat="1" ht="8.25" customHeight="1">
      <c r="A34"/>
      <c r="B34"/>
      <c r="C34"/>
      <c r="D34"/>
      <c r="E34"/>
      <c r="F34"/>
      <c r="G34"/>
      <c r="H34"/>
      <c r="I34"/>
      <c r="J34"/>
      <c r="K34"/>
      <c r="L34" s="316"/>
      <c r="M34" s="316"/>
      <c r="N34" s="316"/>
      <c r="O34" s="316"/>
      <c r="P34" s="316"/>
      <c r="Q34" s="316"/>
      <c r="R34" s="316"/>
      <c r="S34" s="316"/>
      <c r="T34" s="316"/>
      <c r="V34" s="509" t="e">
        <f>LOOKUP(Z15,V28:AG28,V30:AG30)</f>
        <v>#N/A</v>
      </c>
      <c r="W34" s="509"/>
      <c r="X34" s="509"/>
      <c r="Y34" s="509"/>
      <c r="Z34" s="509"/>
      <c r="AA34" s="509"/>
      <c r="AB34" s="509"/>
      <c r="AC34" s="509"/>
      <c r="AD34" s="509"/>
      <c r="AE34" s="509"/>
      <c r="AF34" s="509"/>
      <c r="AG34" s="509"/>
      <c r="AH34" s="509"/>
    </row>
    <row r="35" spans="1:34" ht="0.75" hidden="1" customHeight="1">
      <c r="V35" s="322"/>
      <c r="W35" s="322"/>
      <c r="X35" s="322"/>
      <c r="Y35" s="322"/>
      <c r="Z35" s="322"/>
      <c r="AA35" s="322"/>
      <c r="AB35" s="322"/>
      <c r="AC35" s="322"/>
      <c r="AD35" s="322"/>
      <c r="AE35" s="322"/>
      <c r="AF35" s="322"/>
      <c r="AG35" s="322"/>
      <c r="AH35" s="322"/>
    </row>
    <row r="36" spans="1:34">
      <c r="V36" s="322"/>
      <c r="W36" s="322"/>
      <c r="X36" s="322"/>
      <c r="Y36" s="322"/>
      <c r="Z36" s="322"/>
      <c r="AA36" s="322"/>
      <c r="AB36" s="322"/>
      <c r="AC36" s="322"/>
      <c r="AD36" s="322"/>
      <c r="AE36" s="322"/>
      <c r="AF36" s="322"/>
      <c r="AG36" s="322"/>
      <c r="AH36" s="322"/>
    </row>
    <row r="37" spans="1:34">
      <c r="H37" s="925" t="s">
        <v>416</v>
      </c>
      <c r="I37" s="925"/>
    </row>
    <row r="38" spans="1:34">
      <c r="H38" s="925" t="s">
        <v>2</v>
      </c>
      <c r="I38" s="925"/>
    </row>
    <row r="39" spans="1:34"/>
    <row r="40" spans="1:34" ht="12.75" customHeight="1">
      <c r="B40" s="926" t="s">
        <v>5140</v>
      </c>
      <c r="C40" s="926"/>
      <c r="D40" s="926"/>
      <c r="E40" s="926"/>
      <c r="F40" s="926"/>
      <c r="G40" s="926"/>
      <c r="H40" s="926"/>
      <c r="I40" s="926"/>
      <c r="J40" s="926"/>
      <c r="K40" s="168"/>
      <c r="L40" s="319">
        <f>T1-SUM(T14:T20)</f>
        <v>36996</v>
      </c>
    </row>
    <row r="41" spans="1:34" hidden="1"/>
    <row r="42" spans="1:34" hidden="1"/>
    <row r="43" spans="1:34" hidden="1"/>
    <row r="44" spans="1:34" hidden="1"/>
    <row r="45" spans="1:34" hidden="1"/>
    <row r="46" spans="1:34" hidden="1"/>
    <row r="47" spans="1:34" hidden="1"/>
    <row r="48" spans="1:34"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sheetData>
  <sheetProtection password="CCE6" sheet="1" objects="1" scenarios="1" selectLockedCells="1"/>
  <mergeCells count="55">
    <mergeCell ref="D19:E19"/>
    <mergeCell ref="D16:E16"/>
    <mergeCell ref="D17:E17"/>
    <mergeCell ref="D18:E18"/>
    <mergeCell ref="D25:E25"/>
    <mergeCell ref="D26:E26"/>
    <mergeCell ref="D21:E21"/>
    <mergeCell ref="D20:E20"/>
    <mergeCell ref="G25:G28"/>
    <mergeCell ref="D27:E27"/>
    <mergeCell ref="H37:I37"/>
    <mergeCell ref="H38:I38"/>
    <mergeCell ref="B40:J40"/>
    <mergeCell ref="B29:J29"/>
    <mergeCell ref="D32:E32"/>
    <mergeCell ref="D31:F31"/>
    <mergeCell ref="I22:J22"/>
    <mergeCell ref="V15:W15"/>
    <mergeCell ref="O15:S15"/>
    <mergeCell ref="L15:M15"/>
    <mergeCell ref="O14:S14"/>
    <mergeCell ref="I19:J19"/>
    <mergeCell ref="I20:J20"/>
    <mergeCell ref="L21:M21"/>
    <mergeCell ref="L14:M14"/>
    <mergeCell ref="L18:M18"/>
    <mergeCell ref="O21:Q21"/>
    <mergeCell ref="O20:S20"/>
    <mergeCell ref="L19:M19"/>
    <mergeCell ref="L20:M20"/>
    <mergeCell ref="I14:J14"/>
    <mergeCell ref="I15:J15"/>
    <mergeCell ref="O19:S19"/>
    <mergeCell ref="L16:M16"/>
    <mergeCell ref="M7:P9"/>
    <mergeCell ref="B3:J3"/>
    <mergeCell ref="B5:J10"/>
    <mergeCell ref="B12:E12"/>
    <mergeCell ref="G12:J12"/>
    <mergeCell ref="P12:T12"/>
    <mergeCell ref="O3:R3"/>
    <mergeCell ref="O4:Q5"/>
    <mergeCell ref="P13:T13"/>
    <mergeCell ref="N13:O13"/>
    <mergeCell ref="D13:E13"/>
    <mergeCell ref="I13:J13"/>
    <mergeCell ref="D14:E14"/>
    <mergeCell ref="D15:E15"/>
    <mergeCell ref="I16:J16"/>
    <mergeCell ref="I17:J17"/>
    <mergeCell ref="I18:J18"/>
    <mergeCell ref="L17:M17"/>
    <mergeCell ref="O16:S16"/>
    <mergeCell ref="O17:S17"/>
    <mergeCell ref="O18:S18"/>
  </mergeCells>
  <phoneticPr fontId="34" type="noConversion"/>
  <pageMargins left="0.88" right="0.31" top="0.37" bottom="0.5" header="0.3" footer="0.32"/>
  <pageSetup paperSize="9" orientation="portrait" verticalDpi="18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sheetPr codeName="Sheet12"/>
  <dimension ref="B2:O48"/>
  <sheetViews>
    <sheetView showGridLines="0" showRowColHeaders="0" view="pageBreakPreview" zoomScaleSheetLayoutView="100" workbookViewId="0">
      <selection activeCell="Q9" sqref="Q9"/>
    </sheetView>
  </sheetViews>
  <sheetFormatPr defaultColWidth="9.140625" defaultRowHeight="20.100000000000001" customHeight="1"/>
  <cols>
    <col min="1" max="1" width="9.140625" style="8"/>
    <col min="2" max="2" width="4.28515625" style="9" customWidth="1"/>
    <col min="3" max="3" width="44.42578125" style="8" customWidth="1"/>
    <col min="4" max="4" width="2.42578125" style="8" customWidth="1"/>
    <col min="5" max="5" width="6.140625" style="8" customWidth="1"/>
    <col min="6" max="13" width="5.42578125" style="8" customWidth="1"/>
    <col min="14" max="16384" width="9.140625" style="8"/>
  </cols>
  <sheetData>
    <row r="2" spans="2:15" ht="27" customHeight="1">
      <c r="B2" s="964" t="s">
        <v>180</v>
      </c>
      <c r="C2" s="965"/>
      <c r="D2" s="965"/>
      <c r="E2" s="965"/>
      <c r="F2" s="965"/>
      <c r="G2" s="965"/>
      <c r="H2" s="965"/>
      <c r="I2" s="965"/>
      <c r="J2" s="965"/>
      <c r="K2" s="965"/>
      <c r="L2" s="966"/>
      <c r="M2" s="891"/>
      <c r="N2" s="891"/>
      <c r="O2" s="16"/>
    </row>
    <row r="3" spans="2:15" ht="36" customHeight="1">
      <c r="B3" s="942" t="s">
        <v>181</v>
      </c>
      <c r="C3" s="943"/>
      <c r="D3" s="943"/>
      <c r="E3" s="943"/>
      <c r="F3" s="943"/>
      <c r="G3" s="943"/>
      <c r="H3" s="943"/>
      <c r="I3" s="943"/>
      <c r="J3" s="943"/>
      <c r="K3" s="943"/>
      <c r="L3" s="944"/>
      <c r="M3" s="891"/>
      <c r="N3" s="891"/>
      <c r="O3" s="16"/>
    </row>
    <row r="4" spans="2:15" ht="16.5" customHeight="1">
      <c r="B4" s="937">
        <v>1</v>
      </c>
      <c r="C4" s="938" t="s">
        <v>182</v>
      </c>
      <c r="D4" s="34"/>
      <c r="E4" s="933" t="str">
        <f>'Check Slip'!E3</f>
        <v>SRI. K.V.KRISHNAIAH</v>
      </c>
      <c r="F4" s="933"/>
      <c r="G4" s="933"/>
      <c r="H4" s="933"/>
      <c r="I4" s="933"/>
      <c r="J4" s="933"/>
      <c r="K4" s="933"/>
      <c r="L4" s="934"/>
    </row>
    <row r="5" spans="2:15" ht="16.5" customHeight="1">
      <c r="B5" s="937"/>
      <c r="C5" s="938"/>
      <c r="D5" s="35"/>
      <c r="E5" s="939" t="str">
        <f>'Form c'!I6</f>
        <v>Rtd. L.F.L. Head Master</v>
      </c>
      <c r="F5" s="939"/>
      <c r="G5" s="939"/>
      <c r="H5" s="939"/>
      <c r="I5" s="939"/>
      <c r="J5" s="939"/>
      <c r="K5" s="939"/>
      <c r="L5" s="940"/>
    </row>
    <row r="6" spans="2:15" ht="16.5" customHeight="1">
      <c r="B6" s="937">
        <v>2</v>
      </c>
      <c r="C6" s="938" t="s">
        <v>183</v>
      </c>
      <c r="D6" s="34"/>
      <c r="E6" s="933">
        <f>'Form c'!I8</f>
        <v>0</v>
      </c>
      <c r="F6" s="933"/>
      <c r="G6" s="933"/>
      <c r="H6" s="933"/>
      <c r="I6" s="933"/>
      <c r="J6" s="933"/>
      <c r="K6" s="933"/>
      <c r="L6" s="934"/>
    </row>
    <row r="7" spans="2:15" ht="16.5" customHeight="1">
      <c r="B7" s="937"/>
      <c r="C7" s="938"/>
      <c r="D7" s="36"/>
      <c r="E7" s="935" t="str">
        <f>'Form c'!I9</f>
        <v>Balayapalli mandal</v>
      </c>
      <c r="F7" s="935"/>
      <c r="G7" s="935"/>
      <c r="H7" s="935"/>
      <c r="I7" s="935"/>
      <c r="J7" s="935"/>
      <c r="K7" s="935"/>
      <c r="L7" s="936"/>
    </row>
    <row r="8" spans="2:15" ht="16.5" customHeight="1">
      <c r="B8" s="937"/>
      <c r="C8" s="938"/>
      <c r="D8" s="35"/>
      <c r="E8" s="939" t="str">
        <f>'Form c'!I10</f>
        <v>Nellore District</v>
      </c>
      <c r="F8" s="939"/>
      <c r="G8" s="939"/>
      <c r="H8" s="939"/>
      <c r="I8" s="939"/>
      <c r="J8" s="939"/>
      <c r="K8" s="939"/>
      <c r="L8" s="940"/>
    </row>
    <row r="9" spans="2:15" ht="37.5" customHeight="1">
      <c r="B9" s="224">
        <v>3</v>
      </c>
      <c r="C9" s="214" t="s">
        <v>184</v>
      </c>
      <c r="D9" s="37"/>
      <c r="E9" s="945" t="str">
        <f>IF(Code!F55=0," ",Code!F55)&amp;IF(Code!F55=0," "," / "&amp;IF(Code!F55=0," ",Code!J136))</f>
        <v>15280-40510 / 24950</v>
      </c>
      <c r="F9" s="945"/>
      <c r="G9" s="945"/>
      <c r="H9" s="945"/>
      <c r="I9" s="945"/>
      <c r="J9" s="945"/>
      <c r="K9" s="945"/>
      <c r="L9" s="946"/>
      <c r="N9" s="960" t="s">
        <v>5131</v>
      </c>
      <c r="O9" s="960"/>
    </row>
    <row r="10" spans="2:15" ht="16.5" customHeight="1">
      <c r="B10" s="937">
        <v>4</v>
      </c>
      <c r="C10" s="938" t="s">
        <v>185</v>
      </c>
      <c r="D10" s="34"/>
      <c r="E10" s="933" t="str">
        <f>CONCATENATE(MAIN!T20)</f>
        <v>MRC,Balayapalli</v>
      </c>
      <c r="F10" s="933"/>
      <c r="G10" s="933"/>
      <c r="H10" s="933"/>
      <c r="I10" s="933"/>
      <c r="J10" s="933"/>
      <c r="K10" s="933"/>
      <c r="L10" s="934"/>
      <c r="N10" s="960" t="s">
        <v>5130</v>
      </c>
      <c r="O10" s="960"/>
    </row>
    <row r="11" spans="2:15" ht="16.5" customHeight="1">
      <c r="B11" s="937"/>
      <c r="C11" s="938"/>
      <c r="D11" s="36"/>
      <c r="E11" s="935" t="str">
        <f>CONCATENATE(Mandals2!AE2," Mandal")</f>
        <v>Balayapalli Mandal</v>
      </c>
      <c r="F11" s="935"/>
      <c r="G11" s="935"/>
      <c r="H11" s="935"/>
      <c r="I11" s="935"/>
      <c r="J11" s="935"/>
      <c r="K11" s="935"/>
      <c r="L11" s="936"/>
      <c r="N11" s="960"/>
      <c r="O11" s="960"/>
    </row>
    <row r="12" spans="2:15" ht="16.5" customHeight="1">
      <c r="B12" s="937"/>
      <c r="C12" s="938"/>
      <c r="D12" s="36"/>
      <c r="E12" s="935" t="str">
        <f>CONCATENATE(Mandals2!AA1,".")</f>
        <v>Nellore District.</v>
      </c>
      <c r="F12" s="935"/>
      <c r="G12" s="935"/>
      <c r="H12" s="935"/>
      <c r="I12" s="935"/>
      <c r="J12" s="935"/>
      <c r="K12" s="935"/>
      <c r="L12" s="936"/>
    </row>
    <row r="13" spans="2:15" ht="16.5" customHeight="1">
      <c r="B13" s="937">
        <v>5</v>
      </c>
      <c r="C13" s="938" t="s">
        <v>186</v>
      </c>
      <c r="D13" s="34"/>
      <c r="E13" s="933" t="str">
        <f>'Form c'!I16</f>
        <v>H.No:</v>
      </c>
      <c r="F13" s="933"/>
      <c r="G13" s="933"/>
      <c r="H13" s="933"/>
      <c r="I13" s="933"/>
      <c r="J13" s="933"/>
      <c r="K13" s="933"/>
      <c r="L13" s="934"/>
    </row>
    <row r="14" spans="2:15" ht="16.5" customHeight="1">
      <c r="B14" s="937"/>
      <c r="C14" s="938"/>
      <c r="D14" s="36"/>
      <c r="E14" s="935">
        <f>'Form c'!I17</f>
        <v>0</v>
      </c>
      <c r="F14" s="935"/>
      <c r="G14" s="935"/>
      <c r="H14" s="935"/>
      <c r="I14" s="935"/>
      <c r="J14" s="935"/>
      <c r="K14" s="935"/>
      <c r="L14" s="936"/>
    </row>
    <row r="15" spans="2:15" ht="16.5" customHeight="1">
      <c r="B15" s="937"/>
      <c r="C15" s="938"/>
      <c r="D15" s="36"/>
      <c r="E15" s="935" t="str">
        <f>'Form c'!I18</f>
        <v xml:space="preserve">Tirupati Urban </v>
      </c>
      <c r="F15" s="935"/>
      <c r="G15" s="935"/>
      <c r="H15" s="935"/>
      <c r="I15" s="935"/>
      <c r="J15" s="935"/>
      <c r="K15" s="935"/>
      <c r="L15" s="936"/>
    </row>
    <row r="16" spans="2:15" ht="16.5" customHeight="1">
      <c r="B16" s="937"/>
      <c r="C16" s="938"/>
      <c r="D16" s="35"/>
      <c r="E16" s="939" t="str">
        <f>'Form c'!I19</f>
        <v>Chittoor District</v>
      </c>
      <c r="F16" s="939"/>
      <c r="G16" s="939"/>
      <c r="H16" s="939"/>
      <c r="I16" s="939"/>
      <c r="J16" s="939"/>
      <c r="K16" s="939"/>
      <c r="L16" s="940"/>
    </row>
    <row r="17" spans="2:15" ht="21.75" customHeight="1">
      <c r="B17" s="937">
        <v>6</v>
      </c>
      <c r="C17" s="938" t="s">
        <v>187</v>
      </c>
      <c r="D17" s="36"/>
      <c r="E17" s="935" t="str">
        <f>'Check Slip'!E8:K8</f>
        <v>Sri.K.V.Krishnaiah,Self</v>
      </c>
      <c r="F17" s="935"/>
      <c r="G17" s="935"/>
      <c r="H17" s="935"/>
      <c r="I17" s="935"/>
      <c r="J17" s="935"/>
      <c r="K17" s="935"/>
      <c r="L17" s="936"/>
    </row>
    <row r="18" spans="2:15" ht="21.75" customHeight="1">
      <c r="B18" s="937"/>
      <c r="C18" s="938"/>
      <c r="D18" s="35"/>
      <c r="E18" s="939" t="str">
        <f>IF(Code!S8="","",CONCATENATE("Aged","  ",Code!B124," years"))</f>
        <v>Aged  90 years</v>
      </c>
      <c r="F18" s="939"/>
      <c r="G18" s="939"/>
      <c r="H18" s="939"/>
      <c r="I18" s="939"/>
      <c r="J18" s="939"/>
      <c r="K18" s="939"/>
      <c r="L18" s="940"/>
    </row>
    <row r="19" spans="2:15" ht="11.25" customHeight="1">
      <c r="B19" s="937">
        <v>7</v>
      </c>
      <c r="C19" s="941" t="s">
        <v>188</v>
      </c>
      <c r="D19" s="34"/>
      <c r="E19" s="933" t="str">
        <f>'Form c'!I22</f>
        <v>VENKATARAMANA HEART &amp; MATERNITY HOSPITAL,10-3-206/A3/A,Reddy &amp; Reddy Colony,Tirupathi-517501</v>
      </c>
      <c r="F19" s="933"/>
      <c r="G19" s="933"/>
      <c r="H19" s="933"/>
      <c r="I19" s="933"/>
      <c r="J19" s="933"/>
      <c r="K19" s="933"/>
      <c r="L19" s="934"/>
    </row>
    <row r="20" spans="2:15" ht="11.25" customHeight="1">
      <c r="B20" s="937"/>
      <c r="C20" s="941"/>
      <c r="D20" s="36"/>
      <c r="E20" s="935"/>
      <c r="F20" s="935"/>
      <c r="G20" s="935"/>
      <c r="H20" s="935"/>
      <c r="I20" s="935"/>
      <c r="J20" s="935"/>
      <c r="K20" s="935"/>
      <c r="L20" s="936"/>
    </row>
    <row r="21" spans="2:15" ht="11.25" customHeight="1">
      <c r="B21" s="937"/>
      <c r="C21" s="941"/>
      <c r="D21" s="35"/>
      <c r="E21" s="939"/>
      <c r="F21" s="939"/>
      <c r="G21" s="939"/>
      <c r="H21" s="939"/>
      <c r="I21" s="939"/>
      <c r="J21" s="939"/>
      <c r="K21" s="939"/>
      <c r="L21" s="940"/>
    </row>
    <row r="22" spans="2:15" ht="12.75" customHeight="1">
      <c r="B22" s="937">
        <v>8</v>
      </c>
      <c r="C22" s="941" t="s">
        <v>189</v>
      </c>
      <c r="D22" s="34"/>
      <c r="E22" s="933" t="str">
        <f>IF(Code!U8="","",UPPER(Code!U8))</f>
        <v>CAD-UA BRONCHIAL ASTHMA</v>
      </c>
      <c r="F22" s="933"/>
      <c r="G22" s="933"/>
      <c r="H22" s="933"/>
      <c r="I22" s="933"/>
      <c r="J22" s="933"/>
      <c r="K22" s="933"/>
      <c r="L22" s="934"/>
    </row>
    <row r="23" spans="2:15" ht="12.75" customHeight="1">
      <c r="B23" s="937"/>
      <c r="C23" s="941"/>
      <c r="D23" s="36"/>
      <c r="E23" s="935"/>
      <c r="F23" s="935"/>
      <c r="G23" s="935"/>
      <c r="H23" s="935"/>
      <c r="I23" s="935"/>
      <c r="J23" s="935"/>
      <c r="K23" s="935"/>
      <c r="L23" s="936"/>
    </row>
    <row r="24" spans="2:15" ht="12.75" customHeight="1">
      <c r="B24" s="937"/>
      <c r="C24" s="941"/>
      <c r="D24" s="36"/>
      <c r="E24" s="935"/>
      <c r="F24" s="935"/>
      <c r="G24" s="935"/>
      <c r="H24" s="935"/>
      <c r="I24" s="935"/>
      <c r="J24" s="935"/>
      <c r="K24" s="935"/>
      <c r="L24" s="936"/>
    </row>
    <row r="25" spans="2:15" ht="20.25" customHeight="1">
      <c r="B25" s="937"/>
      <c r="C25" s="941"/>
      <c r="D25" s="35"/>
      <c r="E25" s="939" t="str">
        <f>'Check Slip'!E9</f>
        <v>from 19-3-2017 to 22-3-2017.</v>
      </c>
      <c r="F25" s="939"/>
      <c r="G25" s="939"/>
      <c r="H25" s="939"/>
      <c r="I25" s="939"/>
      <c r="J25" s="939"/>
      <c r="K25" s="939"/>
      <c r="L25" s="940"/>
    </row>
    <row r="26" spans="2:15" ht="24" customHeight="1">
      <c r="B26" s="937">
        <v>9</v>
      </c>
      <c r="C26" s="938" t="s">
        <v>190</v>
      </c>
      <c r="D26" s="34"/>
      <c r="E26" s="933" t="s">
        <v>191</v>
      </c>
      <c r="F26" s="933"/>
      <c r="G26" s="933"/>
      <c r="H26" s="933"/>
      <c r="I26" s="933"/>
      <c r="J26" s="933"/>
      <c r="K26" s="933"/>
      <c r="L26" s="934"/>
    </row>
    <row r="27" spans="2:15" ht="10.5" customHeight="1">
      <c r="B27" s="937"/>
      <c r="C27" s="938"/>
      <c r="D27" s="36"/>
      <c r="E27" s="947" t="s">
        <v>192</v>
      </c>
      <c r="F27" s="947"/>
      <c r="G27" s="947"/>
      <c r="H27" s="947"/>
      <c r="I27" s="38"/>
      <c r="J27" s="38"/>
      <c r="K27" s="38"/>
      <c r="L27" s="225"/>
    </row>
    <row r="28" spans="2:15" ht="24" customHeight="1">
      <c r="B28" s="937"/>
      <c r="C28" s="938"/>
      <c r="D28" s="35"/>
      <c r="E28" s="939" t="s">
        <v>193</v>
      </c>
      <c r="F28" s="939"/>
      <c r="G28" s="939"/>
      <c r="H28" s="939"/>
      <c r="I28" s="939"/>
      <c r="J28" s="939"/>
      <c r="K28" s="939"/>
      <c r="L28" s="940"/>
    </row>
    <row r="29" spans="2:15" ht="15.75" customHeight="1">
      <c r="B29" s="937">
        <v>10</v>
      </c>
      <c r="C29" s="941" t="s">
        <v>194</v>
      </c>
      <c r="D29" s="34"/>
      <c r="E29" s="39"/>
      <c r="F29" s="955" t="str">
        <f>IF(Code!V8="","",CONCATENATE("Rs.",Code!V8,"-00"))</f>
        <v>Rs.20636-00</v>
      </c>
      <c r="G29" s="955"/>
      <c r="H29" s="955"/>
      <c r="I29" s="955"/>
      <c r="J29" s="955"/>
      <c r="K29" s="955"/>
      <c r="L29" s="956"/>
    </row>
    <row r="30" spans="2:15" ht="39" customHeight="1">
      <c r="B30" s="937"/>
      <c r="C30" s="941"/>
      <c r="D30" s="35"/>
      <c r="E30" s="953" t="str">
        <f>IF(Code!W8="","",Code!W8)</f>
        <v xml:space="preserve">(Rupees  Twenty  Thousand  Six Hundred  and  Thirty Six Only) </v>
      </c>
      <c r="F30" s="953"/>
      <c r="G30" s="953"/>
      <c r="H30" s="953"/>
      <c r="I30" s="953"/>
      <c r="J30" s="953"/>
      <c r="K30" s="953"/>
      <c r="L30" s="954"/>
    </row>
    <row r="31" spans="2:15" ht="14.25" customHeight="1">
      <c r="B31" s="937">
        <v>11</v>
      </c>
      <c r="C31" s="941" t="s">
        <v>195</v>
      </c>
      <c r="D31" s="34"/>
      <c r="E31" s="40"/>
      <c r="F31" s="961" t="s">
        <v>534</v>
      </c>
      <c r="G31" s="961"/>
      <c r="H31" s="961"/>
      <c r="I31" s="961"/>
      <c r="J31" s="961"/>
      <c r="K31" s="961"/>
      <c r="L31" s="962"/>
      <c r="M31" s="17"/>
      <c r="N31" s="17"/>
      <c r="O31" s="17"/>
    </row>
    <row r="32" spans="2:15" ht="14.25" customHeight="1">
      <c r="B32" s="937"/>
      <c r="C32" s="941"/>
      <c r="D32" s="36"/>
      <c r="E32" s="38"/>
      <c r="F32" s="959" t="s">
        <v>533</v>
      </c>
      <c r="G32" s="959"/>
      <c r="H32" s="959"/>
      <c r="I32" s="959"/>
      <c r="J32" s="959"/>
      <c r="K32" s="959"/>
      <c r="L32" s="963"/>
      <c r="M32" s="17"/>
      <c r="N32" s="17"/>
      <c r="O32" s="17"/>
    </row>
    <row r="33" spans="2:14" ht="14.25" customHeight="1">
      <c r="B33" s="937"/>
      <c r="C33" s="941"/>
      <c r="D33" s="36"/>
      <c r="E33" s="38"/>
      <c r="F33" s="959" t="s">
        <v>532</v>
      </c>
      <c r="G33" s="959"/>
      <c r="H33" s="959"/>
      <c r="I33" s="959"/>
      <c r="J33" s="959"/>
      <c r="K33" s="959"/>
      <c r="L33" s="963"/>
      <c r="M33" s="17"/>
      <c r="N33" s="17"/>
    </row>
    <row r="34" spans="2:14" ht="14.25" customHeight="1">
      <c r="B34" s="937"/>
      <c r="C34" s="941"/>
      <c r="D34" s="36"/>
      <c r="E34" s="38"/>
      <c r="F34" s="959" t="s">
        <v>535</v>
      </c>
      <c r="G34" s="959"/>
      <c r="H34" s="959"/>
      <c r="I34" s="959"/>
      <c r="J34" s="959"/>
      <c r="K34" s="213"/>
      <c r="L34" s="226"/>
      <c r="M34" s="17"/>
      <c r="N34" s="17"/>
    </row>
    <row r="35" spans="2:14" ht="14.25" customHeight="1">
      <c r="B35" s="937"/>
      <c r="C35" s="941"/>
      <c r="D35" s="36"/>
      <c r="E35" s="38"/>
      <c r="F35" s="959" t="s">
        <v>536</v>
      </c>
      <c r="G35" s="959"/>
      <c r="H35" s="959"/>
      <c r="I35" s="959"/>
      <c r="J35" s="959"/>
      <c r="K35" s="959"/>
      <c r="L35" s="226"/>
      <c r="M35" s="17"/>
      <c r="N35" s="17"/>
    </row>
    <row r="36" spans="2:14" ht="14.25" customHeight="1">
      <c r="B36" s="937"/>
      <c r="C36" s="941"/>
      <c r="D36" s="36"/>
      <c r="E36" s="38"/>
      <c r="F36" s="959" t="s">
        <v>531</v>
      </c>
      <c r="G36" s="959"/>
      <c r="H36" s="959"/>
      <c r="I36" s="959"/>
      <c r="J36" s="959"/>
      <c r="K36" s="213"/>
      <c r="L36" s="226"/>
      <c r="M36" s="17"/>
      <c r="N36" s="17"/>
    </row>
    <row r="37" spans="2:14" ht="14.25" customHeight="1">
      <c r="B37" s="937"/>
      <c r="C37" s="941"/>
      <c r="D37" s="36"/>
      <c r="E37" s="38"/>
      <c r="F37" s="957" t="s">
        <v>529</v>
      </c>
      <c r="G37" s="957"/>
      <c r="H37" s="957"/>
      <c r="I37" s="957"/>
      <c r="J37" s="957"/>
      <c r="K37" s="957"/>
      <c r="L37" s="958"/>
      <c r="M37" s="17"/>
      <c r="N37" s="17"/>
    </row>
    <row r="38" spans="2:14" ht="14.25" customHeight="1">
      <c r="B38" s="937"/>
      <c r="C38" s="941"/>
      <c r="D38" s="36"/>
      <c r="E38" s="38"/>
      <c r="F38" s="957" t="s">
        <v>527</v>
      </c>
      <c r="G38" s="957"/>
      <c r="H38" s="957"/>
      <c r="I38" s="957"/>
      <c r="J38" s="957"/>
      <c r="K38" s="957"/>
      <c r="L38" s="958"/>
      <c r="M38" s="130"/>
      <c r="N38" s="130"/>
    </row>
    <row r="39" spans="2:14" ht="14.25" customHeight="1">
      <c r="B39" s="937"/>
      <c r="C39" s="941"/>
      <c r="D39" s="36"/>
      <c r="E39" s="38"/>
      <c r="F39" s="957" t="s">
        <v>526</v>
      </c>
      <c r="G39" s="957"/>
      <c r="H39" s="957"/>
      <c r="I39" s="957"/>
      <c r="J39" s="957"/>
      <c r="K39" s="957"/>
      <c r="L39" s="958"/>
      <c r="M39" s="20"/>
      <c r="N39" s="17"/>
    </row>
    <row r="40" spans="2:14" ht="14.25" customHeight="1">
      <c r="B40" s="937"/>
      <c r="C40" s="941"/>
      <c r="D40" s="36"/>
      <c r="E40" s="38"/>
      <c r="F40" s="959" t="s">
        <v>264</v>
      </c>
      <c r="G40" s="959"/>
      <c r="H40" s="959"/>
      <c r="I40" s="959"/>
      <c r="J40" s="959"/>
      <c r="K40" s="959"/>
      <c r="L40" s="963"/>
      <c r="M40" s="17"/>
      <c r="N40" s="17"/>
    </row>
    <row r="41" spans="2:14" ht="14.25" customHeight="1">
      <c r="B41" s="937"/>
      <c r="C41" s="941"/>
      <c r="D41" s="36"/>
      <c r="E41" s="38"/>
      <c r="F41" s="959" t="s">
        <v>528</v>
      </c>
      <c r="G41" s="959"/>
      <c r="H41" s="959"/>
      <c r="I41" s="959"/>
      <c r="J41" s="959"/>
      <c r="K41" s="959"/>
      <c r="L41" s="226"/>
      <c r="M41" s="17"/>
      <c r="N41" s="17"/>
    </row>
    <row r="42" spans="2:14" ht="14.25" customHeight="1">
      <c r="B42" s="937"/>
      <c r="C42" s="941"/>
      <c r="D42" s="36"/>
      <c r="E42" s="38"/>
      <c r="F42" s="959" t="s">
        <v>530</v>
      </c>
      <c r="G42" s="959"/>
      <c r="H42" s="959"/>
      <c r="I42" s="959"/>
      <c r="J42" s="959"/>
      <c r="K42" s="959"/>
      <c r="L42" s="226"/>
      <c r="M42" s="17"/>
      <c r="N42" s="17"/>
    </row>
    <row r="43" spans="2:14" ht="7.5" customHeight="1">
      <c r="B43" s="937"/>
      <c r="C43" s="941"/>
      <c r="D43" s="35"/>
      <c r="E43" s="215"/>
      <c r="F43" s="939"/>
      <c r="G43" s="939"/>
      <c r="H43" s="939"/>
      <c r="I43" s="939"/>
      <c r="J43" s="939"/>
      <c r="K43" s="939"/>
      <c r="L43" s="940"/>
    </row>
    <row r="44" spans="2:14" ht="20.100000000000001" customHeight="1">
      <c r="B44" s="227"/>
      <c r="C44" s="38"/>
      <c r="D44" s="38"/>
      <c r="E44" s="38"/>
      <c r="F44" s="38"/>
      <c r="G44" s="38"/>
      <c r="H44" s="38"/>
      <c r="I44" s="38"/>
      <c r="J44" s="38"/>
      <c r="K44" s="38"/>
      <c r="L44" s="225"/>
    </row>
    <row r="45" spans="2:14" ht="56.25" customHeight="1">
      <c r="B45" s="948" t="s">
        <v>199</v>
      </c>
      <c r="C45" s="949"/>
      <c r="D45" s="949"/>
      <c r="E45" s="949"/>
      <c r="F45" s="949"/>
      <c r="G45" s="949"/>
      <c r="H45" s="949"/>
      <c r="I45" s="949"/>
      <c r="J45" s="949"/>
      <c r="K45" s="949"/>
      <c r="L45" s="950"/>
    </row>
    <row r="46" spans="2:14" ht="15.75" customHeight="1">
      <c r="B46" s="227"/>
      <c r="C46" s="38"/>
      <c r="D46" s="38"/>
      <c r="E46" s="38"/>
      <c r="F46" s="38"/>
      <c r="G46" s="38"/>
      <c r="H46" s="38"/>
      <c r="I46" s="38"/>
      <c r="J46" s="38"/>
      <c r="K46" s="38"/>
      <c r="L46" s="225"/>
    </row>
    <row r="47" spans="2:14" ht="27.75" customHeight="1">
      <c r="B47" s="227"/>
      <c r="C47" s="38"/>
      <c r="D47" s="38"/>
      <c r="E47" s="38"/>
      <c r="F47" s="38"/>
      <c r="G47" s="38"/>
      <c r="H47" s="38"/>
      <c r="I47" s="38"/>
      <c r="J47" s="38"/>
      <c r="K47" s="38"/>
      <c r="L47" s="225"/>
    </row>
    <row r="48" spans="2:14" ht="63" customHeight="1">
      <c r="B48" s="228"/>
      <c r="C48" s="229" t="s">
        <v>200</v>
      </c>
      <c r="D48" s="215"/>
      <c r="E48" s="215"/>
      <c r="F48" s="215"/>
      <c r="G48" s="951" t="s">
        <v>201</v>
      </c>
      <c r="H48" s="951"/>
      <c r="I48" s="951"/>
      <c r="J48" s="951"/>
      <c r="K48" s="951"/>
      <c r="L48" s="952"/>
    </row>
  </sheetData>
  <sheetProtection password="CF42" sheet="1" objects="1" scenarios="1" selectLockedCells="1"/>
  <mergeCells count="63">
    <mergeCell ref="N9:O9"/>
    <mergeCell ref="N10:O11"/>
    <mergeCell ref="M2:N3"/>
    <mergeCell ref="C31:C43"/>
    <mergeCell ref="F31:L31"/>
    <mergeCell ref="F32:L32"/>
    <mergeCell ref="F33:L33"/>
    <mergeCell ref="F40:L40"/>
    <mergeCell ref="E26:L26"/>
    <mergeCell ref="E28:L28"/>
    <mergeCell ref="E14:L14"/>
    <mergeCell ref="E15:L15"/>
    <mergeCell ref="E16:L16"/>
    <mergeCell ref="E25:L25"/>
    <mergeCell ref="B2:L2"/>
    <mergeCell ref="B26:B28"/>
    <mergeCell ref="E27:H27"/>
    <mergeCell ref="C26:C28"/>
    <mergeCell ref="B45:L45"/>
    <mergeCell ref="G48:L48"/>
    <mergeCell ref="E30:L30"/>
    <mergeCell ref="F29:L29"/>
    <mergeCell ref="F43:L43"/>
    <mergeCell ref="F39:L39"/>
    <mergeCell ref="B31:B43"/>
    <mergeCell ref="F35:K35"/>
    <mergeCell ref="F42:K42"/>
    <mergeCell ref="F34:J34"/>
    <mergeCell ref="F36:J36"/>
    <mergeCell ref="F37:L37"/>
    <mergeCell ref="F38:L38"/>
    <mergeCell ref="F41:K41"/>
    <mergeCell ref="B29:B30"/>
    <mergeCell ref="C29:C30"/>
    <mergeCell ref="B3:L3"/>
    <mergeCell ref="E10:L10"/>
    <mergeCell ref="C4:C5"/>
    <mergeCell ref="B10:B12"/>
    <mergeCell ref="B4:B5"/>
    <mergeCell ref="E4:L4"/>
    <mergeCell ref="E5:L5"/>
    <mergeCell ref="E9:L9"/>
    <mergeCell ref="E6:L6"/>
    <mergeCell ref="E7:L7"/>
    <mergeCell ref="E8:L8"/>
    <mergeCell ref="B22:B25"/>
    <mergeCell ref="C22:C25"/>
    <mergeCell ref="E22:L24"/>
    <mergeCell ref="E17:L17"/>
    <mergeCell ref="E19:L21"/>
    <mergeCell ref="B19:B21"/>
    <mergeCell ref="C19:C21"/>
    <mergeCell ref="E18:L18"/>
    <mergeCell ref="B17:B18"/>
    <mergeCell ref="C17:C18"/>
    <mergeCell ref="E13:L13"/>
    <mergeCell ref="E11:L11"/>
    <mergeCell ref="E12:L12"/>
    <mergeCell ref="B6:B8"/>
    <mergeCell ref="C6:C8"/>
    <mergeCell ref="B13:B16"/>
    <mergeCell ref="C13:C16"/>
    <mergeCell ref="C10:C12"/>
  </mergeCells>
  <phoneticPr fontId="4" type="noConversion"/>
  <printOptions horizontalCentered="1"/>
  <pageMargins left="0.03" right="0.12" top="0.43" bottom="0.5" header="0.24" footer="0.5"/>
  <pageSetup paperSize="5"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sheetPr codeName="Sheet13"/>
  <dimension ref="B2:K11"/>
  <sheetViews>
    <sheetView showGridLines="0" showRowColHeaders="0" view="pageBreakPreview" zoomScale="90" zoomScaleSheetLayoutView="90" workbookViewId="0">
      <selection activeCell="G10" sqref="G10"/>
    </sheetView>
  </sheetViews>
  <sheetFormatPr defaultRowHeight="12.75"/>
  <cols>
    <col min="3" max="3" width="25.5703125" customWidth="1"/>
    <col min="4" max="4" width="19.7109375" customWidth="1"/>
    <col min="5" max="5" width="32.140625" customWidth="1"/>
    <col min="6" max="6" width="16.42578125" customWidth="1"/>
    <col min="8" max="8" width="8.5703125" customWidth="1"/>
    <col min="9" max="9" width="8.28515625" customWidth="1"/>
    <col min="10" max="10" width="15.5703125" customWidth="1"/>
    <col min="11" max="11" width="28.5703125" customWidth="1"/>
  </cols>
  <sheetData>
    <row r="2" spans="2:11" ht="45.75" customHeight="1">
      <c r="B2" s="967" t="s">
        <v>557</v>
      </c>
      <c r="C2" s="967"/>
      <c r="D2" s="967"/>
      <c r="E2" s="967"/>
      <c r="F2" s="967"/>
      <c r="G2" s="967"/>
      <c r="H2" s="967"/>
      <c r="I2" s="967"/>
      <c r="J2" s="967"/>
      <c r="K2" s="967"/>
    </row>
    <row r="3" spans="2:11" ht="72.75" customHeight="1">
      <c r="B3" s="146" t="s">
        <v>548</v>
      </c>
      <c r="C3" s="146" t="s">
        <v>549</v>
      </c>
      <c r="D3" s="146" t="s">
        <v>550</v>
      </c>
      <c r="E3" s="146" t="s">
        <v>551</v>
      </c>
      <c r="F3" s="146" t="s">
        <v>552</v>
      </c>
      <c r="G3" s="146" t="s">
        <v>502</v>
      </c>
      <c r="H3" s="146" t="s">
        <v>553</v>
      </c>
      <c r="I3" s="146" t="s">
        <v>554</v>
      </c>
      <c r="J3" s="146" t="s">
        <v>555</v>
      </c>
      <c r="K3" s="146" t="s">
        <v>556</v>
      </c>
    </row>
    <row r="4" spans="2:11" ht="87" customHeight="1">
      <c r="B4" s="307">
        <v>1</v>
      </c>
      <c r="C4" s="307" t="str">
        <f>Code!R30&amp;","&amp;Code!R31</f>
        <v>Sri. K.V.KRISHNAIAH,Rtd. L.F.L. Head Master</v>
      </c>
      <c r="D4" s="307">
        <f>MAIN!G9</f>
        <v>0</v>
      </c>
      <c r="E4" s="307" t="str">
        <f>MAIN!Q10</f>
        <v>CAD-UA BRONCHIAL ASTHMA</v>
      </c>
      <c r="F4" s="307" t="str">
        <f>'Check Slip'!E9</f>
        <v>from 19-3-2017 to 22-3-2017.</v>
      </c>
      <c r="G4" s="500" t="str">
        <f>CONCATENATE("Rs.",MAIN!R11)</f>
        <v>Rs.20636</v>
      </c>
      <c r="H4" s="307" t="str">
        <f>Mandals1!AE87</f>
        <v>first</v>
      </c>
      <c r="I4" s="307" t="s">
        <v>21</v>
      </c>
      <c r="J4" s="307" t="s">
        <v>21</v>
      </c>
      <c r="K4" s="307"/>
    </row>
    <row r="5" spans="2:11">
      <c r="G5" s="145"/>
    </row>
    <row r="11" spans="2:11" ht="25.5">
      <c r="C11" s="499" t="s">
        <v>218</v>
      </c>
      <c r="D11" s="33"/>
      <c r="E11" s="33"/>
      <c r="F11" s="33"/>
      <c r="G11" s="968" t="s">
        <v>201</v>
      </c>
      <c r="H11" s="968"/>
      <c r="I11" s="968"/>
      <c r="J11" s="968"/>
      <c r="K11" s="968"/>
    </row>
  </sheetData>
  <sheetProtection password="CF42" sheet="1" objects="1" scenarios="1" selectLockedCells="1"/>
  <mergeCells count="2">
    <mergeCell ref="B2:K2"/>
    <mergeCell ref="G11:K11"/>
  </mergeCells>
  <phoneticPr fontId="34" type="noConversion"/>
  <pageMargins left="0.18" right="0.18" top="1.31" bottom="0.75" header="0.3" footer="0.3"/>
  <pageSetup paperSize="5" orientation="landscape" horizontalDpi="180" verticalDpi="180" r:id="rId1"/>
  <drawing r:id="rId2"/>
</worksheet>
</file>

<file path=xl/worksheets/sheet2.xml><?xml version="1.0" encoding="utf-8"?>
<worksheet xmlns="http://schemas.openxmlformats.org/spreadsheetml/2006/main" xmlns:r="http://schemas.openxmlformats.org/officeDocument/2006/relationships">
  <sheetPr codeName="Sheet16"/>
  <dimension ref="A1:AG119"/>
  <sheetViews>
    <sheetView topLeftCell="O1" workbookViewId="0">
      <selection activeCell="Y1" sqref="Y1"/>
    </sheetView>
  </sheetViews>
  <sheetFormatPr defaultColWidth="9.140625" defaultRowHeight="12.75"/>
  <cols>
    <col min="1" max="16384" width="9.140625" style="237"/>
  </cols>
  <sheetData>
    <row r="1" spans="1:33">
      <c r="A1" s="235"/>
      <c r="B1" s="235"/>
      <c r="C1" s="235"/>
      <c r="D1" s="235"/>
      <c r="E1" s="235"/>
      <c r="F1" s="235"/>
      <c r="G1" s="235"/>
      <c r="H1" s="235"/>
      <c r="I1" s="235"/>
      <c r="J1" s="235"/>
      <c r="K1" s="235"/>
      <c r="L1" s="235"/>
      <c r="M1" s="235"/>
      <c r="N1" s="235"/>
      <c r="O1" s="235"/>
      <c r="P1" s="235"/>
      <c r="Q1" s="235"/>
      <c r="R1" s="235"/>
      <c r="S1" s="235"/>
      <c r="T1" s="235"/>
      <c r="U1" s="235"/>
      <c r="V1" s="235"/>
      <c r="W1" s="235"/>
      <c r="X1" s="235"/>
      <c r="Y1" s="236">
        <v>3</v>
      </c>
      <c r="Z1" s="236" t="str">
        <f>LOOKUP(Y1,Y3:Z25,Z3:Z25)</f>
        <v>Chittoor District</v>
      </c>
      <c r="AA1" s="236">
        <v>5</v>
      </c>
      <c r="AB1" s="235"/>
      <c r="AF1" s="235">
        <v>10</v>
      </c>
      <c r="AG1" s="236" t="str">
        <f>LOOKUP(AF1,AF3:AG25,AG3:AG25)</f>
        <v xml:space="preserve">Krishan District </v>
      </c>
    </row>
    <row r="2" spans="1:33" ht="38.25">
      <c r="A2" s="235"/>
      <c r="B2" s="238" t="s">
        <v>564</v>
      </c>
      <c r="C2" s="238" t="s">
        <v>565</v>
      </c>
      <c r="D2" s="239" t="s">
        <v>29</v>
      </c>
      <c r="E2" s="239" t="s">
        <v>3879</v>
      </c>
      <c r="F2" s="239" t="s">
        <v>36</v>
      </c>
      <c r="G2" s="239" t="s">
        <v>567</v>
      </c>
      <c r="H2" s="239" t="s">
        <v>568</v>
      </c>
      <c r="I2" s="239" t="s">
        <v>569</v>
      </c>
      <c r="J2" s="239" t="s">
        <v>570</v>
      </c>
      <c r="K2" s="239" t="s">
        <v>571</v>
      </c>
      <c r="L2" s="239" t="s">
        <v>50</v>
      </c>
      <c r="M2" s="239" t="s">
        <v>572</v>
      </c>
      <c r="N2" s="239" t="s">
        <v>573</v>
      </c>
      <c r="O2" s="239" t="s">
        <v>574</v>
      </c>
      <c r="P2" s="239" t="s">
        <v>575</v>
      </c>
      <c r="Q2" s="239" t="s">
        <v>576</v>
      </c>
      <c r="R2" s="239" t="s">
        <v>577</v>
      </c>
      <c r="S2" s="239" t="s">
        <v>578</v>
      </c>
      <c r="T2" s="239" t="s">
        <v>579</v>
      </c>
      <c r="U2" s="239" t="s">
        <v>580</v>
      </c>
      <c r="V2" s="239" t="s">
        <v>74</v>
      </c>
      <c r="W2" s="239" t="s">
        <v>581</v>
      </c>
      <c r="X2" s="239" t="s">
        <v>582</v>
      </c>
      <c r="Y2" s="250" t="s">
        <v>548</v>
      </c>
      <c r="Z2" s="241" t="s">
        <v>583</v>
      </c>
      <c r="AA2" s="236" t="str">
        <f>LOOKUP(AA1,Y3:Y68,AA3:AA68)</f>
        <v>Chandragiri</v>
      </c>
      <c r="AB2" s="235"/>
      <c r="AC2" s="236">
        <v>57</v>
      </c>
      <c r="AD2" s="237" t="str">
        <f>LOOKUP(AC2,Y3:AA68,AA3:AA68)</f>
        <v xml:space="preserve">Tirupati Urban </v>
      </c>
      <c r="AF2" s="250" t="s">
        <v>548</v>
      </c>
      <c r="AG2" s="241" t="s">
        <v>583</v>
      </c>
    </row>
    <row r="3" spans="1:33" ht="38.25">
      <c r="A3" s="235">
        <v>1</v>
      </c>
      <c r="B3" s="242" t="s">
        <v>564</v>
      </c>
      <c r="C3" s="242" t="s">
        <v>584</v>
      </c>
      <c r="D3" s="242" t="s">
        <v>585</v>
      </c>
      <c r="E3" s="251" t="s">
        <v>3880</v>
      </c>
      <c r="F3" s="242" t="s">
        <v>587</v>
      </c>
      <c r="G3" s="235"/>
      <c r="H3" s="242" t="s">
        <v>588</v>
      </c>
      <c r="I3" s="242" t="s">
        <v>589</v>
      </c>
      <c r="J3" s="242" t="s">
        <v>590</v>
      </c>
      <c r="K3" s="242" t="s">
        <v>591</v>
      </c>
      <c r="L3" s="242" t="s">
        <v>592</v>
      </c>
      <c r="M3" s="242" t="s">
        <v>587</v>
      </c>
      <c r="N3" s="242" t="s">
        <v>593</v>
      </c>
      <c r="O3" s="242" t="s">
        <v>594</v>
      </c>
      <c r="P3" s="242" t="s">
        <v>595</v>
      </c>
      <c r="Q3" s="242" t="s">
        <v>596</v>
      </c>
      <c r="R3" s="242" t="s">
        <v>597</v>
      </c>
      <c r="S3" s="242" t="s">
        <v>598</v>
      </c>
      <c r="T3" s="242" t="s">
        <v>599</v>
      </c>
      <c r="U3" s="235" t="s">
        <v>600</v>
      </c>
      <c r="V3" s="242" t="s">
        <v>601</v>
      </c>
      <c r="W3" s="242" t="s">
        <v>602</v>
      </c>
      <c r="X3" s="242" t="s">
        <v>586</v>
      </c>
      <c r="Y3" s="243">
        <v>1</v>
      </c>
      <c r="Z3" s="238" t="s">
        <v>564</v>
      </c>
      <c r="AA3" s="235" t="str">
        <f t="shared" ref="AA3:AA66" si="0" xml:space="preserve"> HLOOKUP($Z$1,$B$2:$X$68,AB3,FALSE)</f>
        <v>B Kothakota</v>
      </c>
      <c r="AB3" s="235">
        <v>2</v>
      </c>
      <c r="AF3" s="243">
        <v>1</v>
      </c>
      <c r="AG3" s="238" t="s">
        <v>564</v>
      </c>
    </row>
    <row r="4" spans="1:33">
      <c r="A4" s="235">
        <v>2</v>
      </c>
      <c r="B4" s="235" t="s">
        <v>603</v>
      </c>
      <c r="C4" s="235" t="s">
        <v>604</v>
      </c>
      <c r="D4" s="244" t="s">
        <v>605</v>
      </c>
      <c r="E4" s="251" t="s">
        <v>3881</v>
      </c>
      <c r="F4" s="244" t="s">
        <v>607</v>
      </c>
      <c r="G4" s="235"/>
      <c r="H4" s="244" t="s">
        <v>608</v>
      </c>
      <c r="I4" s="235" t="s">
        <v>609</v>
      </c>
      <c r="J4" s="235" t="s">
        <v>610</v>
      </c>
      <c r="K4" s="235" t="s">
        <v>611</v>
      </c>
      <c r="L4" s="235" t="s">
        <v>612</v>
      </c>
      <c r="M4" s="235" t="s">
        <v>613</v>
      </c>
      <c r="N4" s="235" t="s">
        <v>614</v>
      </c>
      <c r="O4" s="235" t="s">
        <v>615</v>
      </c>
      <c r="P4" s="235" t="s">
        <v>616</v>
      </c>
      <c r="Q4" s="244" t="s">
        <v>617</v>
      </c>
      <c r="R4" s="244" t="s">
        <v>618</v>
      </c>
      <c r="S4" s="235" t="s">
        <v>619</v>
      </c>
      <c r="T4" s="235" t="s">
        <v>620</v>
      </c>
      <c r="U4" s="244" t="s">
        <v>621</v>
      </c>
      <c r="V4" s="235" t="s">
        <v>622</v>
      </c>
      <c r="W4" s="235" t="s">
        <v>623</v>
      </c>
      <c r="X4" s="235" t="s">
        <v>606</v>
      </c>
      <c r="Y4" s="245">
        <v>2</v>
      </c>
      <c r="Z4" s="238" t="s">
        <v>565</v>
      </c>
      <c r="AA4" s="235" t="str">
        <f t="shared" si="0"/>
        <v>Baireddi Palle</v>
      </c>
      <c r="AB4" s="235">
        <v>3</v>
      </c>
      <c r="AF4" s="245">
        <v>2</v>
      </c>
      <c r="AG4" s="238" t="s">
        <v>565</v>
      </c>
    </row>
    <row r="5" spans="1:33" ht="25.5">
      <c r="A5" s="235">
        <v>3</v>
      </c>
      <c r="B5" s="235" t="s">
        <v>624</v>
      </c>
      <c r="C5" s="235" t="s">
        <v>625</v>
      </c>
      <c r="D5" s="244" t="s">
        <v>626</v>
      </c>
      <c r="E5" s="251" t="s">
        <v>3882</v>
      </c>
      <c r="F5" s="244" t="s">
        <v>628</v>
      </c>
      <c r="G5" s="235"/>
      <c r="H5" s="244" t="s">
        <v>629</v>
      </c>
      <c r="I5" s="235" t="s">
        <v>630</v>
      </c>
      <c r="J5" s="235" t="s">
        <v>631</v>
      </c>
      <c r="K5" s="235" t="s">
        <v>632</v>
      </c>
      <c r="L5" s="235" t="s">
        <v>633</v>
      </c>
      <c r="M5" s="235" t="s">
        <v>634</v>
      </c>
      <c r="N5" s="235" t="s">
        <v>635</v>
      </c>
      <c r="O5" s="235" t="s">
        <v>636</v>
      </c>
      <c r="P5" s="235" t="s">
        <v>637</v>
      </c>
      <c r="Q5" s="244" t="s">
        <v>638</v>
      </c>
      <c r="R5" s="246" t="s">
        <v>639</v>
      </c>
      <c r="S5" s="235" t="s">
        <v>640</v>
      </c>
      <c r="T5" s="235" t="s">
        <v>641</v>
      </c>
      <c r="U5" s="244" t="s">
        <v>642</v>
      </c>
      <c r="V5" s="235" t="s">
        <v>643</v>
      </c>
      <c r="W5" s="235" t="s">
        <v>644</v>
      </c>
      <c r="X5" s="235" t="s">
        <v>627</v>
      </c>
      <c r="Y5" s="243">
        <v>3</v>
      </c>
      <c r="Z5" s="239" t="s">
        <v>29</v>
      </c>
      <c r="AA5" s="235" t="str">
        <f t="shared" si="0"/>
        <v>Bangarupalem</v>
      </c>
      <c r="AB5" s="235">
        <v>4</v>
      </c>
      <c r="AF5" s="243">
        <v>3</v>
      </c>
      <c r="AG5" s="239" t="s">
        <v>29</v>
      </c>
    </row>
    <row r="6" spans="1:33" ht="38.25">
      <c r="A6" s="235">
        <v>4</v>
      </c>
      <c r="B6" s="235" t="s">
        <v>645</v>
      </c>
      <c r="C6" s="235" t="s">
        <v>646</v>
      </c>
      <c r="D6" s="244" t="s">
        <v>647</v>
      </c>
      <c r="E6" s="251" t="s">
        <v>3883</v>
      </c>
      <c r="F6" s="244" t="s">
        <v>649</v>
      </c>
      <c r="G6" s="235"/>
      <c r="H6" s="244" t="s">
        <v>650</v>
      </c>
      <c r="I6" s="235" t="s">
        <v>651</v>
      </c>
      <c r="J6" s="235" t="s">
        <v>652</v>
      </c>
      <c r="K6" s="235" t="s">
        <v>653</v>
      </c>
      <c r="L6" s="235" t="s">
        <v>654</v>
      </c>
      <c r="M6" s="235" t="s">
        <v>655</v>
      </c>
      <c r="N6" s="235" t="s">
        <v>656</v>
      </c>
      <c r="O6" s="235" t="s">
        <v>657</v>
      </c>
      <c r="P6" s="235" t="s">
        <v>658</v>
      </c>
      <c r="Q6" s="244" t="s">
        <v>657</v>
      </c>
      <c r="R6" s="244" t="s">
        <v>659</v>
      </c>
      <c r="S6" s="235" t="s">
        <v>660</v>
      </c>
      <c r="T6" s="235" t="s">
        <v>661</v>
      </c>
      <c r="U6" s="235" t="s">
        <v>662</v>
      </c>
      <c r="V6" s="235" t="s">
        <v>663</v>
      </c>
      <c r="W6" s="235" t="s">
        <v>664</v>
      </c>
      <c r="X6" s="235" t="s">
        <v>648</v>
      </c>
      <c r="Y6" s="245">
        <v>4</v>
      </c>
      <c r="Z6" s="239" t="s">
        <v>3879</v>
      </c>
      <c r="AA6" s="235" t="str">
        <f t="shared" si="0"/>
        <v>Buchinaidu Khandriga</v>
      </c>
      <c r="AB6" s="235">
        <v>5</v>
      </c>
      <c r="AF6" s="245">
        <v>4</v>
      </c>
      <c r="AG6" s="239" t="s">
        <v>3879</v>
      </c>
    </row>
    <row r="7" spans="1:33" ht="25.5">
      <c r="A7" s="235">
        <v>5</v>
      </c>
      <c r="B7" s="235" t="s">
        <v>665</v>
      </c>
      <c r="C7" s="235" t="s">
        <v>657</v>
      </c>
      <c r="D7" s="244" t="s">
        <v>666</v>
      </c>
      <c r="E7" s="251" t="s">
        <v>3884</v>
      </c>
      <c r="F7" s="246" t="s">
        <v>668</v>
      </c>
      <c r="G7" s="235"/>
      <c r="H7" s="244" t="s">
        <v>669</v>
      </c>
      <c r="I7" s="235" t="s">
        <v>670</v>
      </c>
      <c r="J7" s="235" t="s">
        <v>671</v>
      </c>
      <c r="K7" s="235" t="s">
        <v>672</v>
      </c>
      <c r="L7" s="235" t="s">
        <v>657</v>
      </c>
      <c r="M7" s="235" t="s">
        <v>673</v>
      </c>
      <c r="N7" s="235" t="s">
        <v>674</v>
      </c>
      <c r="O7" s="235" t="s">
        <v>675</v>
      </c>
      <c r="P7" s="235" t="s">
        <v>676</v>
      </c>
      <c r="Q7" s="244" t="s">
        <v>375</v>
      </c>
      <c r="R7" s="244" t="s">
        <v>677</v>
      </c>
      <c r="S7" s="235" t="s">
        <v>678</v>
      </c>
      <c r="T7" s="235" t="s">
        <v>679</v>
      </c>
      <c r="U7" s="235" t="s">
        <v>680</v>
      </c>
      <c r="V7" s="235" t="s">
        <v>681</v>
      </c>
      <c r="W7" s="235" t="s">
        <v>682</v>
      </c>
      <c r="X7" s="235" t="s">
        <v>667</v>
      </c>
      <c r="Y7" s="243">
        <v>5</v>
      </c>
      <c r="Z7" s="239" t="s">
        <v>36</v>
      </c>
      <c r="AA7" s="235" t="str">
        <f t="shared" si="0"/>
        <v>Chandragiri</v>
      </c>
      <c r="AB7" s="235">
        <v>6</v>
      </c>
      <c r="AF7" s="243">
        <v>5</v>
      </c>
      <c r="AG7" s="239" t="s">
        <v>36</v>
      </c>
    </row>
    <row r="8" spans="1:33" ht="38.25">
      <c r="A8" s="235">
        <v>6</v>
      </c>
      <c r="B8" s="235" t="s">
        <v>683</v>
      </c>
      <c r="C8" s="235" t="s">
        <v>684</v>
      </c>
      <c r="D8" s="244" t="s">
        <v>685</v>
      </c>
      <c r="E8" s="251" t="s">
        <v>3885</v>
      </c>
      <c r="F8" s="246" t="s">
        <v>687</v>
      </c>
      <c r="G8" s="235"/>
      <c r="H8" s="244" t="s">
        <v>688</v>
      </c>
      <c r="I8" s="235" t="s">
        <v>689</v>
      </c>
      <c r="J8" s="235" t="s">
        <v>690</v>
      </c>
      <c r="K8" s="235" t="s">
        <v>691</v>
      </c>
      <c r="L8" s="235" t="s">
        <v>692</v>
      </c>
      <c r="M8" s="235" t="s">
        <v>693</v>
      </c>
      <c r="N8" s="235" t="s">
        <v>694</v>
      </c>
      <c r="O8" s="235" t="s">
        <v>695</v>
      </c>
      <c r="P8" s="235" t="s">
        <v>696</v>
      </c>
      <c r="Q8" s="244" t="s">
        <v>697</v>
      </c>
      <c r="R8" s="244" t="s">
        <v>698</v>
      </c>
      <c r="S8" s="235" t="s">
        <v>699</v>
      </c>
      <c r="T8" s="235" t="s">
        <v>700</v>
      </c>
      <c r="U8" s="235" t="s">
        <v>701</v>
      </c>
      <c r="V8" s="235" t="s">
        <v>702</v>
      </c>
      <c r="W8" s="235" t="s">
        <v>703</v>
      </c>
      <c r="X8" s="235" t="s">
        <v>686</v>
      </c>
      <c r="Y8" s="245">
        <v>6</v>
      </c>
      <c r="Z8" s="239" t="s">
        <v>704</v>
      </c>
      <c r="AA8" s="235" t="str">
        <f t="shared" si="0"/>
        <v>Chinnagottigallu</v>
      </c>
      <c r="AB8" s="235">
        <v>7</v>
      </c>
      <c r="AF8" s="245">
        <v>6</v>
      </c>
      <c r="AG8" s="239" t="s">
        <v>704</v>
      </c>
    </row>
    <row r="9" spans="1:33" ht="25.5">
      <c r="A9" s="235">
        <v>7</v>
      </c>
      <c r="B9" s="235" t="s">
        <v>705</v>
      </c>
      <c r="C9" s="235" t="s">
        <v>706</v>
      </c>
      <c r="D9" s="244" t="s">
        <v>223</v>
      </c>
      <c r="E9" s="251" t="s">
        <v>3886</v>
      </c>
      <c r="F9" s="246" t="s">
        <v>708</v>
      </c>
      <c r="G9" s="235"/>
      <c r="H9" s="244" t="s">
        <v>709</v>
      </c>
      <c r="I9" s="235" t="s">
        <v>710</v>
      </c>
      <c r="J9" s="235" t="s">
        <v>711</v>
      </c>
      <c r="K9" s="235" t="s">
        <v>712</v>
      </c>
      <c r="L9" s="235" t="s">
        <v>713</v>
      </c>
      <c r="M9" s="235" t="s">
        <v>657</v>
      </c>
      <c r="N9" s="235" t="s">
        <v>714</v>
      </c>
      <c r="O9" s="235" t="s">
        <v>715</v>
      </c>
      <c r="P9" s="235" t="s">
        <v>716</v>
      </c>
      <c r="Q9" s="244" t="s">
        <v>717</v>
      </c>
      <c r="R9" s="235" t="s">
        <v>718</v>
      </c>
      <c r="S9" s="235" t="s">
        <v>719</v>
      </c>
      <c r="T9" s="235" t="s">
        <v>720</v>
      </c>
      <c r="U9" s="235" t="s">
        <v>721</v>
      </c>
      <c r="V9" s="235" t="s">
        <v>722</v>
      </c>
      <c r="W9" s="235" t="s">
        <v>723</v>
      </c>
      <c r="X9" s="235" t="s">
        <v>707</v>
      </c>
      <c r="Y9" s="243">
        <v>7</v>
      </c>
      <c r="Z9" s="239" t="s">
        <v>724</v>
      </c>
      <c r="AA9" s="235" t="str">
        <f t="shared" si="0"/>
        <v>Chittoor</v>
      </c>
      <c r="AB9" s="235">
        <v>8</v>
      </c>
      <c r="AF9" s="243">
        <v>7</v>
      </c>
      <c r="AG9" s="239" t="s">
        <v>724</v>
      </c>
    </row>
    <row r="10" spans="1:33" ht="38.25">
      <c r="A10" s="235">
        <v>8</v>
      </c>
      <c r="B10" s="235" t="s">
        <v>725</v>
      </c>
      <c r="C10" s="235" t="s">
        <v>726</v>
      </c>
      <c r="D10" s="244" t="s">
        <v>727</v>
      </c>
      <c r="E10" s="251" t="s">
        <v>3887</v>
      </c>
      <c r="F10" s="246" t="s">
        <v>729</v>
      </c>
      <c r="G10" s="235"/>
      <c r="H10" s="244" t="s">
        <v>730</v>
      </c>
      <c r="I10" s="235" t="s">
        <v>731</v>
      </c>
      <c r="J10" s="235" t="s">
        <v>732</v>
      </c>
      <c r="K10" s="235" t="s">
        <v>733</v>
      </c>
      <c r="L10" s="235" t="s">
        <v>734</v>
      </c>
      <c r="M10" s="235" t="s">
        <v>735</v>
      </c>
      <c r="N10" s="235" t="s">
        <v>736</v>
      </c>
      <c r="O10" s="235" t="s">
        <v>737</v>
      </c>
      <c r="P10" s="235" t="s">
        <v>738</v>
      </c>
      <c r="Q10" s="244" t="s">
        <v>739</v>
      </c>
      <c r="R10" s="244" t="s">
        <v>740</v>
      </c>
      <c r="S10" s="235" t="s">
        <v>741</v>
      </c>
      <c r="T10" s="235" t="s">
        <v>742</v>
      </c>
      <c r="U10" s="235" t="s">
        <v>743</v>
      </c>
      <c r="V10" s="235" t="s">
        <v>744</v>
      </c>
      <c r="W10" s="235" t="s">
        <v>745</v>
      </c>
      <c r="X10" s="235" t="s">
        <v>728</v>
      </c>
      <c r="Y10" s="245">
        <v>8</v>
      </c>
      <c r="Z10" s="239" t="s">
        <v>569</v>
      </c>
      <c r="AA10" s="235" t="str">
        <f t="shared" si="0"/>
        <v>Chowdepalle</v>
      </c>
      <c r="AB10" s="235">
        <v>9</v>
      </c>
      <c r="AF10" s="245">
        <v>8</v>
      </c>
      <c r="AG10" s="239" t="s">
        <v>569</v>
      </c>
    </row>
    <row r="11" spans="1:33" ht="38.25">
      <c r="A11" s="235">
        <v>9</v>
      </c>
      <c r="B11" s="235" t="s">
        <v>746</v>
      </c>
      <c r="C11" s="235" t="s">
        <v>747</v>
      </c>
      <c r="D11" s="244" t="s">
        <v>748</v>
      </c>
      <c r="E11" s="251" t="s">
        <v>3888</v>
      </c>
      <c r="F11" s="244" t="s">
        <v>750</v>
      </c>
      <c r="G11" s="235"/>
      <c r="H11" s="244" t="s">
        <v>751</v>
      </c>
      <c r="I11" s="235" t="s">
        <v>752</v>
      </c>
      <c r="J11" s="235" t="s">
        <v>753</v>
      </c>
      <c r="K11" s="235" t="s">
        <v>754</v>
      </c>
      <c r="L11" s="235" t="s">
        <v>755</v>
      </c>
      <c r="M11" s="235" t="s">
        <v>756</v>
      </c>
      <c r="N11" s="235" t="s">
        <v>757</v>
      </c>
      <c r="O11" s="235" t="s">
        <v>758</v>
      </c>
      <c r="P11" s="235" t="s">
        <v>759</v>
      </c>
      <c r="Q11" s="244" t="s">
        <v>760</v>
      </c>
      <c r="R11" s="235" t="s">
        <v>761</v>
      </c>
      <c r="S11" s="235" t="s">
        <v>762</v>
      </c>
      <c r="T11" s="235" t="s">
        <v>763</v>
      </c>
      <c r="U11" s="235" t="s">
        <v>764</v>
      </c>
      <c r="V11" s="235" t="s">
        <v>765</v>
      </c>
      <c r="W11" s="235" t="s">
        <v>766</v>
      </c>
      <c r="X11" s="235" t="s">
        <v>749</v>
      </c>
      <c r="Y11" s="243">
        <v>9</v>
      </c>
      <c r="Z11" s="239" t="s">
        <v>570</v>
      </c>
      <c r="AA11" s="235" t="str">
        <f t="shared" si="0"/>
        <v>Gangadhara Nellore</v>
      </c>
      <c r="AB11" s="235">
        <v>10</v>
      </c>
      <c r="AF11" s="243">
        <v>9</v>
      </c>
      <c r="AG11" s="239" t="s">
        <v>570</v>
      </c>
    </row>
    <row r="12" spans="1:33" ht="25.5">
      <c r="A12" s="235">
        <v>10</v>
      </c>
      <c r="B12" s="235" t="s">
        <v>767</v>
      </c>
      <c r="C12" s="235" t="s">
        <v>768</v>
      </c>
      <c r="D12" s="244" t="s">
        <v>769</v>
      </c>
      <c r="E12" s="251" t="s">
        <v>3889</v>
      </c>
      <c r="F12" s="244" t="s">
        <v>771</v>
      </c>
      <c r="G12" s="235"/>
      <c r="H12" s="244" t="s">
        <v>772</v>
      </c>
      <c r="I12" s="235" t="s">
        <v>773</v>
      </c>
      <c r="J12" s="235" t="s">
        <v>774</v>
      </c>
      <c r="K12" s="235" t="s">
        <v>775</v>
      </c>
      <c r="L12" s="235" t="s">
        <v>776</v>
      </c>
      <c r="M12" s="235" t="s">
        <v>777</v>
      </c>
      <c r="N12" s="235" t="s">
        <v>778</v>
      </c>
      <c r="O12" s="235" t="s">
        <v>779</v>
      </c>
      <c r="P12" s="235" t="s">
        <v>780</v>
      </c>
      <c r="Q12" s="244" t="s">
        <v>781</v>
      </c>
      <c r="R12" s="235" t="s">
        <v>782</v>
      </c>
      <c r="S12" s="235" t="s">
        <v>783</v>
      </c>
      <c r="T12" s="235" t="s">
        <v>784</v>
      </c>
      <c r="U12" s="235" t="s">
        <v>785</v>
      </c>
      <c r="V12" s="235" t="s">
        <v>786</v>
      </c>
      <c r="W12" s="235" t="s">
        <v>787</v>
      </c>
      <c r="X12" s="235" t="s">
        <v>770</v>
      </c>
      <c r="Y12" s="245">
        <v>10</v>
      </c>
      <c r="Z12" s="239" t="s">
        <v>571</v>
      </c>
      <c r="AA12" s="235" t="str">
        <f t="shared" si="0"/>
        <v xml:space="preserve">Gangavaram  </v>
      </c>
      <c r="AB12" s="235">
        <v>11</v>
      </c>
      <c r="AF12" s="245">
        <v>10</v>
      </c>
      <c r="AG12" s="239" t="s">
        <v>571</v>
      </c>
    </row>
    <row r="13" spans="1:33" ht="25.5">
      <c r="A13" s="235">
        <v>11</v>
      </c>
      <c r="B13" s="235" t="s">
        <v>788</v>
      </c>
      <c r="C13" s="235" t="s">
        <v>789</v>
      </c>
      <c r="D13" s="244" t="s">
        <v>790</v>
      </c>
      <c r="E13" s="251" t="s">
        <v>3890</v>
      </c>
      <c r="F13" s="244" t="s">
        <v>792</v>
      </c>
      <c r="G13" s="235"/>
      <c r="H13" s="244" t="s">
        <v>793</v>
      </c>
      <c r="I13" s="235" t="s">
        <v>794</v>
      </c>
      <c r="J13" s="235" t="s">
        <v>795</v>
      </c>
      <c r="K13" s="235" t="s">
        <v>796</v>
      </c>
      <c r="L13" s="235" t="s">
        <v>797</v>
      </c>
      <c r="M13" s="235" t="s">
        <v>798</v>
      </c>
      <c r="N13" s="235" t="s">
        <v>799</v>
      </c>
      <c r="O13" s="235" t="s">
        <v>800</v>
      </c>
      <c r="P13" s="235" t="s">
        <v>801</v>
      </c>
      <c r="Q13" s="244" t="s">
        <v>802</v>
      </c>
      <c r="R13" s="235" t="s">
        <v>803</v>
      </c>
      <c r="S13" s="235" t="s">
        <v>804</v>
      </c>
      <c r="T13" s="235" t="s">
        <v>805</v>
      </c>
      <c r="U13" s="235" t="s">
        <v>770</v>
      </c>
      <c r="V13" s="235" t="s">
        <v>806</v>
      </c>
      <c r="W13" s="235" t="s">
        <v>807</v>
      </c>
      <c r="X13" s="235" t="s">
        <v>791</v>
      </c>
      <c r="Y13" s="243">
        <v>11</v>
      </c>
      <c r="Z13" s="239" t="s">
        <v>50</v>
      </c>
      <c r="AA13" s="235" t="str">
        <f t="shared" si="0"/>
        <v xml:space="preserve">Gudi Palle  </v>
      </c>
      <c r="AB13" s="235">
        <v>12</v>
      </c>
      <c r="AF13" s="243">
        <v>11</v>
      </c>
      <c r="AG13" s="239" t="s">
        <v>50</v>
      </c>
    </row>
    <row r="14" spans="1:33" ht="38.25">
      <c r="A14" s="235">
        <v>12</v>
      </c>
      <c r="B14" s="235" t="s">
        <v>808</v>
      </c>
      <c r="C14" s="235" t="s">
        <v>809</v>
      </c>
      <c r="D14" s="244" t="s">
        <v>810</v>
      </c>
      <c r="E14" s="251" t="s">
        <v>3891</v>
      </c>
      <c r="F14" s="244" t="s">
        <v>812</v>
      </c>
      <c r="G14" s="235"/>
      <c r="H14" s="244" t="s">
        <v>813</v>
      </c>
      <c r="I14" s="235" t="s">
        <v>814</v>
      </c>
      <c r="J14" s="235" t="s">
        <v>815</v>
      </c>
      <c r="K14" s="235" t="s">
        <v>816</v>
      </c>
      <c r="L14" s="235" t="s">
        <v>817</v>
      </c>
      <c r="M14" s="235" t="s">
        <v>818</v>
      </c>
      <c r="N14" s="235" t="s">
        <v>819</v>
      </c>
      <c r="O14" s="235" t="s">
        <v>820</v>
      </c>
      <c r="P14" s="235" t="s">
        <v>821</v>
      </c>
      <c r="Q14" s="244" t="s">
        <v>822</v>
      </c>
      <c r="R14" s="235" t="s">
        <v>823</v>
      </c>
      <c r="S14" s="235" t="s">
        <v>824</v>
      </c>
      <c r="T14" s="235" t="s">
        <v>825</v>
      </c>
      <c r="U14" s="235" t="s">
        <v>826</v>
      </c>
      <c r="V14" s="235" t="s">
        <v>827</v>
      </c>
      <c r="W14" s="235" t="s">
        <v>828</v>
      </c>
      <c r="X14" s="235" t="s">
        <v>811</v>
      </c>
      <c r="Y14" s="245">
        <v>12</v>
      </c>
      <c r="Z14" s="239" t="s">
        <v>572</v>
      </c>
      <c r="AA14" s="235" t="str">
        <f t="shared" si="0"/>
        <v xml:space="preserve">Gudipala </v>
      </c>
      <c r="AB14" s="235">
        <v>13</v>
      </c>
      <c r="AF14" s="245">
        <v>12</v>
      </c>
      <c r="AG14" s="239" t="s">
        <v>572</v>
      </c>
    </row>
    <row r="15" spans="1:33" ht="25.5">
      <c r="A15" s="235">
        <v>13</v>
      </c>
      <c r="B15" s="235" t="s">
        <v>829</v>
      </c>
      <c r="C15" s="235" t="s">
        <v>830</v>
      </c>
      <c r="D15" s="244" t="s">
        <v>831</v>
      </c>
      <c r="E15" s="251" t="s">
        <v>3892</v>
      </c>
      <c r="F15" s="244" t="s">
        <v>833</v>
      </c>
      <c r="G15" s="235"/>
      <c r="H15" s="244" t="s">
        <v>834</v>
      </c>
      <c r="I15" s="235" t="s">
        <v>835</v>
      </c>
      <c r="J15" s="235" t="s">
        <v>836</v>
      </c>
      <c r="K15" s="235" t="s">
        <v>837</v>
      </c>
      <c r="L15" s="235" t="s">
        <v>838</v>
      </c>
      <c r="M15" s="235" t="s">
        <v>839</v>
      </c>
      <c r="N15" s="235" t="s">
        <v>840</v>
      </c>
      <c r="O15" s="235" t="s">
        <v>841</v>
      </c>
      <c r="P15" s="235" t="s">
        <v>842</v>
      </c>
      <c r="Q15" s="244" t="s">
        <v>843</v>
      </c>
      <c r="R15" s="235" t="s">
        <v>844</v>
      </c>
      <c r="S15" s="235" t="s">
        <v>845</v>
      </c>
      <c r="T15" s="235" t="s">
        <v>846</v>
      </c>
      <c r="U15" s="235" t="s">
        <v>847</v>
      </c>
      <c r="V15" s="235" t="s">
        <v>848</v>
      </c>
      <c r="W15" s="235" t="s">
        <v>849</v>
      </c>
      <c r="X15" s="235" t="s">
        <v>832</v>
      </c>
      <c r="Y15" s="243">
        <v>13</v>
      </c>
      <c r="Z15" s="239" t="s">
        <v>573</v>
      </c>
      <c r="AA15" s="235" t="str">
        <f t="shared" si="0"/>
        <v xml:space="preserve">Gurramkonda  </v>
      </c>
      <c r="AB15" s="235">
        <v>14</v>
      </c>
      <c r="AF15" s="243">
        <v>13</v>
      </c>
      <c r="AG15" s="239" t="s">
        <v>573</v>
      </c>
    </row>
    <row r="16" spans="1:33" ht="25.5">
      <c r="A16" s="235">
        <v>14</v>
      </c>
      <c r="B16" s="235" t="s">
        <v>850</v>
      </c>
      <c r="C16" s="235" t="s">
        <v>851</v>
      </c>
      <c r="D16" s="244" t="s">
        <v>852</v>
      </c>
      <c r="E16" s="251" t="s">
        <v>3893</v>
      </c>
      <c r="F16" s="244" t="s">
        <v>854</v>
      </c>
      <c r="G16" s="235"/>
      <c r="H16" s="244" t="s">
        <v>855</v>
      </c>
      <c r="I16" s="235" t="s">
        <v>856</v>
      </c>
      <c r="J16" s="235" t="s">
        <v>857</v>
      </c>
      <c r="K16" s="235" t="s">
        <v>858</v>
      </c>
      <c r="L16" s="235" t="s">
        <v>859</v>
      </c>
      <c r="M16" s="235" t="s">
        <v>860</v>
      </c>
      <c r="N16" s="244" t="s">
        <v>861</v>
      </c>
      <c r="O16" s="235" t="s">
        <v>862</v>
      </c>
      <c r="P16" s="235" t="s">
        <v>863</v>
      </c>
      <c r="Q16" s="244" t="s">
        <v>864</v>
      </c>
      <c r="R16" s="235" t="s">
        <v>865</v>
      </c>
      <c r="S16" s="235" t="s">
        <v>866</v>
      </c>
      <c r="T16" s="235" t="s">
        <v>867</v>
      </c>
      <c r="U16" s="235" t="s">
        <v>868</v>
      </c>
      <c r="V16" s="235" t="s">
        <v>869</v>
      </c>
      <c r="W16" s="235" t="s">
        <v>870</v>
      </c>
      <c r="X16" s="235" t="s">
        <v>853</v>
      </c>
      <c r="Y16" s="245">
        <v>14</v>
      </c>
      <c r="Z16" s="239" t="s">
        <v>574</v>
      </c>
      <c r="AA16" s="235" t="str">
        <f t="shared" si="0"/>
        <v xml:space="preserve">Irala </v>
      </c>
      <c r="AB16" s="235">
        <v>15</v>
      </c>
      <c r="AF16" s="245">
        <v>14</v>
      </c>
      <c r="AG16" s="239" t="s">
        <v>574</v>
      </c>
    </row>
    <row r="17" spans="1:33" ht="38.25">
      <c r="A17" s="235">
        <v>15</v>
      </c>
      <c r="B17" s="235" t="s">
        <v>871</v>
      </c>
      <c r="C17" s="235" t="s">
        <v>872</v>
      </c>
      <c r="D17" s="244" t="s">
        <v>873</v>
      </c>
      <c r="E17" s="251" t="s">
        <v>3894</v>
      </c>
      <c r="F17" s="244" t="s">
        <v>875</v>
      </c>
      <c r="G17" s="235"/>
      <c r="H17" s="244" t="s">
        <v>876</v>
      </c>
      <c r="I17" s="235" t="s">
        <v>877</v>
      </c>
      <c r="J17" s="235" t="s">
        <v>878</v>
      </c>
      <c r="K17" s="235" t="s">
        <v>879</v>
      </c>
      <c r="L17" s="235" t="s">
        <v>880</v>
      </c>
      <c r="M17" s="235" t="s">
        <v>881</v>
      </c>
      <c r="N17" s="235" t="s">
        <v>882</v>
      </c>
      <c r="O17" s="235" t="s">
        <v>883</v>
      </c>
      <c r="P17" s="235" t="s">
        <v>884</v>
      </c>
      <c r="Q17" s="244" t="s">
        <v>885</v>
      </c>
      <c r="R17" s="235" t="s">
        <v>886</v>
      </c>
      <c r="S17" s="235" t="s">
        <v>887</v>
      </c>
      <c r="T17" s="235" t="s">
        <v>888</v>
      </c>
      <c r="U17" s="235" t="s">
        <v>889</v>
      </c>
      <c r="V17" s="235" t="s">
        <v>890</v>
      </c>
      <c r="W17" s="235" t="s">
        <v>891</v>
      </c>
      <c r="X17" s="235" t="s">
        <v>874</v>
      </c>
      <c r="Y17" s="243">
        <v>15</v>
      </c>
      <c r="Z17" s="239" t="s">
        <v>575</v>
      </c>
      <c r="AA17" s="235" t="str">
        <f t="shared" si="0"/>
        <v xml:space="preserve">K V P Puram </v>
      </c>
      <c r="AB17" s="235">
        <v>16</v>
      </c>
      <c r="AF17" s="243">
        <v>15</v>
      </c>
      <c r="AG17" s="239" t="s">
        <v>575</v>
      </c>
    </row>
    <row r="18" spans="1:33" ht="25.5">
      <c r="A18" s="235">
        <v>16</v>
      </c>
      <c r="B18" s="235" t="s">
        <v>709</v>
      </c>
      <c r="C18" s="235" t="s">
        <v>892</v>
      </c>
      <c r="D18" s="244" t="s">
        <v>893</v>
      </c>
      <c r="E18" s="251" t="s">
        <v>3895</v>
      </c>
      <c r="F18" s="244" t="s">
        <v>895</v>
      </c>
      <c r="G18" s="235"/>
      <c r="H18" s="244" t="s">
        <v>896</v>
      </c>
      <c r="I18" s="235" t="s">
        <v>897</v>
      </c>
      <c r="J18" s="235" t="s">
        <v>898</v>
      </c>
      <c r="K18" s="235" t="s">
        <v>835</v>
      </c>
      <c r="L18" s="235" t="s">
        <v>899</v>
      </c>
      <c r="M18" s="235" t="s">
        <v>900</v>
      </c>
      <c r="N18" s="235" t="s">
        <v>901</v>
      </c>
      <c r="O18" s="235" t="s">
        <v>902</v>
      </c>
      <c r="P18" s="235" t="s">
        <v>903</v>
      </c>
      <c r="Q18" s="244" t="s">
        <v>904</v>
      </c>
      <c r="R18" s="235" t="s">
        <v>905</v>
      </c>
      <c r="S18" s="235" t="s">
        <v>906</v>
      </c>
      <c r="T18" s="235" t="s">
        <v>907</v>
      </c>
      <c r="U18" s="235" t="s">
        <v>908</v>
      </c>
      <c r="V18" s="235" t="s">
        <v>909</v>
      </c>
      <c r="W18" s="235" t="s">
        <v>879</v>
      </c>
      <c r="X18" s="235" t="s">
        <v>894</v>
      </c>
      <c r="Y18" s="245">
        <v>16</v>
      </c>
      <c r="Z18" s="239" t="s">
        <v>576</v>
      </c>
      <c r="AA18" s="235" t="str">
        <f t="shared" si="0"/>
        <v xml:space="preserve">Kalakada  </v>
      </c>
      <c r="AB18" s="235">
        <v>17</v>
      </c>
      <c r="AF18" s="245">
        <v>16</v>
      </c>
      <c r="AG18" s="239" t="s">
        <v>576</v>
      </c>
    </row>
    <row r="19" spans="1:33" ht="38.25">
      <c r="A19" s="235">
        <v>17</v>
      </c>
      <c r="B19" s="235" t="s">
        <v>910</v>
      </c>
      <c r="C19" s="235" t="s">
        <v>911</v>
      </c>
      <c r="D19" s="244" t="s">
        <v>912</v>
      </c>
      <c r="E19" s="251" t="s">
        <v>3896</v>
      </c>
      <c r="F19" s="244" t="s">
        <v>914</v>
      </c>
      <c r="G19" s="235"/>
      <c r="H19" s="244" t="s">
        <v>915</v>
      </c>
      <c r="I19" s="235" t="s">
        <v>916</v>
      </c>
      <c r="J19" s="235" t="s">
        <v>917</v>
      </c>
      <c r="K19" s="235" t="s">
        <v>918</v>
      </c>
      <c r="L19" s="235" t="s">
        <v>919</v>
      </c>
      <c r="M19" s="235" t="s">
        <v>678</v>
      </c>
      <c r="N19" s="235" t="s">
        <v>920</v>
      </c>
      <c r="O19" s="235" t="s">
        <v>921</v>
      </c>
      <c r="P19" s="235" t="s">
        <v>922</v>
      </c>
      <c r="Q19" s="244" t="s">
        <v>923</v>
      </c>
      <c r="R19" s="235" t="s">
        <v>924</v>
      </c>
      <c r="S19" s="235" t="s">
        <v>925</v>
      </c>
      <c r="T19" s="235" t="s">
        <v>926</v>
      </c>
      <c r="U19" s="235" t="s">
        <v>927</v>
      </c>
      <c r="V19" s="235" t="s">
        <v>928</v>
      </c>
      <c r="W19" s="235" t="s">
        <v>929</v>
      </c>
      <c r="X19" s="235" t="s">
        <v>913</v>
      </c>
      <c r="Y19" s="243">
        <v>17</v>
      </c>
      <c r="Z19" s="239" t="s">
        <v>577</v>
      </c>
      <c r="AA19" s="235" t="str">
        <f t="shared" si="0"/>
        <v xml:space="preserve">Kalikiri  </v>
      </c>
      <c r="AB19" s="235">
        <v>18</v>
      </c>
      <c r="AF19" s="243">
        <v>17</v>
      </c>
      <c r="AG19" s="239" t="s">
        <v>577</v>
      </c>
    </row>
    <row r="20" spans="1:33" ht="38.25">
      <c r="A20" s="235">
        <v>18</v>
      </c>
      <c r="B20" s="235" t="s">
        <v>930</v>
      </c>
      <c r="C20" s="235" t="s">
        <v>931</v>
      </c>
      <c r="D20" s="244" t="s">
        <v>932</v>
      </c>
      <c r="E20" s="251" t="s">
        <v>3897</v>
      </c>
      <c r="F20" s="244" t="s">
        <v>934</v>
      </c>
      <c r="G20" s="235"/>
      <c r="H20" s="244" t="s">
        <v>935</v>
      </c>
      <c r="I20" s="235" t="s">
        <v>936</v>
      </c>
      <c r="J20" s="235" t="s">
        <v>937</v>
      </c>
      <c r="K20" s="235" t="s">
        <v>938</v>
      </c>
      <c r="L20" s="235" t="s">
        <v>939</v>
      </c>
      <c r="M20" s="235" t="s">
        <v>940</v>
      </c>
      <c r="N20" s="235" t="s">
        <v>941</v>
      </c>
      <c r="O20" s="235" t="s">
        <v>878</v>
      </c>
      <c r="P20" s="235" t="s">
        <v>942</v>
      </c>
      <c r="Q20" s="244" t="s">
        <v>943</v>
      </c>
      <c r="R20" s="235" t="s">
        <v>944</v>
      </c>
      <c r="S20" s="235" t="s">
        <v>945</v>
      </c>
      <c r="T20" s="235" t="s">
        <v>946</v>
      </c>
      <c r="U20" s="235" t="s">
        <v>947</v>
      </c>
      <c r="V20" s="235" t="s">
        <v>948</v>
      </c>
      <c r="W20" s="235" t="s">
        <v>949</v>
      </c>
      <c r="X20" s="235" t="s">
        <v>933</v>
      </c>
      <c r="Y20" s="245">
        <v>18</v>
      </c>
      <c r="Z20" s="239" t="s">
        <v>578</v>
      </c>
      <c r="AA20" s="235" t="str">
        <f t="shared" si="0"/>
        <v xml:space="preserve">Kambhamvaripalle </v>
      </c>
      <c r="AB20" s="235">
        <v>19</v>
      </c>
      <c r="AF20" s="245">
        <v>18</v>
      </c>
      <c r="AG20" s="239" t="s">
        <v>578</v>
      </c>
    </row>
    <row r="21" spans="1:33" ht="38.25">
      <c r="A21" s="235">
        <v>19</v>
      </c>
      <c r="B21" s="235" t="s">
        <v>950</v>
      </c>
      <c r="C21" s="235" t="s">
        <v>951</v>
      </c>
      <c r="D21" s="244" t="s">
        <v>952</v>
      </c>
      <c r="E21" s="251" t="s">
        <v>3898</v>
      </c>
      <c r="F21" s="244" t="s">
        <v>954</v>
      </c>
      <c r="G21" s="235"/>
      <c r="H21" s="244" t="s">
        <v>955</v>
      </c>
      <c r="I21" s="235" t="s">
        <v>956</v>
      </c>
      <c r="J21" s="235" t="s">
        <v>957</v>
      </c>
      <c r="K21" s="235" t="s">
        <v>958</v>
      </c>
      <c r="L21" s="235" t="s">
        <v>885</v>
      </c>
      <c r="M21" s="235" t="s">
        <v>959</v>
      </c>
      <c r="N21" s="235" t="s">
        <v>960</v>
      </c>
      <c r="O21" s="235" t="s">
        <v>961</v>
      </c>
      <c r="P21" s="235" t="s">
        <v>962</v>
      </c>
      <c r="Q21" s="244" t="s">
        <v>963</v>
      </c>
      <c r="R21" s="235" t="s">
        <v>964</v>
      </c>
      <c r="S21" s="235" t="s">
        <v>965</v>
      </c>
      <c r="T21" s="235" t="s">
        <v>966</v>
      </c>
      <c r="U21" s="235" t="s">
        <v>967</v>
      </c>
      <c r="V21" s="235" t="s">
        <v>968</v>
      </c>
      <c r="W21" s="235" t="s">
        <v>969</v>
      </c>
      <c r="X21" s="235" t="s">
        <v>953</v>
      </c>
      <c r="Y21" s="243">
        <v>19</v>
      </c>
      <c r="Z21" s="239" t="s">
        <v>579</v>
      </c>
      <c r="AA21" s="235" t="str">
        <f t="shared" si="0"/>
        <v xml:space="preserve">Karvetinagar </v>
      </c>
      <c r="AB21" s="235">
        <v>20</v>
      </c>
      <c r="AF21" s="243">
        <v>19</v>
      </c>
      <c r="AG21" s="239" t="s">
        <v>579</v>
      </c>
    </row>
    <row r="22" spans="1:33" ht="38.25">
      <c r="A22" s="235">
        <v>20</v>
      </c>
      <c r="B22" s="242" t="s">
        <v>970</v>
      </c>
      <c r="C22" s="235" t="s">
        <v>971</v>
      </c>
      <c r="D22" s="244" t="s">
        <v>972</v>
      </c>
      <c r="E22" s="251" t="s">
        <v>3899</v>
      </c>
      <c r="F22" s="247" t="s">
        <v>974</v>
      </c>
      <c r="G22" s="235"/>
      <c r="H22" s="247" t="s">
        <v>975</v>
      </c>
      <c r="I22" s="242" t="s">
        <v>976</v>
      </c>
      <c r="J22" s="242" t="s">
        <v>977</v>
      </c>
      <c r="K22" s="242" t="s">
        <v>978</v>
      </c>
      <c r="L22" s="242" t="s">
        <v>979</v>
      </c>
      <c r="M22" s="242" t="s">
        <v>980</v>
      </c>
      <c r="N22" s="242" t="s">
        <v>981</v>
      </c>
      <c r="O22" s="242" t="s">
        <v>982</v>
      </c>
      <c r="P22" s="242" t="s">
        <v>983</v>
      </c>
      <c r="Q22" s="244" t="s">
        <v>984</v>
      </c>
      <c r="R22" s="244" t="s">
        <v>985</v>
      </c>
      <c r="S22" s="242" t="s">
        <v>986</v>
      </c>
      <c r="T22" s="242" t="s">
        <v>987</v>
      </c>
      <c r="U22" s="242" t="s">
        <v>988</v>
      </c>
      <c r="V22" s="242" t="s">
        <v>989</v>
      </c>
      <c r="W22" s="247" t="s">
        <v>990</v>
      </c>
      <c r="X22" s="242" t="s">
        <v>973</v>
      </c>
      <c r="Y22" s="245">
        <v>20</v>
      </c>
      <c r="Z22" s="239" t="s">
        <v>580</v>
      </c>
      <c r="AA22" s="235" t="str">
        <f t="shared" si="0"/>
        <v xml:space="preserve">Kuppam  </v>
      </c>
      <c r="AB22" s="235">
        <v>21</v>
      </c>
      <c r="AF22" s="245">
        <v>20</v>
      </c>
      <c r="AG22" s="239" t="s">
        <v>580</v>
      </c>
    </row>
    <row r="23" spans="1:33" ht="38.25">
      <c r="A23" s="235">
        <v>21</v>
      </c>
      <c r="B23" s="235" t="s">
        <v>991</v>
      </c>
      <c r="C23" s="235" t="s">
        <v>992</v>
      </c>
      <c r="D23" s="244" t="s">
        <v>993</v>
      </c>
      <c r="E23" s="251" t="s">
        <v>3900</v>
      </c>
      <c r="F23" s="244" t="s">
        <v>995</v>
      </c>
      <c r="G23" s="235"/>
      <c r="H23" s="244" t="s">
        <v>996</v>
      </c>
      <c r="I23" s="235" t="s">
        <v>997</v>
      </c>
      <c r="J23" s="235" t="s">
        <v>998</v>
      </c>
      <c r="K23" s="235" t="s">
        <v>999</v>
      </c>
      <c r="L23" s="235" t="s">
        <v>1000</v>
      </c>
      <c r="M23" s="235" t="s">
        <v>1001</v>
      </c>
      <c r="N23" s="235" t="s">
        <v>1002</v>
      </c>
      <c r="O23" s="235" t="s">
        <v>1003</v>
      </c>
      <c r="P23" s="235" t="s">
        <v>1004</v>
      </c>
      <c r="Q23" s="244" t="s">
        <v>1005</v>
      </c>
      <c r="R23" s="244" t="s">
        <v>1006</v>
      </c>
      <c r="S23" s="235" t="s">
        <v>1007</v>
      </c>
      <c r="T23" s="235" t="s">
        <v>1008</v>
      </c>
      <c r="U23" s="235" t="s">
        <v>1009</v>
      </c>
      <c r="V23" s="235" t="s">
        <v>1010</v>
      </c>
      <c r="W23" s="235" t="s">
        <v>1011</v>
      </c>
      <c r="X23" s="235" t="s">
        <v>994</v>
      </c>
      <c r="Y23" s="243">
        <v>21</v>
      </c>
      <c r="Z23" s="239" t="s">
        <v>74</v>
      </c>
      <c r="AA23" s="235" t="str">
        <f t="shared" si="0"/>
        <v xml:space="preserve">Kurabalakota  </v>
      </c>
      <c r="AB23" s="235">
        <v>22</v>
      </c>
      <c r="AF23" s="243">
        <v>21</v>
      </c>
      <c r="AG23" s="239" t="s">
        <v>74</v>
      </c>
    </row>
    <row r="24" spans="1:33" ht="38.25">
      <c r="A24" s="235">
        <v>22</v>
      </c>
      <c r="B24" s="235" t="s">
        <v>1012</v>
      </c>
      <c r="C24" s="235" t="s">
        <v>1013</v>
      </c>
      <c r="D24" s="244" t="s">
        <v>1014</v>
      </c>
      <c r="E24" s="251" t="s">
        <v>3901</v>
      </c>
      <c r="F24" s="244" t="s">
        <v>1016</v>
      </c>
      <c r="G24" s="235"/>
      <c r="H24" s="244" t="s">
        <v>1017</v>
      </c>
      <c r="I24" s="235" t="s">
        <v>1018</v>
      </c>
      <c r="J24" s="235" t="s">
        <v>1019</v>
      </c>
      <c r="K24" s="235" t="s">
        <v>1020</v>
      </c>
      <c r="L24" s="235" t="s">
        <v>1021</v>
      </c>
      <c r="M24" s="235" t="s">
        <v>1022</v>
      </c>
      <c r="N24" s="235" t="s">
        <v>1023</v>
      </c>
      <c r="O24" s="235" t="s">
        <v>1024</v>
      </c>
      <c r="P24" s="235" t="s">
        <v>1025</v>
      </c>
      <c r="Q24" s="244" t="s">
        <v>1026</v>
      </c>
      <c r="R24" s="244" t="s">
        <v>1027</v>
      </c>
      <c r="S24" s="235" t="s">
        <v>1028</v>
      </c>
      <c r="T24" s="235" t="s">
        <v>1029</v>
      </c>
      <c r="U24" s="235" t="s">
        <v>1030</v>
      </c>
      <c r="V24" s="235" t="s">
        <v>1031</v>
      </c>
      <c r="W24" s="235" t="s">
        <v>1032</v>
      </c>
      <c r="X24" s="235" t="s">
        <v>1015</v>
      </c>
      <c r="Y24" s="245">
        <v>22</v>
      </c>
      <c r="Z24" s="239" t="s">
        <v>581</v>
      </c>
      <c r="AA24" s="235" t="str">
        <f t="shared" si="0"/>
        <v xml:space="preserve">Mandanpalle  </v>
      </c>
      <c r="AB24" s="235">
        <v>23</v>
      </c>
      <c r="AF24" s="245">
        <v>22</v>
      </c>
      <c r="AG24" s="239" t="s">
        <v>581</v>
      </c>
    </row>
    <row r="25" spans="1:33" ht="38.25">
      <c r="A25" s="235">
        <v>23</v>
      </c>
      <c r="B25" s="235" t="s">
        <v>1033</v>
      </c>
      <c r="C25" s="235" t="s">
        <v>1034</v>
      </c>
      <c r="D25" s="244" t="s">
        <v>1035</v>
      </c>
      <c r="E25" s="251" t="s">
        <v>3902</v>
      </c>
      <c r="F25" s="244" t="s">
        <v>1037</v>
      </c>
      <c r="G25" s="235"/>
      <c r="H25" s="244" t="s">
        <v>1038</v>
      </c>
      <c r="I25" s="244" t="s">
        <v>1039</v>
      </c>
      <c r="J25" s="248" t="s">
        <v>1040</v>
      </c>
      <c r="K25" s="244" t="s">
        <v>1041</v>
      </c>
      <c r="L25" s="235" t="s">
        <v>1042</v>
      </c>
      <c r="M25" s="235" t="s">
        <v>1043</v>
      </c>
      <c r="N25" s="235" t="s">
        <v>1044</v>
      </c>
      <c r="O25" s="235" t="s">
        <v>1045</v>
      </c>
      <c r="P25" s="235" t="s">
        <v>1046</v>
      </c>
      <c r="Q25" s="244" t="s">
        <v>1047</v>
      </c>
      <c r="R25" s="244" t="s">
        <v>1048</v>
      </c>
      <c r="S25" s="235" t="s">
        <v>1049</v>
      </c>
      <c r="T25" s="235" t="s">
        <v>1050</v>
      </c>
      <c r="U25" s="235" t="s">
        <v>1051</v>
      </c>
      <c r="V25" s="235" t="s">
        <v>1052</v>
      </c>
      <c r="W25" s="235" t="s">
        <v>1053</v>
      </c>
      <c r="X25" s="235" t="s">
        <v>1036</v>
      </c>
      <c r="Y25" s="243">
        <v>23</v>
      </c>
      <c r="Z25" s="239" t="s">
        <v>582</v>
      </c>
      <c r="AA25" s="235" t="str">
        <f t="shared" si="0"/>
        <v xml:space="preserve">Mulakalacheruvu </v>
      </c>
      <c r="AB25" s="235">
        <v>24</v>
      </c>
      <c r="AF25" s="243">
        <v>23</v>
      </c>
      <c r="AG25" s="239" t="s">
        <v>566</v>
      </c>
    </row>
    <row r="26" spans="1:33">
      <c r="A26" s="235">
        <v>24</v>
      </c>
      <c r="B26" s="244" t="s">
        <v>1054</v>
      </c>
      <c r="C26" s="235" t="s">
        <v>1055</v>
      </c>
      <c r="D26" s="244" t="s">
        <v>1056</v>
      </c>
      <c r="E26" s="251" t="s">
        <v>3903</v>
      </c>
      <c r="F26" s="244" t="s">
        <v>1058</v>
      </c>
      <c r="G26" s="235"/>
      <c r="H26" s="244" t="s">
        <v>1059</v>
      </c>
      <c r="I26" s="235" t="s">
        <v>1060</v>
      </c>
      <c r="J26" s="235" t="s">
        <v>1061</v>
      </c>
      <c r="K26" s="235" t="s">
        <v>246</v>
      </c>
      <c r="L26" s="235" t="s">
        <v>1062</v>
      </c>
      <c r="M26" s="235" t="s">
        <v>1063</v>
      </c>
      <c r="N26" s="244" t="s">
        <v>1064</v>
      </c>
      <c r="O26" s="235" t="s">
        <v>1065</v>
      </c>
      <c r="P26" s="235" t="s">
        <v>1066</v>
      </c>
      <c r="Q26" s="244" t="s">
        <v>1067</v>
      </c>
      <c r="R26" s="244" t="s">
        <v>1068</v>
      </c>
      <c r="S26" s="235" t="s">
        <v>1069</v>
      </c>
      <c r="T26" s="235" t="s">
        <v>1070</v>
      </c>
      <c r="U26" s="235" t="s">
        <v>1071</v>
      </c>
      <c r="V26" s="235" t="s">
        <v>1072</v>
      </c>
      <c r="W26" s="235" t="s">
        <v>1073</v>
      </c>
      <c r="X26" s="235" t="s">
        <v>1057</v>
      </c>
      <c r="Y26" s="245">
        <v>24</v>
      </c>
      <c r="Z26" s="235"/>
      <c r="AA26" s="235" t="str">
        <f t="shared" si="0"/>
        <v xml:space="preserve">Nagalapuram  </v>
      </c>
      <c r="AB26" s="235">
        <v>25</v>
      </c>
    </row>
    <row r="27" spans="1:33">
      <c r="A27" s="235">
        <v>25</v>
      </c>
      <c r="B27" s="235" t="s">
        <v>1074</v>
      </c>
      <c r="C27" s="235" t="s">
        <v>1075</v>
      </c>
      <c r="D27" s="244" t="s">
        <v>1076</v>
      </c>
      <c r="E27" s="251" t="s">
        <v>3904</v>
      </c>
      <c r="F27" s="244" t="s">
        <v>1078</v>
      </c>
      <c r="G27" s="235"/>
      <c r="H27" s="244" t="s">
        <v>1079</v>
      </c>
      <c r="I27" s="235" t="s">
        <v>1080</v>
      </c>
      <c r="J27" s="246" t="s">
        <v>1081</v>
      </c>
      <c r="K27" s="235" t="s">
        <v>1082</v>
      </c>
      <c r="L27" s="235" t="s">
        <v>1083</v>
      </c>
      <c r="M27" s="244" t="s">
        <v>1084</v>
      </c>
      <c r="N27" s="235" t="s">
        <v>1085</v>
      </c>
      <c r="O27" s="235" t="s">
        <v>1086</v>
      </c>
      <c r="P27" s="235" t="s">
        <v>1087</v>
      </c>
      <c r="Q27" s="244" t="s">
        <v>1088</v>
      </c>
      <c r="R27" s="244" t="s">
        <v>1089</v>
      </c>
      <c r="S27" s="244" t="s">
        <v>1090</v>
      </c>
      <c r="T27" s="244" t="s">
        <v>1091</v>
      </c>
      <c r="U27" s="235" t="s">
        <v>1092</v>
      </c>
      <c r="V27" s="235" t="s">
        <v>1093</v>
      </c>
      <c r="W27" s="235" t="s">
        <v>1094</v>
      </c>
      <c r="X27" s="244" t="s">
        <v>1077</v>
      </c>
      <c r="Y27" s="243">
        <v>25</v>
      </c>
      <c r="Z27" s="235"/>
      <c r="AA27" s="235" t="str">
        <f t="shared" si="0"/>
        <v xml:space="preserve">Nagari  </v>
      </c>
      <c r="AB27" s="235">
        <v>26</v>
      </c>
    </row>
    <row r="28" spans="1:33">
      <c r="A28" s="235">
        <v>26</v>
      </c>
      <c r="B28" s="235" t="s">
        <v>1095</v>
      </c>
      <c r="C28" s="235" t="s">
        <v>1096</v>
      </c>
      <c r="D28" s="244" t="s">
        <v>1097</v>
      </c>
      <c r="E28" s="251" t="s">
        <v>3905</v>
      </c>
      <c r="F28" s="244" t="s">
        <v>1099</v>
      </c>
      <c r="G28" s="235"/>
      <c r="H28" s="244" t="s">
        <v>1100</v>
      </c>
      <c r="I28" s="235" t="s">
        <v>1101</v>
      </c>
      <c r="J28" s="235" t="s">
        <v>1102</v>
      </c>
      <c r="K28" s="235" t="s">
        <v>1103</v>
      </c>
      <c r="L28" s="235" t="s">
        <v>1104</v>
      </c>
      <c r="M28" s="235" t="s">
        <v>1105</v>
      </c>
      <c r="N28" s="235" t="s">
        <v>1106</v>
      </c>
      <c r="O28" s="244" t="s">
        <v>1107</v>
      </c>
      <c r="P28" s="235" t="s">
        <v>1108</v>
      </c>
      <c r="Q28" s="235" t="s">
        <v>1109</v>
      </c>
      <c r="R28" s="244" t="s">
        <v>1110</v>
      </c>
      <c r="S28" s="235" t="s">
        <v>1111</v>
      </c>
      <c r="T28" s="235" t="s">
        <v>1112</v>
      </c>
      <c r="U28" s="235" t="s">
        <v>1113</v>
      </c>
      <c r="V28" s="235" t="s">
        <v>1114</v>
      </c>
      <c r="W28" s="235" t="s">
        <v>1115</v>
      </c>
      <c r="X28" s="235" t="s">
        <v>1098</v>
      </c>
      <c r="Y28" s="245">
        <v>26</v>
      </c>
      <c r="Z28" s="235"/>
      <c r="AA28" s="235" t="str">
        <f t="shared" si="0"/>
        <v xml:space="preserve">Narayanavanam  </v>
      </c>
      <c r="AB28" s="235">
        <v>27</v>
      </c>
    </row>
    <row r="29" spans="1:33" ht="51">
      <c r="A29" s="235">
        <v>27</v>
      </c>
      <c r="B29" s="242" t="s">
        <v>1116</v>
      </c>
      <c r="C29" s="235" t="s">
        <v>1117</v>
      </c>
      <c r="D29" s="244" t="s">
        <v>1118</v>
      </c>
      <c r="E29" s="251" t="s">
        <v>1145</v>
      </c>
      <c r="F29" s="242" t="s">
        <v>1120</v>
      </c>
      <c r="G29" s="235"/>
      <c r="H29" s="247" t="s">
        <v>1121</v>
      </c>
      <c r="I29" s="242" t="s">
        <v>1122</v>
      </c>
      <c r="J29" s="242" t="s">
        <v>1123</v>
      </c>
      <c r="K29" s="242" t="s">
        <v>1124</v>
      </c>
      <c r="L29" s="242" t="s">
        <v>1125</v>
      </c>
      <c r="M29" s="242" t="s">
        <v>1126</v>
      </c>
      <c r="N29" s="242" t="s">
        <v>1127</v>
      </c>
      <c r="O29" s="242" t="s">
        <v>1128</v>
      </c>
      <c r="P29" s="242" t="s">
        <v>232</v>
      </c>
      <c r="Q29" s="235" t="s">
        <v>1129</v>
      </c>
      <c r="R29" s="244" t="s">
        <v>1130</v>
      </c>
      <c r="S29" s="242" t="s">
        <v>1131</v>
      </c>
      <c r="T29" s="242" t="s">
        <v>1132</v>
      </c>
      <c r="U29" s="242" t="s">
        <v>1133</v>
      </c>
      <c r="V29" s="242" t="s">
        <v>1134</v>
      </c>
      <c r="W29" s="242" t="s">
        <v>1135</v>
      </c>
      <c r="X29" s="242" t="s">
        <v>1119</v>
      </c>
      <c r="Y29" s="243">
        <v>27</v>
      </c>
      <c r="Z29" s="235"/>
      <c r="AA29" s="235" t="str">
        <f t="shared" si="0"/>
        <v xml:space="preserve">Nimmanapalle  </v>
      </c>
      <c r="AB29" s="235">
        <v>28</v>
      </c>
    </row>
    <row r="30" spans="1:33">
      <c r="A30" s="235">
        <v>28</v>
      </c>
      <c r="B30" s="235" t="s">
        <v>1136</v>
      </c>
      <c r="C30" s="235" t="s">
        <v>1137</v>
      </c>
      <c r="D30" s="244" t="s">
        <v>1138</v>
      </c>
      <c r="E30" s="251" t="s">
        <v>3906</v>
      </c>
      <c r="F30" s="244" t="s">
        <v>1140</v>
      </c>
      <c r="G30" s="235"/>
      <c r="H30" s="244" t="s">
        <v>1141</v>
      </c>
      <c r="I30" s="244" t="s">
        <v>1142</v>
      </c>
      <c r="J30" s="244" t="s">
        <v>1143</v>
      </c>
      <c r="K30" s="244" t="s">
        <v>1144</v>
      </c>
      <c r="L30" s="235" t="s">
        <v>1145</v>
      </c>
      <c r="M30" s="235" t="s">
        <v>1146</v>
      </c>
      <c r="N30" s="235" t="s">
        <v>1147</v>
      </c>
      <c r="O30" s="244" t="s">
        <v>1148</v>
      </c>
      <c r="P30" s="244" t="s">
        <v>1149</v>
      </c>
      <c r="Q30" s="235" t="s">
        <v>1150</v>
      </c>
      <c r="R30" s="244" t="s">
        <v>1151</v>
      </c>
      <c r="S30" s="235" t="s">
        <v>1152</v>
      </c>
      <c r="T30" s="235" t="s">
        <v>1153</v>
      </c>
      <c r="U30" s="235" t="s">
        <v>1154</v>
      </c>
      <c r="V30" s="235" t="s">
        <v>1155</v>
      </c>
      <c r="W30" s="244" t="s">
        <v>1156</v>
      </c>
      <c r="X30" s="235" t="s">
        <v>1139</v>
      </c>
      <c r="Y30" s="245">
        <v>28</v>
      </c>
      <c r="Z30" s="235"/>
      <c r="AA30" s="235" t="str">
        <f t="shared" si="0"/>
        <v xml:space="preserve">Nindra  </v>
      </c>
      <c r="AB30" s="235">
        <v>29</v>
      </c>
    </row>
    <row r="31" spans="1:33">
      <c r="A31" s="235">
        <v>29</v>
      </c>
      <c r="B31" s="235" t="s">
        <v>1157</v>
      </c>
      <c r="C31" s="235" t="s">
        <v>1158</v>
      </c>
      <c r="D31" s="244" t="s">
        <v>1159</v>
      </c>
      <c r="E31" s="251" t="s">
        <v>3907</v>
      </c>
      <c r="F31" s="244" t="s">
        <v>1161</v>
      </c>
      <c r="G31" s="235"/>
      <c r="H31" s="244" t="s">
        <v>1162</v>
      </c>
      <c r="I31" s="235" t="s">
        <v>1163</v>
      </c>
      <c r="J31" s="235" t="s">
        <v>1164</v>
      </c>
      <c r="K31" s="235" t="s">
        <v>1165</v>
      </c>
      <c r="L31" s="235" t="s">
        <v>1166</v>
      </c>
      <c r="M31" s="235" t="s">
        <v>1167</v>
      </c>
      <c r="N31" s="235" t="s">
        <v>1168</v>
      </c>
      <c r="O31" s="235" t="s">
        <v>1169</v>
      </c>
      <c r="P31" s="235" t="s">
        <v>1170</v>
      </c>
      <c r="Q31" s="235" t="s">
        <v>222</v>
      </c>
      <c r="R31" s="244" t="s">
        <v>1171</v>
      </c>
      <c r="S31" s="235" t="s">
        <v>1172</v>
      </c>
      <c r="T31" s="235" t="s">
        <v>1173</v>
      </c>
      <c r="U31" s="235" t="s">
        <v>1174</v>
      </c>
      <c r="V31" s="235" t="s">
        <v>1175</v>
      </c>
      <c r="W31" s="235" t="s">
        <v>1176</v>
      </c>
      <c r="X31" s="235" t="s">
        <v>1160</v>
      </c>
      <c r="Y31" s="243">
        <v>29</v>
      </c>
      <c r="Z31" s="235"/>
      <c r="AA31" s="235" t="str">
        <f t="shared" si="0"/>
        <v xml:space="preserve">Pakala  </v>
      </c>
      <c r="AB31" s="235">
        <v>30</v>
      </c>
    </row>
    <row r="32" spans="1:33">
      <c r="A32" s="235">
        <v>30</v>
      </c>
      <c r="B32" s="235" t="s">
        <v>1177</v>
      </c>
      <c r="C32" s="235" t="s">
        <v>1178</v>
      </c>
      <c r="D32" s="244" t="s">
        <v>1179</v>
      </c>
      <c r="E32" s="251" t="s">
        <v>3908</v>
      </c>
      <c r="F32" s="244" t="s">
        <v>1181</v>
      </c>
      <c r="G32" s="235"/>
      <c r="H32" s="244" t="s">
        <v>1182</v>
      </c>
      <c r="I32" s="235" t="s">
        <v>1183</v>
      </c>
      <c r="J32" s="235" t="s">
        <v>1184</v>
      </c>
      <c r="K32" s="235" t="s">
        <v>1185</v>
      </c>
      <c r="L32" s="235" t="s">
        <v>1186</v>
      </c>
      <c r="M32" s="235" t="s">
        <v>1187</v>
      </c>
      <c r="N32" s="235" t="s">
        <v>1188</v>
      </c>
      <c r="O32" s="235" t="s">
        <v>1189</v>
      </c>
      <c r="P32" s="235" t="s">
        <v>1190</v>
      </c>
      <c r="Q32" s="235" t="s">
        <v>1191</v>
      </c>
      <c r="R32" s="244" t="s">
        <v>1192</v>
      </c>
      <c r="S32" s="235" t="s">
        <v>1193</v>
      </c>
      <c r="T32" s="235" t="s">
        <v>1194</v>
      </c>
      <c r="U32" s="235" t="s">
        <v>1195</v>
      </c>
      <c r="V32" s="235" t="s">
        <v>1196</v>
      </c>
      <c r="W32" s="235" t="s">
        <v>1197</v>
      </c>
      <c r="X32" s="235" t="s">
        <v>1180</v>
      </c>
      <c r="Y32" s="245">
        <v>30</v>
      </c>
      <c r="Z32" s="235"/>
      <c r="AA32" s="235" t="str">
        <f t="shared" si="0"/>
        <v xml:space="preserve">Palamaner  </v>
      </c>
      <c r="AB32" s="235">
        <v>31</v>
      </c>
    </row>
    <row r="33" spans="1:28">
      <c r="A33" s="235">
        <v>31</v>
      </c>
      <c r="B33" s="235" t="s">
        <v>1198</v>
      </c>
      <c r="C33" s="235" t="s">
        <v>1199</v>
      </c>
      <c r="D33" s="244" t="s">
        <v>1200</v>
      </c>
      <c r="E33" s="251" t="s">
        <v>3909</v>
      </c>
      <c r="F33" s="244" t="s">
        <v>1202</v>
      </c>
      <c r="G33" s="235"/>
      <c r="H33" s="244" t="s">
        <v>1203</v>
      </c>
      <c r="I33" s="235" t="s">
        <v>1204</v>
      </c>
      <c r="J33" s="235" t="s">
        <v>1205</v>
      </c>
      <c r="K33" s="235" t="s">
        <v>1206</v>
      </c>
      <c r="L33" s="235" t="s">
        <v>228</v>
      </c>
      <c r="M33" s="235" t="s">
        <v>1207</v>
      </c>
      <c r="N33" s="235" t="s">
        <v>1208</v>
      </c>
      <c r="O33" s="235" t="s">
        <v>1209</v>
      </c>
      <c r="P33" s="235" t="s">
        <v>1210</v>
      </c>
      <c r="Q33" s="235" t="s">
        <v>1211</v>
      </c>
      <c r="R33" s="244" t="s">
        <v>1212</v>
      </c>
      <c r="S33" s="235" t="s">
        <v>1213</v>
      </c>
      <c r="T33" s="235" t="s">
        <v>1214</v>
      </c>
      <c r="U33" s="235" t="s">
        <v>1215</v>
      </c>
      <c r="V33" s="235" t="s">
        <v>1216</v>
      </c>
      <c r="W33" s="235" t="s">
        <v>1217</v>
      </c>
      <c r="X33" s="235" t="s">
        <v>1201</v>
      </c>
      <c r="Y33" s="243">
        <v>31</v>
      </c>
      <c r="Z33" s="235"/>
      <c r="AA33" s="235" t="str">
        <f t="shared" si="0"/>
        <v xml:space="preserve">Palasamudram </v>
      </c>
      <c r="AB33" s="235">
        <v>32</v>
      </c>
    </row>
    <row r="34" spans="1:28">
      <c r="A34" s="235">
        <v>32</v>
      </c>
      <c r="B34" s="235" t="s">
        <v>1218</v>
      </c>
      <c r="C34" s="235" t="s">
        <v>1219</v>
      </c>
      <c r="D34" s="244" t="s">
        <v>1220</v>
      </c>
      <c r="E34" s="251" t="s">
        <v>3910</v>
      </c>
      <c r="F34" s="244" t="s">
        <v>1222</v>
      </c>
      <c r="G34" s="235"/>
      <c r="H34" s="244" t="s">
        <v>1223</v>
      </c>
      <c r="I34" s="235" t="s">
        <v>1224</v>
      </c>
      <c r="J34" s="235" t="s">
        <v>1225</v>
      </c>
      <c r="K34" s="235" t="s">
        <v>1226</v>
      </c>
      <c r="L34" s="235" t="s">
        <v>1227</v>
      </c>
      <c r="M34" s="235" t="s">
        <v>1228</v>
      </c>
      <c r="N34" s="235" t="s">
        <v>1229</v>
      </c>
      <c r="O34" s="235" t="s">
        <v>1230</v>
      </c>
      <c r="P34" s="235" t="s">
        <v>1231</v>
      </c>
      <c r="Q34" s="235" t="s">
        <v>1232</v>
      </c>
      <c r="R34" s="244" t="s">
        <v>1233</v>
      </c>
      <c r="S34" s="235" t="s">
        <v>1234</v>
      </c>
      <c r="T34" s="235" t="s">
        <v>1235</v>
      </c>
      <c r="U34" s="235" t="s">
        <v>1236</v>
      </c>
      <c r="V34" s="235" t="s">
        <v>1237</v>
      </c>
      <c r="W34" s="235" t="s">
        <v>1238</v>
      </c>
      <c r="X34" s="235" t="s">
        <v>1221</v>
      </c>
      <c r="Y34" s="245">
        <v>32</v>
      </c>
      <c r="Z34" s="235"/>
      <c r="AA34" s="235" t="str">
        <f t="shared" si="0"/>
        <v xml:space="preserve">Pedda Panjani  </v>
      </c>
      <c r="AB34" s="235">
        <v>33</v>
      </c>
    </row>
    <row r="35" spans="1:28">
      <c r="A35" s="235">
        <v>33</v>
      </c>
      <c r="B35" s="235" t="s">
        <v>1239</v>
      </c>
      <c r="C35" s="235" t="s">
        <v>1240</v>
      </c>
      <c r="D35" s="244" t="s">
        <v>1241</v>
      </c>
      <c r="E35" s="251" t="s">
        <v>3911</v>
      </c>
      <c r="F35" s="244" t="s">
        <v>1243</v>
      </c>
      <c r="G35" s="235"/>
      <c r="H35" s="244" t="s">
        <v>1244</v>
      </c>
      <c r="I35" s="235" t="s">
        <v>1245</v>
      </c>
      <c r="J35" s="235" t="s">
        <v>1246</v>
      </c>
      <c r="K35" s="235" t="s">
        <v>1247</v>
      </c>
      <c r="L35" s="235" t="s">
        <v>1248</v>
      </c>
      <c r="M35" s="235" t="s">
        <v>1249</v>
      </c>
      <c r="N35" s="235" t="s">
        <v>1250</v>
      </c>
      <c r="O35" s="235" t="s">
        <v>1251</v>
      </c>
      <c r="P35" s="235" t="s">
        <v>1252</v>
      </c>
      <c r="Q35" s="235" t="s">
        <v>1253</v>
      </c>
      <c r="R35" s="244" t="s">
        <v>1254</v>
      </c>
      <c r="S35" s="235" t="s">
        <v>1255</v>
      </c>
      <c r="T35" s="235" t="s">
        <v>1256</v>
      </c>
      <c r="U35" s="235" t="s">
        <v>1257</v>
      </c>
      <c r="V35" s="235" t="s">
        <v>1258</v>
      </c>
      <c r="W35" s="235" t="s">
        <v>1259</v>
      </c>
      <c r="X35" s="235" t="s">
        <v>1242</v>
      </c>
      <c r="Y35" s="243">
        <v>33</v>
      </c>
      <c r="Z35" s="235"/>
      <c r="AA35" s="235" t="str">
        <f t="shared" si="0"/>
        <v xml:space="preserve">Peddamandyam  </v>
      </c>
      <c r="AB35" s="235">
        <v>34</v>
      </c>
    </row>
    <row r="36" spans="1:28">
      <c r="A36" s="235">
        <v>34</v>
      </c>
      <c r="B36" s="235" t="s">
        <v>1260</v>
      </c>
      <c r="C36" s="235" t="s">
        <v>1261</v>
      </c>
      <c r="D36" s="244" t="s">
        <v>1262</v>
      </c>
      <c r="E36" s="251" t="s">
        <v>3912</v>
      </c>
      <c r="F36" s="244" t="s">
        <v>1264</v>
      </c>
      <c r="G36" s="235"/>
      <c r="H36" s="235" t="s">
        <v>1265</v>
      </c>
      <c r="I36" s="235" t="s">
        <v>1266</v>
      </c>
      <c r="J36" s="235" t="s">
        <v>1267</v>
      </c>
      <c r="K36" s="235" t="s">
        <v>1268</v>
      </c>
      <c r="L36" s="235" t="s">
        <v>1269</v>
      </c>
      <c r="M36" s="235" t="s">
        <v>1270</v>
      </c>
      <c r="N36" s="235" t="s">
        <v>1271</v>
      </c>
      <c r="O36" s="235" t="s">
        <v>1272</v>
      </c>
      <c r="P36" s="235" t="s">
        <v>1273</v>
      </c>
      <c r="Q36" s="235" t="s">
        <v>1274</v>
      </c>
      <c r="R36" s="244" t="s">
        <v>1275</v>
      </c>
      <c r="S36" s="235" t="s">
        <v>1276</v>
      </c>
      <c r="T36" s="235" t="s">
        <v>1277</v>
      </c>
      <c r="U36" s="235" t="s">
        <v>1278</v>
      </c>
      <c r="V36" s="235" t="s">
        <v>1279</v>
      </c>
      <c r="W36" s="235" t="s">
        <v>1280</v>
      </c>
      <c r="X36" s="235" t="s">
        <v>1263</v>
      </c>
      <c r="Y36" s="245">
        <v>34</v>
      </c>
      <c r="Z36" s="235"/>
      <c r="AA36" s="235" t="str">
        <f t="shared" si="0"/>
        <v xml:space="preserve">Peddathippasamudram  </v>
      </c>
      <c r="AB36" s="235">
        <v>35</v>
      </c>
    </row>
    <row r="37" spans="1:28">
      <c r="A37" s="235">
        <v>35</v>
      </c>
      <c r="B37" s="235" t="s">
        <v>1281</v>
      </c>
      <c r="C37" s="235" t="s">
        <v>1282</v>
      </c>
      <c r="D37" s="244" t="s">
        <v>1283</v>
      </c>
      <c r="E37" s="251" t="s">
        <v>1289</v>
      </c>
      <c r="F37" s="244" t="s">
        <v>1285</v>
      </c>
      <c r="G37" s="235"/>
      <c r="H37" s="235" t="s">
        <v>1286</v>
      </c>
      <c r="I37" s="235" t="s">
        <v>1287</v>
      </c>
      <c r="J37" s="235" t="s">
        <v>1288</v>
      </c>
      <c r="K37" s="235" t="s">
        <v>1289</v>
      </c>
      <c r="L37" s="235" t="s">
        <v>1290</v>
      </c>
      <c r="M37" s="235" t="s">
        <v>1291</v>
      </c>
      <c r="N37" s="235" t="s">
        <v>1292</v>
      </c>
      <c r="O37" s="235" t="s">
        <v>1293</v>
      </c>
      <c r="P37" s="235" t="s">
        <v>1294</v>
      </c>
      <c r="Q37" s="235" t="s">
        <v>1295</v>
      </c>
      <c r="R37" s="244" t="s">
        <v>1296</v>
      </c>
      <c r="S37" s="235" t="s">
        <v>1297</v>
      </c>
      <c r="T37" s="235" t="s">
        <v>1298</v>
      </c>
      <c r="U37" s="235" t="s">
        <v>1299</v>
      </c>
      <c r="V37" s="235" t="s">
        <v>236</v>
      </c>
      <c r="W37" s="235" t="s">
        <v>1300</v>
      </c>
      <c r="X37" s="235" t="s">
        <v>1284</v>
      </c>
      <c r="Y37" s="243">
        <v>35</v>
      </c>
      <c r="Z37" s="235"/>
      <c r="AA37" s="235" t="str">
        <f t="shared" si="0"/>
        <v xml:space="preserve">Penumuru </v>
      </c>
      <c r="AB37" s="235">
        <v>36</v>
      </c>
    </row>
    <row r="38" spans="1:28">
      <c r="A38" s="235">
        <v>36</v>
      </c>
      <c r="B38" s="235" t="s">
        <v>1301</v>
      </c>
      <c r="C38" s="235" t="s">
        <v>1302</v>
      </c>
      <c r="D38" s="244" t="s">
        <v>1303</v>
      </c>
      <c r="E38" s="251" t="s">
        <v>3913</v>
      </c>
      <c r="F38" s="244" t="s">
        <v>1305</v>
      </c>
      <c r="G38" s="235"/>
      <c r="H38" s="235" t="s">
        <v>1306</v>
      </c>
      <c r="I38" s="235" t="s">
        <v>1307</v>
      </c>
      <c r="J38" s="235" t="s">
        <v>1308</v>
      </c>
      <c r="K38" s="235" t="s">
        <v>1309</v>
      </c>
      <c r="L38" s="235" t="s">
        <v>1310</v>
      </c>
      <c r="M38" s="235" t="s">
        <v>1311</v>
      </c>
      <c r="N38" s="235" t="s">
        <v>1312</v>
      </c>
      <c r="O38" s="235" t="s">
        <v>1313</v>
      </c>
      <c r="P38" s="235" t="s">
        <v>1314</v>
      </c>
      <c r="Q38" s="235" t="s">
        <v>1315</v>
      </c>
      <c r="R38" s="244" t="s">
        <v>1316</v>
      </c>
      <c r="S38" s="235" t="s">
        <v>1317</v>
      </c>
      <c r="T38" s="235" t="s">
        <v>1318</v>
      </c>
      <c r="U38" s="235" t="s">
        <v>1319</v>
      </c>
      <c r="V38" s="235"/>
      <c r="W38" s="235" t="s">
        <v>1320</v>
      </c>
      <c r="X38" s="235" t="s">
        <v>1304</v>
      </c>
      <c r="Y38" s="245">
        <v>36</v>
      </c>
      <c r="Z38" s="235"/>
      <c r="AA38" s="235" t="str">
        <f t="shared" si="0"/>
        <v xml:space="preserve"> Pichatur </v>
      </c>
      <c r="AB38" s="235">
        <v>37</v>
      </c>
    </row>
    <row r="39" spans="1:28">
      <c r="A39" s="235">
        <v>37</v>
      </c>
      <c r="B39" s="235" t="s">
        <v>1321</v>
      </c>
      <c r="C39" s="235" t="s">
        <v>1322</v>
      </c>
      <c r="D39" s="244" t="s">
        <v>1323</v>
      </c>
      <c r="E39" s="251" t="s">
        <v>3914</v>
      </c>
      <c r="F39" s="244" t="s">
        <v>1325</v>
      </c>
      <c r="G39" s="235"/>
      <c r="H39" s="235" t="s">
        <v>1326</v>
      </c>
      <c r="I39" s="235" t="s">
        <v>1327</v>
      </c>
      <c r="J39" s="235" t="s">
        <v>1328</v>
      </c>
      <c r="K39" s="235" t="s">
        <v>1329</v>
      </c>
      <c r="L39" s="235" t="s">
        <v>1330</v>
      </c>
      <c r="M39" s="235" t="s">
        <v>1331</v>
      </c>
      <c r="N39" s="235" t="s">
        <v>1332</v>
      </c>
      <c r="O39" s="235" t="s">
        <v>1333</v>
      </c>
      <c r="P39" s="235"/>
      <c r="Q39" s="235" t="s">
        <v>1334</v>
      </c>
      <c r="R39" s="244" t="s">
        <v>1335</v>
      </c>
      <c r="S39" s="235" t="s">
        <v>1336</v>
      </c>
      <c r="T39" s="235" t="s">
        <v>1337</v>
      </c>
      <c r="U39" s="235" t="s">
        <v>1338</v>
      </c>
      <c r="V39" s="235"/>
      <c r="W39" s="235" t="s">
        <v>1339</v>
      </c>
      <c r="X39" s="235" t="s">
        <v>1324</v>
      </c>
      <c r="Y39" s="243">
        <v>37</v>
      </c>
      <c r="Z39" s="235"/>
      <c r="AA39" s="235" t="str">
        <f t="shared" si="0"/>
        <v xml:space="preserve"> Pileru </v>
      </c>
      <c r="AB39" s="235">
        <v>38</v>
      </c>
    </row>
    <row r="40" spans="1:28">
      <c r="A40" s="235">
        <v>38</v>
      </c>
      <c r="B40" s="235" t="s">
        <v>1340</v>
      </c>
      <c r="C40" s="235" t="s">
        <v>1341</v>
      </c>
      <c r="D40" s="244" t="s">
        <v>1342</v>
      </c>
      <c r="E40" s="251" t="s">
        <v>3915</v>
      </c>
      <c r="F40" s="244" t="s">
        <v>1344</v>
      </c>
      <c r="G40" s="235"/>
      <c r="H40" s="235" t="s">
        <v>1345</v>
      </c>
      <c r="I40" s="235" t="s">
        <v>1346</v>
      </c>
      <c r="J40" s="235" t="s">
        <v>1347</v>
      </c>
      <c r="K40" s="235" t="s">
        <v>1348</v>
      </c>
      <c r="L40" s="235" t="s">
        <v>1349</v>
      </c>
      <c r="M40" s="235" t="s">
        <v>1115</v>
      </c>
      <c r="N40" s="235" t="s">
        <v>1350</v>
      </c>
      <c r="O40" s="235" t="s">
        <v>231</v>
      </c>
      <c r="P40" s="235"/>
      <c r="Q40" s="235" t="s">
        <v>1351</v>
      </c>
      <c r="R40" s="244" t="s">
        <v>1352</v>
      </c>
      <c r="S40" s="235"/>
      <c r="T40" s="235" t="s">
        <v>1353</v>
      </c>
      <c r="U40" s="235" t="s">
        <v>1354</v>
      </c>
      <c r="V40" s="235"/>
      <c r="W40" s="235" t="s">
        <v>1355</v>
      </c>
      <c r="X40" s="235" t="s">
        <v>1343</v>
      </c>
      <c r="Y40" s="245">
        <v>38</v>
      </c>
      <c r="Z40" s="235"/>
      <c r="AA40" s="235" t="str">
        <f t="shared" si="0"/>
        <v xml:space="preserve">Pulicherla  </v>
      </c>
      <c r="AB40" s="235">
        <v>39</v>
      </c>
    </row>
    <row r="41" spans="1:28">
      <c r="A41" s="235">
        <v>39</v>
      </c>
      <c r="B41" s="235" t="s">
        <v>1356</v>
      </c>
      <c r="C41" s="235" t="s">
        <v>1357</v>
      </c>
      <c r="D41" s="244" t="s">
        <v>1358</v>
      </c>
      <c r="E41" s="251" t="s">
        <v>3916</v>
      </c>
      <c r="F41" s="244" t="s">
        <v>1360</v>
      </c>
      <c r="G41" s="235"/>
      <c r="H41" s="235" t="s">
        <v>1361</v>
      </c>
      <c r="I41" s="235" t="s">
        <v>1362</v>
      </c>
      <c r="J41" s="235" t="s">
        <v>1363</v>
      </c>
      <c r="K41" s="235" t="s">
        <v>1364</v>
      </c>
      <c r="L41" s="235" t="s">
        <v>1365</v>
      </c>
      <c r="M41" s="235" t="s">
        <v>1366</v>
      </c>
      <c r="N41" s="235" t="s">
        <v>1367</v>
      </c>
      <c r="O41" s="235" t="s">
        <v>1368</v>
      </c>
      <c r="P41" s="235"/>
      <c r="Q41" s="235" t="s">
        <v>1369</v>
      </c>
      <c r="R41" s="235" t="s">
        <v>1370</v>
      </c>
      <c r="S41" s="235"/>
      <c r="T41" s="235"/>
      <c r="U41" s="235" t="s">
        <v>1371</v>
      </c>
      <c r="V41" s="235"/>
      <c r="W41" s="235" t="s">
        <v>1372</v>
      </c>
      <c r="X41" s="235" t="s">
        <v>1359</v>
      </c>
      <c r="Y41" s="243">
        <v>39</v>
      </c>
      <c r="Z41" s="235"/>
      <c r="AA41" s="235" t="str">
        <f t="shared" si="0"/>
        <v xml:space="preserve">Punganur </v>
      </c>
      <c r="AB41" s="235">
        <v>40</v>
      </c>
    </row>
    <row r="42" spans="1:28">
      <c r="A42" s="235">
        <v>40</v>
      </c>
      <c r="B42" s="235" t="s">
        <v>1373</v>
      </c>
      <c r="C42" s="235" t="s">
        <v>1374</v>
      </c>
      <c r="D42" s="244" t="s">
        <v>1375</v>
      </c>
      <c r="E42" s="251" t="s">
        <v>3917</v>
      </c>
      <c r="F42" s="235" t="s">
        <v>1377</v>
      </c>
      <c r="G42" s="235"/>
      <c r="H42" s="235" t="s">
        <v>1378</v>
      </c>
      <c r="I42" s="235" t="s">
        <v>1379</v>
      </c>
      <c r="J42" s="235" t="s">
        <v>1380</v>
      </c>
      <c r="K42" s="235" t="s">
        <v>1381</v>
      </c>
      <c r="L42" s="235" t="s">
        <v>1382</v>
      </c>
      <c r="M42" s="235" t="s">
        <v>1383</v>
      </c>
      <c r="N42" s="235" t="s">
        <v>1384</v>
      </c>
      <c r="O42" s="235" t="s">
        <v>1385</v>
      </c>
      <c r="P42" s="235"/>
      <c r="Q42" s="235" t="s">
        <v>1386</v>
      </c>
      <c r="R42" s="235" t="s">
        <v>1387</v>
      </c>
      <c r="S42" s="235"/>
      <c r="T42" s="235"/>
      <c r="U42" s="235" t="s">
        <v>1388</v>
      </c>
      <c r="V42" s="235"/>
      <c r="W42" s="235" t="s">
        <v>1389</v>
      </c>
      <c r="X42" s="235" t="s">
        <v>1376</v>
      </c>
      <c r="Y42" s="245">
        <v>40</v>
      </c>
      <c r="Z42" s="235"/>
      <c r="AA42" s="235" t="str">
        <f t="shared" si="0"/>
        <v xml:space="preserve">Puthalapattu </v>
      </c>
      <c r="AB42" s="235">
        <v>41</v>
      </c>
    </row>
    <row r="43" spans="1:28">
      <c r="A43" s="235">
        <v>41</v>
      </c>
      <c r="B43" s="235" t="s">
        <v>1390</v>
      </c>
      <c r="C43" s="235" t="s">
        <v>1391</v>
      </c>
      <c r="D43" s="244" t="s">
        <v>1392</v>
      </c>
      <c r="E43" s="251" t="s">
        <v>3918</v>
      </c>
      <c r="F43" s="235" t="s">
        <v>1394</v>
      </c>
      <c r="G43" s="235"/>
      <c r="H43" s="235" t="s">
        <v>1395</v>
      </c>
      <c r="I43" s="235" t="s">
        <v>1396</v>
      </c>
      <c r="J43" s="235" t="s">
        <v>1397</v>
      </c>
      <c r="K43" s="235" t="s">
        <v>1398</v>
      </c>
      <c r="L43" s="235" t="s">
        <v>1399</v>
      </c>
      <c r="M43" s="235" t="s">
        <v>1400</v>
      </c>
      <c r="N43" s="235" t="s">
        <v>1401</v>
      </c>
      <c r="O43" s="235" t="s">
        <v>1402</v>
      </c>
      <c r="P43" s="235"/>
      <c r="Q43" s="235" t="s">
        <v>1403</v>
      </c>
      <c r="R43" s="235" t="s">
        <v>1404</v>
      </c>
      <c r="S43" s="235"/>
      <c r="T43" s="235"/>
      <c r="U43" s="235" t="s">
        <v>1405</v>
      </c>
      <c r="V43" s="235"/>
      <c r="W43" s="235" t="s">
        <v>1406</v>
      </c>
      <c r="X43" s="235" t="s">
        <v>1393</v>
      </c>
      <c r="Y43" s="243">
        <v>41</v>
      </c>
      <c r="Z43" s="235"/>
      <c r="AA43" s="235" t="str">
        <f t="shared" si="0"/>
        <v xml:space="preserve">Puttur  </v>
      </c>
      <c r="AB43" s="235">
        <v>42</v>
      </c>
    </row>
    <row r="44" spans="1:28">
      <c r="A44" s="235">
        <v>42</v>
      </c>
      <c r="B44" s="235" t="s">
        <v>1407</v>
      </c>
      <c r="C44" s="235" t="s">
        <v>1408</v>
      </c>
      <c r="D44" s="244" t="s">
        <v>1409</v>
      </c>
      <c r="E44" s="251" t="s">
        <v>3919</v>
      </c>
      <c r="F44" s="235" t="s">
        <v>1411</v>
      </c>
      <c r="G44" s="235"/>
      <c r="H44" s="235" t="s">
        <v>1412</v>
      </c>
      <c r="I44" s="235" t="s">
        <v>1413</v>
      </c>
      <c r="J44" s="235" t="s">
        <v>1414</v>
      </c>
      <c r="K44" s="235" t="s">
        <v>1415</v>
      </c>
      <c r="L44" s="235" t="s">
        <v>1416</v>
      </c>
      <c r="M44" s="235" t="s">
        <v>1417</v>
      </c>
      <c r="N44" s="235" t="s">
        <v>1418</v>
      </c>
      <c r="O44" s="235" t="s">
        <v>1419</v>
      </c>
      <c r="P44" s="235"/>
      <c r="Q44" s="235" t="s">
        <v>1420</v>
      </c>
      <c r="R44" s="235" t="s">
        <v>1421</v>
      </c>
      <c r="S44" s="235"/>
      <c r="T44" s="235"/>
      <c r="U44" s="235" t="s">
        <v>1422</v>
      </c>
      <c r="V44" s="235"/>
      <c r="W44" s="235" t="s">
        <v>1423</v>
      </c>
      <c r="X44" s="235" t="s">
        <v>1410</v>
      </c>
      <c r="Y44" s="245">
        <v>42</v>
      </c>
      <c r="Z44" s="235"/>
      <c r="AA44" s="235" t="str">
        <f t="shared" si="0"/>
        <v xml:space="preserve">Rama Kuppam  </v>
      </c>
      <c r="AB44" s="235">
        <v>43</v>
      </c>
    </row>
    <row r="45" spans="1:28">
      <c r="A45" s="235">
        <v>43</v>
      </c>
      <c r="B45" s="235" t="s">
        <v>1424</v>
      </c>
      <c r="C45" s="235" t="s">
        <v>1425</v>
      </c>
      <c r="D45" s="244" t="s">
        <v>1426</v>
      </c>
      <c r="E45" s="251" t="s">
        <v>3920</v>
      </c>
      <c r="F45" s="235" t="s">
        <v>1428</v>
      </c>
      <c r="G45" s="235"/>
      <c r="H45" s="235" t="s">
        <v>1429</v>
      </c>
      <c r="I45" s="235" t="s">
        <v>1430</v>
      </c>
      <c r="J45" s="235" t="s">
        <v>1431</v>
      </c>
      <c r="K45" s="235" t="s">
        <v>1432</v>
      </c>
      <c r="L45" s="235" t="s">
        <v>1433</v>
      </c>
      <c r="M45" s="235" t="s">
        <v>1434</v>
      </c>
      <c r="N45" s="235" t="s">
        <v>1435</v>
      </c>
      <c r="O45" s="235" t="s">
        <v>1436</v>
      </c>
      <c r="P45" s="235"/>
      <c r="Q45" s="235" t="s">
        <v>1437</v>
      </c>
      <c r="R45" s="235" t="s">
        <v>1438</v>
      </c>
      <c r="S45" s="235"/>
      <c r="T45" s="235"/>
      <c r="U45" s="235" t="s">
        <v>1439</v>
      </c>
      <c r="V45" s="235"/>
      <c r="W45" s="235" t="s">
        <v>1440</v>
      </c>
      <c r="X45" s="235" t="s">
        <v>1427</v>
      </c>
      <c r="Y45" s="243">
        <v>43</v>
      </c>
      <c r="Z45" s="235"/>
      <c r="AA45" s="235" t="str">
        <f t="shared" si="0"/>
        <v xml:space="preserve">Ramachandrapuram </v>
      </c>
      <c r="AB45" s="235">
        <v>44</v>
      </c>
    </row>
    <row r="46" spans="1:28">
      <c r="A46" s="235">
        <v>44</v>
      </c>
      <c r="B46" s="235" t="s">
        <v>1441</v>
      </c>
      <c r="C46" s="235" t="s">
        <v>1442</v>
      </c>
      <c r="D46" s="244" t="s">
        <v>1443</v>
      </c>
      <c r="E46" s="251" t="s">
        <v>1229</v>
      </c>
      <c r="F46" s="235" t="s">
        <v>1445</v>
      </c>
      <c r="G46" s="235"/>
      <c r="H46" s="235" t="s">
        <v>1446</v>
      </c>
      <c r="I46" s="235" t="s">
        <v>1447</v>
      </c>
      <c r="J46" s="235" t="s">
        <v>1448</v>
      </c>
      <c r="K46" s="235" t="s">
        <v>1444</v>
      </c>
      <c r="L46" s="235" t="s">
        <v>1449</v>
      </c>
      <c r="M46" s="235" t="s">
        <v>1450</v>
      </c>
      <c r="N46" s="235" t="s">
        <v>1451</v>
      </c>
      <c r="O46" s="235" t="s">
        <v>1452</v>
      </c>
      <c r="P46" s="235"/>
      <c r="Q46" s="235" t="s">
        <v>1453</v>
      </c>
      <c r="R46" s="235" t="s">
        <v>1454</v>
      </c>
      <c r="S46" s="235"/>
      <c r="T46" s="235"/>
      <c r="U46" s="235"/>
      <c r="V46" s="235"/>
      <c r="W46" s="235" t="s">
        <v>1455</v>
      </c>
      <c r="X46" s="235" t="s">
        <v>1444</v>
      </c>
      <c r="Y46" s="245">
        <v>44</v>
      </c>
      <c r="Z46" s="235"/>
      <c r="AA46" s="235" t="str">
        <f t="shared" si="0"/>
        <v xml:space="preserve">Ramasamudram  </v>
      </c>
      <c r="AB46" s="235">
        <v>45</v>
      </c>
    </row>
    <row r="47" spans="1:28">
      <c r="A47" s="235">
        <v>45</v>
      </c>
      <c r="B47" s="235" t="s">
        <v>1456</v>
      </c>
      <c r="C47" s="235" t="s">
        <v>1457</v>
      </c>
      <c r="D47" s="244" t="s">
        <v>1458</v>
      </c>
      <c r="E47" s="251" t="s">
        <v>3921</v>
      </c>
      <c r="F47" s="235" t="s">
        <v>1460</v>
      </c>
      <c r="G47" s="235"/>
      <c r="H47" s="235" t="s">
        <v>1461</v>
      </c>
      <c r="I47" s="235" t="s">
        <v>1462</v>
      </c>
      <c r="J47" s="235" t="s">
        <v>1463</v>
      </c>
      <c r="K47" s="235" t="s">
        <v>1464</v>
      </c>
      <c r="L47" s="235" t="s">
        <v>1465</v>
      </c>
      <c r="M47" s="235" t="s">
        <v>1466</v>
      </c>
      <c r="N47" s="235" t="s">
        <v>1467</v>
      </c>
      <c r="O47" s="235" t="s">
        <v>1468</v>
      </c>
      <c r="P47" s="235"/>
      <c r="Q47" s="235" t="s">
        <v>1469</v>
      </c>
      <c r="R47" s="235" t="s">
        <v>1470</v>
      </c>
      <c r="S47" s="235"/>
      <c r="T47" s="235"/>
      <c r="U47" s="235"/>
      <c r="V47" s="235"/>
      <c r="W47" s="235" t="s">
        <v>1471</v>
      </c>
      <c r="X47" s="235" t="s">
        <v>1459</v>
      </c>
      <c r="Y47" s="243">
        <v>45</v>
      </c>
      <c r="Z47" s="235"/>
      <c r="AA47" s="235" t="str">
        <f t="shared" si="0"/>
        <v xml:space="preserve">Renigunta  </v>
      </c>
      <c r="AB47" s="235">
        <v>46</v>
      </c>
    </row>
    <row r="48" spans="1:28">
      <c r="A48" s="235">
        <v>46</v>
      </c>
      <c r="B48" s="235" t="s">
        <v>1472</v>
      </c>
      <c r="C48" s="235" t="s">
        <v>1473</v>
      </c>
      <c r="D48" s="244" t="s">
        <v>1474</v>
      </c>
      <c r="E48" s="251" t="s">
        <v>3922</v>
      </c>
      <c r="F48" s="235" t="s">
        <v>1475</v>
      </c>
      <c r="G48" s="235"/>
      <c r="H48" s="235" t="s">
        <v>1476</v>
      </c>
      <c r="I48" s="235" t="s">
        <v>1477</v>
      </c>
      <c r="J48" s="235"/>
      <c r="K48" s="235" t="s">
        <v>1478</v>
      </c>
      <c r="L48" s="235" t="s">
        <v>1479</v>
      </c>
      <c r="M48" s="235" t="s">
        <v>1480</v>
      </c>
      <c r="N48" s="235"/>
      <c r="O48" s="235" t="s">
        <v>1481</v>
      </c>
      <c r="P48" s="235"/>
      <c r="Q48" s="235" t="s">
        <v>1482</v>
      </c>
      <c r="R48" s="235" t="s">
        <v>1483</v>
      </c>
      <c r="S48" s="235"/>
      <c r="T48" s="235"/>
      <c r="U48" s="235"/>
      <c r="V48" s="235"/>
      <c r="W48" s="235" t="s">
        <v>1484</v>
      </c>
      <c r="X48" s="235" t="s">
        <v>1439</v>
      </c>
      <c r="Y48" s="245">
        <v>46</v>
      </c>
      <c r="Z48" s="235"/>
      <c r="AA48" s="235" t="str">
        <f t="shared" si="0"/>
        <v xml:space="preserve">Rompicherla  </v>
      </c>
      <c r="AB48" s="235">
        <v>47</v>
      </c>
    </row>
    <row r="49" spans="1:28">
      <c r="A49" s="235">
        <v>47</v>
      </c>
      <c r="B49" s="235" t="s">
        <v>1485</v>
      </c>
      <c r="C49" s="235" t="s">
        <v>1486</v>
      </c>
      <c r="D49" s="244" t="s">
        <v>1487</v>
      </c>
      <c r="E49" s="251" t="s">
        <v>3923</v>
      </c>
      <c r="F49" s="235" t="s">
        <v>1488</v>
      </c>
      <c r="G49" s="235"/>
      <c r="H49" s="235" t="s">
        <v>1489</v>
      </c>
      <c r="I49" s="235" t="s">
        <v>1490</v>
      </c>
      <c r="J49" s="235"/>
      <c r="K49" s="235" t="s">
        <v>1491</v>
      </c>
      <c r="L49" s="235" t="s">
        <v>1492</v>
      </c>
      <c r="M49" s="235" t="s">
        <v>1493</v>
      </c>
      <c r="N49" s="235"/>
      <c r="O49" s="235" t="s">
        <v>1494</v>
      </c>
      <c r="P49" s="235"/>
      <c r="Q49" s="235"/>
      <c r="R49" s="235" t="s">
        <v>1495</v>
      </c>
      <c r="S49" s="235"/>
      <c r="T49" s="235"/>
      <c r="U49" s="235"/>
      <c r="V49" s="235"/>
      <c r="W49" s="235" t="s">
        <v>1496</v>
      </c>
      <c r="X49" s="235"/>
      <c r="Y49" s="243">
        <v>47</v>
      </c>
      <c r="Z49" s="235"/>
      <c r="AA49" s="235" t="str">
        <f t="shared" si="0"/>
        <v xml:space="preserve">Santhi Puram  </v>
      </c>
      <c r="AB49" s="235">
        <v>48</v>
      </c>
    </row>
    <row r="50" spans="1:28">
      <c r="A50" s="235">
        <v>48</v>
      </c>
      <c r="B50" s="235" t="s">
        <v>1497</v>
      </c>
      <c r="C50" s="235" t="s">
        <v>1498</v>
      </c>
      <c r="D50" s="244" t="s">
        <v>1499</v>
      </c>
      <c r="E50" s="251" t="s">
        <v>3924</v>
      </c>
      <c r="F50" s="235" t="s">
        <v>1500</v>
      </c>
      <c r="G50" s="235"/>
      <c r="H50" s="235" t="s">
        <v>1501</v>
      </c>
      <c r="I50" s="235" t="s">
        <v>1502</v>
      </c>
      <c r="J50" s="235"/>
      <c r="K50" s="235" t="s">
        <v>1503</v>
      </c>
      <c r="L50" s="235" t="s">
        <v>1504</v>
      </c>
      <c r="M50" s="235" t="s">
        <v>1505</v>
      </c>
      <c r="N50" s="235"/>
      <c r="O50" s="235" t="s">
        <v>1506</v>
      </c>
      <c r="P50" s="235"/>
      <c r="Q50" s="235"/>
      <c r="R50" s="235" t="s">
        <v>1507</v>
      </c>
      <c r="S50" s="235"/>
      <c r="T50" s="235"/>
      <c r="U50" s="235"/>
      <c r="V50" s="235"/>
      <c r="W50" s="235" t="s">
        <v>1508</v>
      </c>
      <c r="X50" s="235"/>
      <c r="Y50" s="245">
        <v>48</v>
      </c>
      <c r="Z50" s="235"/>
      <c r="AA50" s="235" t="str">
        <f t="shared" si="0"/>
        <v xml:space="preserve">Satyavedu  </v>
      </c>
      <c r="AB50" s="235">
        <v>49</v>
      </c>
    </row>
    <row r="51" spans="1:28">
      <c r="A51" s="235">
        <v>49</v>
      </c>
      <c r="B51" s="235" t="s">
        <v>1509</v>
      </c>
      <c r="C51" s="235" t="s">
        <v>1510</v>
      </c>
      <c r="D51" s="244" t="s">
        <v>1511</v>
      </c>
      <c r="E51" s="251" t="s">
        <v>3925</v>
      </c>
      <c r="F51" s="235" t="s">
        <v>1512</v>
      </c>
      <c r="G51" s="235"/>
      <c r="H51" s="235" t="s">
        <v>1513</v>
      </c>
      <c r="I51" s="235" t="s">
        <v>1514</v>
      </c>
      <c r="J51" s="235"/>
      <c r="K51" s="235" t="s">
        <v>1515</v>
      </c>
      <c r="L51" s="235" t="s">
        <v>1516</v>
      </c>
      <c r="M51" s="235" t="s">
        <v>1007</v>
      </c>
      <c r="N51" s="235"/>
      <c r="O51" s="235" t="s">
        <v>1517</v>
      </c>
      <c r="P51" s="235"/>
      <c r="Q51" s="235"/>
      <c r="R51" s="235" t="s">
        <v>1518</v>
      </c>
      <c r="S51" s="235"/>
      <c r="T51" s="235"/>
      <c r="U51" s="235"/>
      <c r="V51" s="235"/>
      <c r="W51" s="235" t="s">
        <v>1519</v>
      </c>
      <c r="X51" s="235"/>
      <c r="Y51" s="243">
        <v>49</v>
      </c>
      <c r="Z51" s="235"/>
      <c r="AA51" s="235" t="str">
        <f t="shared" si="0"/>
        <v xml:space="preserve">Sodam  </v>
      </c>
      <c r="AB51" s="235">
        <v>50</v>
      </c>
    </row>
    <row r="52" spans="1:28">
      <c r="A52" s="235">
        <v>50</v>
      </c>
      <c r="B52" s="235" t="s">
        <v>1520</v>
      </c>
      <c r="C52" s="235" t="s">
        <v>1521</v>
      </c>
      <c r="D52" s="235" t="s">
        <v>1522</v>
      </c>
      <c r="E52" s="251" t="s">
        <v>3926</v>
      </c>
      <c r="F52" s="235" t="s">
        <v>1523</v>
      </c>
      <c r="G52" s="235"/>
      <c r="H52" s="235" t="s">
        <v>1524</v>
      </c>
      <c r="I52" s="235" t="s">
        <v>1525</v>
      </c>
      <c r="J52" s="235"/>
      <c r="K52" s="235" t="s">
        <v>1526</v>
      </c>
      <c r="L52" s="235" t="s">
        <v>1527</v>
      </c>
      <c r="M52" s="235" t="s">
        <v>1528</v>
      </c>
      <c r="N52" s="235"/>
      <c r="O52" s="235" t="s">
        <v>1529</v>
      </c>
      <c r="P52" s="235"/>
      <c r="Q52" s="235"/>
      <c r="R52" s="235" t="s">
        <v>1530</v>
      </c>
      <c r="S52" s="235"/>
      <c r="T52" s="235"/>
      <c r="U52" s="235"/>
      <c r="V52" s="235"/>
      <c r="W52" s="235" t="s">
        <v>1531</v>
      </c>
      <c r="X52" s="235"/>
      <c r="Y52" s="245">
        <v>50</v>
      </c>
      <c r="Z52" s="235"/>
      <c r="AA52" s="235" t="str">
        <f t="shared" si="0"/>
        <v xml:space="preserve">Somala  </v>
      </c>
      <c r="AB52" s="235">
        <v>51</v>
      </c>
    </row>
    <row r="53" spans="1:28">
      <c r="A53" s="235">
        <v>51</v>
      </c>
      <c r="B53" s="235" t="s">
        <v>1532</v>
      </c>
      <c r="C53" s="235" t="s">
        <v>1533</v>
      </c>
      <c r="D53" s="235" t="s">
        <v>1534</v>
      </c>
      <c r="E53" s="251" t="s">
        <v>3927</v>
      </c>
      <c r="F53" s="235" t="s">
        <v>1535</v>
      </c>
      <c r="G53" s="235"/>
      <c r="H53" s="235" t="s">
        <v>1536</v>
      </c>
      <c r="I53" s="235" t="s">
        <v>1537</v>
      </c>
      <c r="J53" s="235"/>
      <c r="K53" s="235"/>
      <c r="L53" s="235" t="s">
        <v>1538</v>
      </c>
      <c r="M53" s="235" t="s">
        <v>1539</v>
      </c>
      <c r="N53" s="235"/>
      <c r="O53" s="235" t="s">
        <v>1540</v>
      </c>
      <c r="P53" s="235"/>
      <c r="Q53" s="235"/>
      <c r="R53" s="235" t="s">
        <v>1541</v>
      </c>
      <c r="S53" s="235"/>
      <c r="T53" s="235"/>
      <c r="U53" s="235"/>
      <c r="V53" s="235"/>
      <c r="W53" s="235"/>
      <c r="X53" s="235"/>
      <c r="Y53" s="243">
        <v>51</v>
      </c>
      <c r="Z53" s="235"/>
      <c r="AA53" s="235" t="str">
        <f t="shared" si="0"/>
        <v xml:space="preserve">Srikalahasti </v>
      </c>
      <c r="AB53" s="235">
        <v>52</v>
      </c>
    </row>
    <row r="54" spans="1:28">
      <c r="A54" s="235">
        <v>52</v>
      </c>
      <c r="B54" s="235" t="s">
        <v>1542</v>
      </c>
      <c r="C54" s="235" t="s">
        <v>1543</v>
      </c>
      <c r="D54" s="235" t="s">
        <v>1544</v>
      </c>
      <c r="E54" s="251" t="s">
        <v>3928</v>
      </c>
      <c r="F54" s="235" t="s">
        <v>1545</v>
      </c>
      <c r="G54" s="235"/>
      <c r="H54" s="235" t="s">
        <v>1546</v>
      </c>
      <c r="I54" s="235" t="s">
        <v>1547</v>
      </c>
      <c r="J54" s="235"/>
      <c r="K54" s="235"/>
      <c r="L54" s="235" t="s">
        <v>1548</v>
      </c>
      <c r="M54" s="235" t="s">
        <v>1549</v>
      </c>
      <c r="N54" s="235"/>
      <c r="O54" s="235" t="s">
        <v>1550</v>
      </c>
      <c r="P54" s="235"/>
      <c r="Q54" s="235"/>
      <c r="R54" s="235" t="s">
        <v>1551</v>
      </c>
      <c r="S54" s="235"/>
      <c r="T54" s="235"/>
      <c r="U54" s="235"/>
      <c r="V54" s="235"/>
      <c r="W54" s="235"/>
      <c r="X54" s="235"/>
      <c r="Y54" s="245">
        <v>52</v>
      </c>
      <c r="Z54" s="235"/>
      <c r="AA54" s="235" t="str">
        <f t="shared" si="0"/>
        <v xml:space="preserve">Srirangarajapuram  </v>
      </c>
      <c r="AB54" s="235">
        <v>53</v>
      </c>
    </row>
    <row r="55" spans="1:28">
      <c r="A55" s="235">
        <v>53</v>
      </c>
      <c r="B55" s="235"/>
      <c r="C55" s="235" t="s">
        <v>1552</v>
      </c>
      <c r="D55" s="235" t="s">
        <v>1553</v>
      </c>
      <c r="E55" s="251" t="s">
        <v>1216</v>
      </c>
      <c r="F55" s="235" t="s">
        <v>1554</v>
      </c>
      <c r="G55" s="235"/>
      <c r="H55" s="235" t="s">
        <v>1555</v>
      </c>
      <c r="I55" s="235" t="s">
        <v>1556</v>
      </c>
      <c r="J55" s="235"/>
      <c r="K55" s="235"/>
      <c r="L55" s="235" t="s">
        <v>1557</v>
      </c>
      <c r="M55" s="235" t="s">
        <v>1558</v>
      </c>
      <c r="N55" s="235"/>
      <c r="O55" s="235" t="s">
        <v>1559</v>
      </c>
      <c r="P55" s="235"/>
      <c r="Q55" s="235"/>
      <c r="R55" s="235" t="s">
        <v>1560</v>
      </c>
      <c r="S55" s="235"/>
      <c r="T55" s="235"/>
      <c r="U55" s="235"/>
      <c r="V55" s="235"/>
      <c r="W55" s="235"/>
      <c r="X55" s="235"/>
      <c r="Y55" s="243">
        <v>53</v>
      </c>
      <c r="Z55" s="235"/>
      <c r="AA55" s="235" t="str">
        <f t="shared" si="0"/>
        <v xml:space="preserve">Thamballapalle </v>
      </c>
      <c r="AB55" s="235">
        <v>54</v>
      </c>
    </row>
    <row r="56" spans="1:28">
      <c r="A56" s="235">
        <v>54</v>
      </c>
      <c r="B56" s="235"/>
      <c r="C56" s="235" t="s">
        <v>1561</v>
      </c>
      <c r="D56" s="235" t="s">
        <v>1562</v>
      </c>
      <c r="E56" s="251" t="s">
        <v>3929</v>
      </c>
      <c r="F56" s="235" t="s">
        <v>1563</v>
      </c>
      <c r="G56" s="235"/>
      <c r="H56" s="235"/>
      <c r="I56" s="235"/>
      <c r="J56" s="235"/>
      <c r="K56" s="235"/>
      <c r="L56" s="235" t="s">
        <v>1564</v>
      </c>
      <c r="M56" s="235" t="s">
        <v>1565</v>
      </c>
      <c r="N56" s="235"/>
      <c r="O56" s="235" t="s">
        <v>1566</v>
      </c>
      <c r="P56" s="235"/>
      <c r="Q56" s="235"/>
      <c r="R56" s="235" t="s">
        <v>1567</v>
      </c>
      <c r="S56" s="235"/>
      <c r="T56" s="235"/>
      <c r="U56" s="235"/>
      <c r="V56" s="235"/>
      <c r="W56" s="235"/>
      <c r="X56" s="235"/>
      <c r="Y56" s="245">
        <v>54</v>
      </c>
      <c r="Z56" s="235"/>
      <c r="AA56" s="235" t="str">
        <f t="shared" si="0"/>
        <v xml:space="preserve">Thavanampalle </v>
      </c>
      <c r="AB56" s="235">
        <v>55</v>
      </c>
    </row>
    <row r="57" spans="1:28">
      <c r="A57" s="235">
        <v>55</v>
      </c>
      <c r="B57" s="235"/>
      <c r="C57" s="235" t="s">
        <v>1568</v>
      </c>
      <c r="D57" s="235" t="s">
        <v>1569</v>
      </c>
      <c r="E57" s="251" t="s">
        <v>3930</v>
      </c>
      <c r="F57" s="235" t="s">
        <v>1570</v>
      </c>
      <c r="G57" s="235"/>
      <c r="H57" s="235"/>
      <c r="I57" s="235"/>
      <c r="J57" s="235"/>
      <c r="K57" s="235"/>
      <c r="L57" s="235" t="s">
        <v>1571</v>
      </c>
      <c r="M57" s="235" t="s">
        <v>1572</v>
      </c>
      <c r="N57" s="235"/>
      <c r="O57" s="235" t="s">
        <v>1573</v>
      </c>
      <c r="P57" s="235"/>
      <c r="Q57" s="235"/>
      <c r="R57" s="235" t="s">
        <v>1574</v>
      </c>
      <c r="S57" s="235"/>
      <c r="T57" s="235"/>
      <c r="U57" s="235"/>
      <c r="V57" s="235"/>
      <c r="W57" s="235"/>
      <c r="X57" s="235"/>
      <c r="Y57" s="243">
        <v>55</v>
      </c>
      <c r="Z57" s="235"/>
      <c r="AA57" s="235" t="str">
        <f t="shared" si="0"/>
        <v xml:space="preserve">Thottambedu </v>
      </c>
      <c r="AB57" s="235">
        <v>56</v>
      </c>
    </row>
    <row r="58" spans="1:28">
      <c r="A58" s="235">
        <v>56</v>
      </c>
      <c r="B58" s="235"/>
      <c r="C58" s="235" t="s">
        <v>1575</v>
      </c>
      <c r="D58" s="235" t="s">
        <v>1576</v>
      </c>
      <c r="E58" s="251" t="s">
        <v>3931</v>
      </c>
      <c r="F58" s="235" t="s">
        <v>1577</v>
      </c>
      <c r="G58" s="235"/>
      <c r="H58" s="235"/>
      <c r="I58" s="235"/>
      <c r="J58" s="235"/>
      <c r="K58" s="235"/>
      <c r="L58" s="235"/>
      <c r="M58" s="235" t="s">
        <v>1578</v>
      </c>
      <c r="N58" s="235"/>
      <c r="O58" s="235" t="s">
        <v>1579</v>
      </c>
      <c r="P58" s="235"/>
      <c r="Q58" s="235"/>
      <c r="R58" s="235" t="s">
        <v>1580</v>
      </c>
      <c r="S58" s="235"/>
      <c r="T58" s="235"/>
      <c r="U58" s="235"/>
      <c r="V58" s="235"/>
      <c r="W58" s="235"/>
      <c r="X58" s="235"/>
      <c r="Y58" s="245">
        <v>56</v>
      </c>
      <c r="Z58" s="235"/>
      <c r="AA58" s="235" t="str">
        <f t="shared" si="0"/>
        <v xml:space="preserve">Tirupati Rural </v>
      </c>
      <c r="AB58" s="235">
        <v>57</v>
      </c>
    </row>
    <row r="59" spans="1:28">
      <c r="A59" s="235">
        <v>57</v>
      </c>
      <c r="B59" s="235"/>
      <c r="C59" s="235" t="s">
        <v>1581</v>
      </c>
      <c r="D59" s="235" t="s">
        <v>1582</v>
      </c>
      <c r="E59" s="251" t="s">
        <v>3932</v>
      </c>
      <c r="F59" s="235"/>
      <c r="G59" s="235"/>
      <c r="H59" s="235"/>
      <c r="I59" s="235"/>
      <c r="J59" s="235"/>
      <c r="K59" s="235"/>
      <c r="L59" s="235"/>
      <c r="M59" s="235" t="s">
        <v>1583</v>
      </c>
      <c r="N59" s="235"/>
      <c r="O59" s="235" t="s">
        <v>1584</v>
      </c>
      <c r="P59" s="235"/>
      <c r="Q59" s="235"/>
      <c r="R59" s="235"/>
      <c r="S59" s="235"/>
      <c r="T59" s="235"/>
      <c r="U59" s="235"/>
      <c r="V59" s="235"/>
      <c r="W59" s="235"/>
      <c r="X59" s="235"/>
      <c r="Y59" s="243">
        <v>57</v>
      </c>
      <c r="Z59" s="235"/>
      <c r="AA59" s="235" t="str">
        <f t="shared" si="0"/>
        <v xml:space="preserve">Tirupati Urban </v>
      </c>
      <c r="AB59" s="235">
        <v>58</v>
      </c>
    </row>
    <row r="60" spans="1:28">
      <c r="A60" s="235">
        <v>58</v>
      </c>
      <c r="B60" s="235"/>
      <c r="C60" s="235" t="s">
        <v>1585</v>
      </c>
      <c r="D60" s="235" t="s">
        <v>1586</v>
      </c>
      <c r="E60" s="251" t="s">
        <v>3933</v>
      </c>
      <c r="F60" s="235"/>
      <c r="G60" s="235"/>
      <c r="H60" s="235"/>
      <c r="I60" s="235"/>
      <c r="J60" s="235"/>
      <c r="K60" s="235"/>
      <c r="L60" s="235"/>
      <c r="M60" s="235" t="s">
        <v>1587</v>
      </c>
      <c r="N60" s="235"/>
      <c r="O60" s="235" t="s">
        <v>1588</v>
      </c>
      <c r="P60" s="235"/>
      <c r="Q60" s="235"/>
      <c r="R60" s="235"/>
      <c r="S60" s="235"/>
      <c r="T60" s="235"/>
      <c r="U60" s="235"/>
      <c r="V60" s="235"/>
      <c r="W60" s="235"/>
      <c r="X60" s="235"/>
      <c r="Y60" s="245">
        <v>58</v>
      </c>
      <c r="Z60" s="235"/>
      <c r="AA60" s="235" t="str">
        <f t="shared" si="0"/>
        <v xml:space="preserve">Vadamalapeta  </v>
      </c>
      <c r="AB60" s="235">
        <v>59</v>
      </c>
    </row>
    <row r="61" spans="1:28">
      <c r="A61" s="235">
        <v>59</v>
      </c>
      <c r="B61" s="235"/>
      <c r="C61" s="235" t="s">
        <v>1589</v>
      </c>
      <c r="D61" s="235" t="s">
        <v>1590</v>
      </c>
      <c r="E61" s="251" t="s">
        <v>3934</v>
      </c>
      <c r="F61" s="235"/>
      <c r="G61" s="235"/>
      <c r="H61" s="235"/>
      <c r="I61" s="235"/>
      <c r="J61" s="235"/>
      <c r="K61" s="235"/>
      <c r="L61" s="235"/>
      <c r="M61" s="235" t="s">
        <v>1591</v>
      </c>
      <c r="N61" s="235"/>
      <c r="O61" s="235" t="s">
        <v>1592</v>
      </c>
      <c r="P61" s="235"/>
      <c r="Q61" s="235"/>
      <c r="R61" s="235"/>
      <c r="S61" s="235"/>
      <c r="T61" s="235"/>
      <c r="U61" s="235"/>
      <c r="V61" s="235"/>
      <c r="W61" s="235"/>
      <c r="X61" s="235"/>
      <c r="Y61" s="243">
        <v>59</v>
      </c>
      <c r="Z61" s="235"/>
      <c r="AA61" s="235" t="str">
        <f t="shared" si="0"/>
        <v xml:space="preserve">Varadaiahpalem  </v>
      </c>
      <c r="AB61" s="235">
        <v>60</v>
      </c>
    </row>
    <row r="62" spans="1:28">
      <c r="A62" s="235">
        <v>60</v>
      </c>
      <c r="B62" s="235"/>
      <c r="C62" s="235" t="s">
        <v>1593</v>
      </c>
      <c r="D62" s="235" t="s">
        <v>1594</v>
      </c>
      <c r="E62" s="252"/>
      <c r="F62" s="235"/>
      <c r="G62" s="235"/>
      <c r="H62" s="235"/>
      <c r="I62" s="235"/>
      <c r="J62" s="235"/>
      <c r="K62" s="235"/>
      <c r="L62" s="235"/>
      <c r="M62" s="235" t="s">
        <v>1595</v>
      </c>
      <c r="N62" s="235"/>
      <c r="O62" s="235"/>
      <c r="P62" s="235"/>
      <c r="Q62" s="235"/>
      <c r="R62" s="235"/>
      <c r="S62" s="235"/>
      <c r="T62" s="235"/>
      <c r="U62" s="235"/>
      <c r="V62" s="235"/>
      <c r="W62" s="235"/>
      <c r="X62" s="235"/>
      <c r="Y62" s="245">
        <v>60</v>
      </c>
      <c r="Z62" s="235"/>
      <c r="AA62" s="235" t="str">
        <f t="shared" si="0"/>
        <v xml:space="preserve">Vayalpad  </v>
      </c>
      <c r="AB62" s="235">
        <v>61</v>
      </c>
    </row>
    <row r="63" spans="1:28">
      <c r="A63" s="235">
        <v>61</v>
      </c>
      <c r="B63" s="235"/>
      <c r="C63" s="235" t="s">
        <v>1596</v>
      </c>
      <c r="D63" s="235" t="s">
        <v>1597</v>
      </c>
      <c r="E63" s="252"/>
      <c r="F63" s="235"/>
      <c r="G63" s="235"/>
      <c r="H63" s="235"/>
      <c r="I63" s="235"/>
      <c r="J63" s="235"/>
      <c r="K63" s="235"/>
      <c r="L63" s="235"/>
      <c r="M63" s="235" t="s">
        <v>1598</v>
      </c>
      <c r="N63" s="235"/>
      <c r="O63" s="235"/>
      <c r="P63" s="235"/>
      <c r="Q63" s="235"/>
      <c r="R63" s="235"/>
      <c r="S63" s="235"/>
      <c r="T63" s="235"/>
      <c r="U63" s="235"/>
      <c r="V63" s="235"/>
      <c r="W63" s="235"/>
      <c r="X63" s="235"/>
      <c r="Y63" s="243">
        <v>61</v>
      </c>
      <c r="Z63" s="235"/>
      <c r="AA63" s="235" t="str">
        <f t="shared" si="0"/>
        <v xml:space="preserve">Veduru Kuppam  </v>
      </c>
      <c r="AB63" s="235">
        <v>62</v>
      </c>
    </row>
    <row r="64" spans="1:28">
      <c r="A64" s="235">
        <v>62</v>
      </c>
      <c r="B64" s="235"/>
      <c r="C64" s="235"/>
      <c r="D64" s="235" t="s">
        <v>1599</v>
      </c>
      <c r="E64" s="252"/>
      <c r="F64" s="235"/>
      <c r="G64" s="235"/>
      <c r="H64" s="235"/>
      <c r="I64" s="235"/>
      <c r="J64" s="235"/>
      <c r="K64" s="235"/>
      <c r="L64" s="235"/>
      <c r="M64" s="235" t="s">
        <v>1600</v>
      </c>
      <c r="N64" s="235"/>
      <c r="O64" s="235"/>
      <c r="P64" s="235"/>
      <c r="Q64" s="235"/>
      <c r="R64" s="235"/>
      <c r="S64" s="235"/>
      <c r="T64" s="235"/>
      <c r="U64" s="235"/>
      <c r="V64" s="235"/>
      <c r="W64" s="235"/>
      <c r="X64" s="235"/>
      <c r="Y64" s="245">
        <v>62</v>
      </c>
      <c r="Z64" s="235"/>
      <c r="AA64" s="235" t="str">
        <f t="shared" si="0"/>
        <v xml:space="preserve">Venkatagiri Kota  </v>
      </c>
      <c r="AB64" s="235">
        <v>63</v>
      </c>
    </row>
    <row r="65" spans="1:28">
      <c r="A65" s="235">
        <v>63</v>
      </c>
      <c r="B65" s="235"/>
      <c r="C65" s="235"/>
      <c r="D65" s="235" t="s">
        <v>1601</v>
      </c>
      <c r="E65" s="252"/>
      <c r="F65" s="235"/>
      <c r="G65" s="235"/>
      <c r="H65" s="235"/>
      <c r="I65" s="235"/>
      <c r="J65" s="235"/>
      <c r="K65" s="235"/>
      <c r="L65" s="235"/>
      <c r="M65" s="235" t="s">
        <v>1602</v>
      </c>
      <c r="N65" s="235"/>
      <c r="O65" s="235"/>
      <c r="P65" s="235"/>
      <c r="Q65" s="235"/>
      <c r="R65" s="235"/>
      <c r="S65" s="235"/>
      <c r="T65" s="235"/>
      <c r="U65" s="235"/>
      <c r="V65" s="235"/>
      <c r="W65" s="235"/>
      <c r="X65" s="235"/>
      <c r="Y65" s="243">
        <v>63</v>
      </c>
      <c r="Z65" s="235"/>
      <c r="AA65" s="235" t="str">
        <f t="shared" si="0"/>
        <v xml:space="preserve">Vijaya Puram  </v>
      </c>
      <c r="AB65" s="235">
        <v>64</v>
      </c>
    </row>
    <row r="66" spans="1:28">
      <c r="A66" s="235">
        <v>64</v>
      </c>
      <c r="B66" s="235"/>
      <c r="C66" s="235"/>
      <c r="D66" s="235" t="s">
        <v>1603</v>
      </c>
      <c r="E66" s="252"/>
      <c r="F66" s="235"/>
      <c r="G66" s="235"/>
      <c r="H66" s="235"/>
      <c r="I66" s="235"/>
      <c r="J66" s="235"/>
      <c r="K66" s="235"/>
      <c r="L66" s="235"/>
      <c r="M66" s="235" t="s">
        <v>1604</v>
      </c>
      <c r="N66" s="235"/>
      <c r="O66" s="235"/>
      <c r="P66" s="235"/>
      <c r="Q66" s="235"/>
      <c r="R66" s="235"/>
      <c r="S66" s="235"/>
      <c r="T66" s="235"/>
      <c r="U66" s="235"/>
      <c r="V66" s="235"/>
      <c r="W66" s="235"/>
      <c r="X66" s="235"/>
      <c r="Y66" s="245">
        <v>64</v>
      </c>
      <c r="Z66" s="235"/>
      <c r="AA66" s="235" t="str">
        <f t="shared" si="0"/>
        <v xml:space="preserve">Yadamari </v>
      </c>
      <c r="AB66" s="235">
        <v>65</v>
      </c>
    </row>
    <row r="67" spans="1:28">
      <c r="A67" s="235">
        <v>65</v>
      </c>
      <c r="B67" s="235"/>
      <c r="C67" s="235"/>
      <c r="D67" s="235" t="s">
        <v>1605</v>
      </c>
      <c r="E67" s="252"/>
      <c r="F67" s="235"/>
      <c r="G67" s="235"/>
      <c r="H67" s="235"/>
      <c r="I67" s="235"/>
      <c r="J67" s="235"/>
      <c r="K67" s="235"/>
      <c r="L67" s="235"/>
      <c r="M67" s="235"/>
      <c r="N67" s="235"/>
      <c r="O67" s="235"/>
      <c r="P67" s="235"/>
      <c r="Q67" s="235"/>
      <c r="R67" s="235"/>
      <c r="S67" s="235"/>
      <c r="T67" s="235"/>
      <c r="U67" s="235"/>
      <c r="V67" s="235"/>
      <c r="W67" s="235"/>
      <c r="X67" s="235"/>
      <c r="Y67" s="243">
        <v>65</v>
      </c>
      <c r="Z67" s="235"/>
      <c r="AA67" s="235" t="str">
        <f xml:space="preserve"> HLOOKUP($Z$1,$B$2:$X$68,AB67,FALSE)</f>
        <v xml:space="preserve">Yerpedu </v>
      </c>
      <c r="AB67" s="235">
        <v>66</v>
      </c>
    </row>
    <row r="68" spans="1:28">
      <c r="A68" s="235">
        <v>66</v>
      </c>
      <c r="B68" s="235"/>
      <c r="C68" s="235"/>
      <c r="D68" s="235" t="s">
        <v>1606</v>
      </c>
      <c r="E68" s="252"/>
      <c r="F68" s="235"/>
      <c r="G68" s="235"/>
      <c r="H68" s="235"/>
      <c r="I68" s="235"/>
      <c r="J68" s="235"/>
      <c r="K68" s="235"/>
      <c r="L68" s="235"/>
      <c r="M68" s="235"/>
      <c r="N68" s="235"/>
      <c r="O68" s="235"/>
      <c r="P68" s="235"/>
      <c r="Q68" s="235"/>
      <c r="R68" s="235"/>
      <c r="S68" s="235"/>
      <c r="T68" s="235"/>
      <c r="U68" s="235"/>
      <c r="V68" s="235"/>
      <c r="W68" s="235"/>
      <c r="X68" s="235"/>
      <c r="Y68" s="245">
        <v>66</v>
      </c>
      <c r="Z68" s="235"/>
      <c r="AA68" s="235" t="str">
        <f xml:space="preserve"> HLOOKUP($Z$1,$B$2:$X$68,AB68,FALSE)</f>
        <v>Yerravaripalem</v>
      </c>
      <c r="AB68" s="235">
        <v>67</v>
      </c>
    </row>
    <row r="86" spans="18:31">
      <c r="R86" s="237" t="str">
        <f>R88&amp;"-"&amp;S88&amp;"-"&amp;T87</f>
        <v>15-4-2011</v>
      </c>
      <c r="W86" s="237" t="str">
        <f>W88&amp;"-"&amp;X88&amp;"-"&amp;Y87</f>
        <v>15-6-2012</v>
      </c>
      <c r="AB86" s="237" t="str">
        <f>AB88&amp;"-"&amp;AC88&amp;"-"&amp;AD87</f>
        <v>15-11-2010</v>
      </c>
    </row>
    <row r="87" spans="18:31">
      <c r="S87" s="237" t="str">
        <f>LOOKUP(S88,R89:S100,S89:S100)</f>
        <v>Apr</v>
      </c>
      <c r="T87" s="237">
        <f>LOOKUP(T88,R89:T100,T89:T100)</f>
        <v>2011</v>
      </c>
      <c r="X87" s="237" t="str">
        <f>LOOKUP(X88,W89:X100,X89:X100)</f>
        <v>Jun</v>
      </c>
      <c r="Y87" s="237">
        <f>LOOKUP(Y88,W89:Y100,Y89:Y100)</f>
        <v>2012</v>
      </c>
      <c r="AC87" s="237" t="str">
        <f>LOOKUP(AC88,AB89:AC100,AC89:AC100)</f>
        <v>Nov</v>
      </c>
      <c r="AD87" s="237">
        <f>LOOKUP(AD88,AB89:AD100,AD89:AD100)</f>
        <v>2010</v>
      </c>
      <c r="AE87" s="237" t="str">
        <f>LOOKUP(AE88,AB89:AE94,AE89:AE94)</f>
        <v>fifth</v>
      </c>
    </row>
    <row r="88" spans="18:31">
      <c r="R88" s="237">
        <v>15</v>
      </c>
      <c r="S88" s="237">
        <v>4</v>
      </c>
      <c r="T88" s="237">
        <v>2</v>
      </c>
      <c r="W88" s="237">
        <v>15</v>
      </c>
      <c r="X88" s="237">
        <v>6</v>
      </c>
      <c r="Y88" s="237">
        <v>3</v>
      </c>
      <c r="AB88" s="237">
        <v>15</v>
      </c>
      <c r="AC88" s="237">
        <v>11</v>
      </c>
      <c r="AD88" s="237">
        <v>1</v>
      </c>
      <c r="AE88" s="237">
        <v>5</v>
      </c>
    </row>
    <row r="89" spans="18:31">
      <c r="R89" s="253">
        <v>1</v>
      </c>
      <c r="S89" s="237" t="s">
        <v>1622</v>
      </c>
      <c r="T89" s="237">
        <v>2010</v>
      </c>
      <c r="W89" s="253">
        <v>1</v>
      </c>
      <c r="X89" s="237" t="s">
        <v>1622</v>
      </c>
      <c r="Y89" s="237">
        <v>2010</v>
      </c>
      <c r="AB89" s="253">
        <v>1</v>
      </c>
      <c r="AC89" s="237" t="s">
        <v>1622</v>
      </c>
      <c r="AD89" s="237">
        <v>2010</v>
      </c>
      <c r="AE89" s="237" t="s">
        <v>1635</v>
      </c>
    </row>
    <row r="90" spans="18:31">
      <c r="R90" s="253">
        <v>2</v>
      </c>
      <c r="S90" s="237" t="s">
        <v>1623</v>
      </c>
      <c r="T90" s="237">
        <v>2011</v>
      </c>
      <c r="W90" s="253">
        <v>2</v>
      </c>
      <c r="X90" s="237" t="s">
        <v>1623</v>
      </c>
      <c r="Y90" s="237">
        <v>2011</v>
      </c>
      <c r="AB90" s="253">
        <v>2</v>
      </c>
      <c r="AC90" s="237" t="s">
        <v>1623</v>
      </c>
      <c r="AD90" s="237">
        <v>2011</v>
      </c>
      <c r="AE90" s="237" t="s">
        <v>1636</v>
      </c>
    </row>
    <row r="91" spans="18:31">
      <c r="R91" s="253">
        <v>3</v>
      </c>
      <c r="S91" s="237" t="s">
        <v>1624</v>
      </c>
      <c r="T91" s="237">
        <v>2012</v>
      </c>
      <c r="W91" s="253">
        <v>3</v>
      </c>
      <c r="X91" s="237" t="s">
        <v>1624</v>
      </c>
      <c r="Y91" s="237">
        <v>2012</v>
      </c>
      <c r="AB91" s="253">
        <v>3</v>
      </c>
      <c r="AC91" s="237" t="s">
        <v>1624</v>
      </c>
      <c r="AD91" s="237">
        <v>2012</v>
      </c>
      <c r="AE91" s="237" t="s">
        <v>1637</v>
      </c>
    </row>
    <row r="92" spans="18:31">
      <c r="R92" s="253">
        <v>4</v>
      </c>
      <c r="S92" s="237" t="s">
        <v>1625</v>
      </c>
      <c r="T92" s="237">
        <v>2013</v>
      </c>
      <c r="W92" s="253">
        <v>4</v>
      </c>
      <c r="X92" s="237" t="s">
        <v>1625</v>
      </c>
      <c r="Y92" s="237">
        <v>2013</v>
      </c>
      <c r="AB92" s="253">
        <v>4</v>
      </c>
      <c r="AC92" s="237" t="s">
        <v>1625</v>
      </c>
      <c r="AD92" s="237">
        <v>2013</v>
      </c>
      <c r="AE92" s="237" t="s">
        <v>1638</v>
      </c>
    </row>
    <row r="93" spans="18:31">
      <c r="R93" s="253">
        <v>5</v>
      </c>
      <c r="S93" s="237" t="s">
        <v>1626</v>
      </c>
      <c r="W93" s="253">
        <v>5</v>
      </c>
      <c r="X93" s="237" t="s">
        <v>1626</v>
      </c>
      <c r="AB93" s="253">
        <v>5</v>
      </c>
      <c r="AC93" s="237" t="s">
        <v>1626</v>
      </c>
      <c r="AE93" s="237" t="s">
        <v>1639</v>
      </c>
    </row>
    <row r="94" spans="18:31">
      <c r="R94" s="253">
        <v>6</v>
      </c>
      <c r="S94" s="237" t="s">
        <v>1627</v>
      </c>
      <c r="W94" s="253">
        <v>6</v>
      </c>
      <c r="X94" s="237" t="s">
        <v>1627</v>
      </c>
      <c r="AB94" s="253">
        <v>6</v>
      </c>
      <c r="AC94" s="237" t="s">
        <v>1627</v>
      </c>
      <c r="AE94" s="237" t="s">
        <v>1634</v>
      </c>
    </row>
    <row r="95" spans="18:31">
      <c r="R95" s="253">
        <v>7</v>
      </c>
      <c r="S95" s="237" t="s">
        <v>1628</v>
      </c>
      <c r="W95" s="253">
        <v>7</v>
      </c>
      <c r="X95" s="237" t="s">
        <v>1628</v>
      </c>
      <c r="AB95" s="253">
        <v>7</v>
      </c>
      <c r="AC95" s="237" t="s">
        <v>1628</v>
      </c>
    </row>
    <row r="96" spans="18:31">
      <c r="R96" s="253">
        <v>8</v>
      </c>
      <c r="S96" s="237" t="s">
        <v>1629</v>
      </c>
      <c r="W96" s="253">
        <v>8</v>
      </c>
      <c r="X96" s="237" t="s">
        <v>1629</v>
      </c>
      <c r="AB96" s="253">
        <v>8</v>
      </c>
      <c r="AC96" s="237" t="s">
        <v>1629</v>
      </c>
    </row>
    <row r="97" spans="18:29">
      <c r="R97" s="253">
        <v>9</v>
      </c>
      <c r="S97" s="237" t="s">
        <v>1630</v>
      </c>
      <c r="W97" s="253">
        <v>9</v>
      </c>
      <c r="X97" s="237" t="s">
        <v>1630</v>
      </c>
      <c r="AB97" s="253">
        <v>9</v>
      </c>
      <c r="AC97" s="237" t="s">
        <v>1630</v>
      </c>
    </row>
    <row r="98" spans="18:29">
      <c r="R98" s="253">
        <v>10</v>
      </c>
      <c r="S98" s="237" t="s">
        <v>1631</v>
      </c>
      <c r="W98" s="253">
        <v>10</v>
      </c>
      <c r="X98" s="237" t="s">
        <v>1631</v>
      </c>
      <c r="AB98" s="253">
        <v>10</v>
      </c>
      <c r="AC98" s="237" t="s">
        <v>1631</v>
      </c>
    </row>
    <row r="99" spans="18:29">
      <c r="R99" s="253">
        <v>11</v>
      </c>
      <c r="S99" s="237" t="s">
        <v>1632</v>
      </c>
      <c r="W99" s="253">
        <v>11</v>
      </c>
      <c r="X99" s="237" t="s">
        <v>1632</v>
      </c>
      <c r="AB99" s="253">
        <v>11</v>
      </c>
      <c r="AC99" s="237" t="s">
        <v>1632</v>
      </c>
    </row>
    <row r="100" spans="18:29">
      <c r="R100" s="253">
        <v>12</v>
      </c>
      <c r="S100" s="237" t="s">
        <v>1633</v>
      </c>
      <c r="W100" s="253">
        <v>12</v>
      </c>
      <c r="X100" s="237" t="s">
        <v>1633</v>
      </c>
      <c r="AB100" s="253">
        <v>12</v>
      </c>
      <c r="AC100" s="237" t="s">
        <v>1633</v>
      </c>
    </row>
    <row r="101" spans="18:29">
      <c r="R101" s="253">
        <v>13</v>
      </c>
      <c r="W101" s="253">
        <v>13</v>
      </c>
      <c r="AB101" s="253">
        <v>13</v>
      </c>
    </row>
    <row r="102" spans="18:29">
      <c r="R102" s="253">
        <v>14</v>
      </c>
      <c r="W102" s="253">
        <v>14</v>
      </c>
      <c r="AB102" s="253">
        <v>14</v>
      </c>
    </row>
    <row r="103" spans="18:29">
      <c r="R103" s="253">
        <v>15</v>
      </c>
      <c r="W103" s="253">
        <v>15</v>
      </c>
      <c r="AB103" s="253">
        <v>15</v>
      </c>
    </row>
    <row r="104" spans="18:29">
      <c r="R104" s="253">
        <v>16</v>
      </c>
      <c r="W104" s="253">
        <v>16</v>
      </c>
      <c r="AB104" s="253">
        <v>16</v>
      </c>
    </row>
    <row r="105" spans="18:29">
      <c r="R105" s="253">
        <v>17</v>
      </c>
      <c r="W105" s="253">
        <v>17</v>
      </c>
      <c r="AB105" s="253">
        <v>17</v>
      </c>
    </row>
    <row r="106" spans="18:29">
      <c r="R106" s="253">
        <v>18</v>
      </c>
      <c r="W106" s="253">
        <v>18</v>
      </c>
      <c r="AB106" s="253">
        <v>18</v>
      </c>
    </row>
    <row r="107" spans="18:29">
      <c r="R107" s="253">
        <v>19</v>
      </c>
      <c r="W107" s="253">
        <v>19</v>
      </c>
      <c r="AB107" s="253">
        <v>19</v>
      </c>
    </row>
    <row r="108" spans="18:29">
      <c r="R108" s="253">
        <v>20</v>
      </c>
      <c r="W108" s="253">
        <v>20</v>
      </c>
      <c r="AB108" s="253">
        <v>20</v>
      </c>
    </row>
    <row r="109" spans="18:29">
      <c r="R109" s="253">
        <v>21</v>
      </c>
      <c r="W109" s="253">
        <v>21</v>
      </c>
      <c r="AB109" s="253">
        <v>21</v>
      </c>
    </row>
    <row r="110" spans="18:29">
      <c r="R110" s="253">
        <v>22</v>
      </c>
      <c r="W110" s="253">
        <v>22</v>
      </c>
      <c r="AB110" s="253">
        <v>22</v>
      </c>
    </row>
    <row r="111" spans="18:29">
      <c r="R111" s="253">
        <v>23</v>
      </c>
      <c r="W111" s="253">
        <v>23</v>
      </c>
      <c r="AB111" s="253">
        <v>23</v>
      </c>
    </row>
    <row r="112" spans="18:29">
      <c r="R112" s="253">
        <v>24</v>
      </c>
      <c r="W112" s="253">
        <v>24</v>
      </c>
      <c r="AB112" s="253">
        <v>24</v>
      </c>
    </row>
    <row r="113" spans="18:28">
      <c r="R113" s="253">
        <v>25</v>
      </c>
      <c r="W113" s="253">
        <v>25</v>
      </c>
      <c r="AB113" s="253">
        <v>25</v>
      </c>
    </row>
    <row r="114" spans="18:28">
      <c r="R114" s="253">
        <v>26</v>
      </c>
      <c r="W114" s="253">
        <v>26</v>
      </c>
      <c r="AB114" s="253">
        <v>26</v>
      </c>
    </row>
    <row r="115" spans="18:28">
      <c r="R115" s="253">
        <v>27</v>
      </c>
      <c r="W115" s="253">
        <v>27</v>
      </c>
      <c r="AB115" s="253">
        <v>27</v>
      </c>
    </row>
    <row r="116" spans="18:28">
      <c r="R116" s="253">
        <v>28</v>
      </c>
      <c r="W116" s="253">
        <v>28</v>
      </c>
      <c r="AB116" s="253">
        <v>28</v>
      </c>
    </row>
    <row r="117" spans="18:28">
      <c r="R117" s="253">
        <v>29</v>
      </c>
      <c r="W117" s="253">
        <v>29</v>
      </c>
      <c r="AB117" s="253">
        <v>29</v>
      </c>
    </row>
    <row r="118" spans="18:28">
      <c r="R118" s="253">
        <v>30</v>
      </c>
      <c r="W118" s="253">
        <v>30</v>
      </c>
      <c r="AB118" s="253">
        <v>30</v>
      </c>
    </row>
    <row r="119" spans="18:28">
      <c r="R119" s="253">
        <v>31</v>
      </c>
      <c r="W119" s="253">
        <v>31</v>
      </c>
      <c r="AB119" s="253">
        <v>31</v>
      </c>
    </row>
  </sheetData>
  <sheetProtection password="CF42" sheet="1" objects="1" scenarios="1" selectLockedCells="1"/>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Sheet14"/>
  <dimension ref="C1:N24"/>
  <sheetViews>
    <sheetView showGridLines="0" showRowColHeaders="0" view="pageBreakPreview" zoomScale="85" zoomScaleSheetLayoutView="85" workbookViewId="0">
      <selection activeCell="M11" sqref="M11"/>
    </sheetView>
  </sheetViews>
  <sheetFormatPr defaultColWidth="9.140625" defaultRowHeight="15"/>
  <cols>
    <col min="1" max="2" width="9.140625" style="14"/>
    <col min="3" max="10" width="9.5703125" style="14" customWidth="1"/>
    <col min="11" max="11" width="10.7109375" style="14" customWidth="1"/>
    <col min="12" max="16384" width="9.140625" style="14"/>
  </cols>
  <sheetData>
    <row r="1" spans="3:14" ht="21.75" customHeight="1"/>
    <row r="2" spans="3:14" ht="29.25" customHeight="1">
      <c r="C2" s="971" t="s">
        <v>262</v>
      </c>
      <c r="D2" s="971"/>
      <c r="E2" s="971"/>
      <c r="F2" s="971"/>
      <c r="G2" s="971"/>
      <c r="H2" s="971"/>
      <c r="I2" s="971"/>
      <c r="J2" s="971"/>
      <c r="K2" s="971"/>
      <c r="L2" s="838"/>
      <c r="M2" s="838"/>
      <c r="N2" s="15"/>
    </row>
    <row r="3" spans="3:14" ht="30" customHeight="1" thickBot="1">
      <c r="C3" s="971"/>
      <c r="D3" s="971"/>
      <c r="E3" s="971"/>
      <c r="F3" s="971"/>
      <c r="G3" s="971"/>
      <c r="H3" s="971"/>
      <c r="I3" s="971"/>
      <c r="J3" s="971"/>
      <c r="K3" s="971"/>
    </row>
    <row r="4" spans="3:14" ht="30" customHeight="1">
      <c r="C4" s="22"/>
      <c r="D4" s="22"/>
      <c r="E4" s="22"/>
      <c r="F4" s="22"/>
      <c r="G4" s="22"/>
      <c r="H4" s="22"/>
      <c r="I4" s="972" t="s">
        <v>5121</v>
      </c>
      <c r="J4" s="973"/>
      <c r="K4" s="22"/>
    </row>
    <row r="5" spans="3:14" ht="86.25" customHeight="1" thickBot="1">
      <c r="C5" s="22"/>
      <c r="D5" s="22"/>
      <c r="E5" s="22"/>
      <c r="F5" s="22"/>
      <c r="G5" s="22"/>
      <c r="H5" s="22"/>
      <c r="I5" s="974"/>
      <c r="J5" s="975"/>
      <c r="K5" s="22"/>
    </row>
    <row r="6" spans="3:14" ht="15" customHeight="1">
      <c r="C6" s="22"/>
      <c r="D6" s="22"/>
      <c r="E6" s="22"/>
      <c r="F6" s="22"/>
      <c r="G6" s="22"/>
      <c r="H6" s="22"/>
      <c r="I6" s="469"/>
      <c r="J6" s="469"/>
      <c r="K6" s="22"/>
    </row>
    <row r="7" spans="3:14">
      <c r="C7" s="970" t="str">
        <f>IF(Code!B55="self","                             I, "&amp;Code!R30&amp;", "&amp;Code!R31&amp;","&amp;Code!R32&amp;","&amp;Code!R33&amp;"mandal,"&amp;Code!R34&amp;",do hereby declare that "&amp;'aPP ii'!E17&amp;" "&amp;'aPP ii'!E18&amp;" and has no property of income of "&amp;Code!H97&amp;" own and that,"&amp;Code!H82&amp;"  is wholly dependent on me only.","           I, "&amp;Code!R30&amp;", "&amp;Code!R31&amp;","&amp;Code!R32&amp;","&amp;Code!R33&amp;", "&amp;Code!R34&amp;",do hereby declare that "&amp;'aPP ii'!E17&amp;" "&amp;'aPP ii'!E18&amp;" and has no property of income of "&amp;Code!H97&amp;" own and that,"&amp;Code!H82&amp;"  is wholly dependent on me only, "&amp;Code!H82&amp;" is also not a Employee or Pensioner.")</f>
        <v xml:space="preserve">                             I, Sri. K.V.KRISHNAIAH, Rtd. L.F.L. Head Master,0,Balayapallimandal,Nellore District,do hereby declare that Sri.K.V.Krishnaiah,Self Aged  90 years and has no property of income of his own and that,he  is wholly dependent on me only.</v>
      </c>
      <c r="D7" s="970"/>
      <c r="E7" s="970"/>
      <c r="F7" s="970"/>
      <c r="G7" s="970"/>
      <c r="H7" s="970"/>
      <c r="I7" s="970"/>
      <c r="J7" s="970"/>
      <c r="K7" s="970"/>
    </row>
    <row r="8" spans="3:14">
      <c r="C8" s="970"/>
      <c r="D8" s="970"/>
      <c r="E8" s="970"/>
      <c r="F8" s="970"/>
      <c r="G8" s="970"/>
      <c r="H8" s="970"/>
      <c r="I8" s="970"/>
      <c r="J8" s="970"/>
      <c r="K8" s="970"/>
    </row>
    <row r="9" spans="3:14">
      <c r="C9" s="970"/>
      <c r="D9" s="970"/>
      <c r="E9" s="970"/>
      <c r="F9" s="970"/>
      <c r="G9" s="970"/>
      <c r="H9" s="970"/>
      <c r="I9" s="970"/>
      <c r="J9" s="970"/>
      <c r="K9" s="970"/>
    </row>
    <row r="10" spans="3:14">
      <c r="C10" s="970"/>
      <c r="D10" s="970"/>
      <c r="E10" s="970"/>
      <c r="F10" s="970"/>
      <c r="G10" s="970"/>
      <c r="H10" s="970"/>
      <c r="I10" s="970"/>
      <c r="J10" s="970"/>
      <c r="K10" s="970"/>
    </row>
    <row r="11" spans="3:14">
      <c r="C11" s="970"/>
      <c r="D11" s="970"/>
      <c r="E11" s="970"/>
      <c r="F11" s="970"/>
      <c r="G11" s="970"/>
      <c r="H11" s="970"/>
      <c r="I11" s="970"/>
      <c r="J11" s="970"/>
      <c r="K11" s="970"/>
      <c r="M11" s="279"/>
    </row>
    <row r="12" spans="3:14">
      <c r="C12" s="970"/>
      <c r="D12" s="970"/>
      <c r="E12" s="970"/>
      <c r="F12" s="970"/>
      <c r="G12" s="970"/>
      <c r="H12" s="970"/>
      <c r="I12" s="970"/>
      <c r="J12" s="970"/>
      <c r="K12" s="970"/>
    </row>
    <row r="13" spans="3:14" ht="24.75">
      <c r="C13" s="970"/>
      <c r="D13" s="970"/>
      <c r="E13" s="970"/>
      <c r="F13" s="970"/>
      <c r="G13" s="970"/>
      <c r="H13" s="970"/>
      <c r="I13" s="970"/>
      <c r="J13" s="970"/>
      <c r="K13" s="970"/>
      <c r="N13" s="147"/>
    </row>
    <row r="14" spans="3:14">
      <c r="C14" s="970"/>
      <c r="D14" s="970"/>
      <c r="E14" s="970"/>
      <c r="F14" s="970"/>
      <c r="G14" s="970"/>
      <c r="H14" s="970"/>
      <c r="I14" s="970"/>
      <c r="J14" s="970"/>
      <c r="K14" s="970"/>
    </row>
    <row r="15" spans="3:14">
      <c r="C15" s="970"/>
      <c r="D15" s="970"/>
      <c r="E15" s="970"/>
      <c r="F15" s="970"/>
      <c r="G15" s="970"/>
      <c r="H15" s="970"/>
      <c r="I15" s="970"/>
      <c r="J15" s="970"/>
      <c r="K15" s="970"/>
    </row>
    <row r="16" spans="3:14">
      <c r="C16" s="970"/>
      <c r="D16" s="970"/>
      <c r="E16" s="970"/>
      <c r="F16" s="970"/>
      <c r="G16" s="970"/>
      <c r="H16" s="970"/>
      <c r="I16" s="970"/>
      <c r="J16" s="970"/>
      <c r="K16" s="970"/>
    </row>
    <row r="17" spans="3:11" ht="30.75" customHeight="1">
      <c r="C17" s="970"/>
      <c r="D17" s="970"/>
      <c r="E17" s="970"/>
      <c r="F17" s="970"/>
      <c r="G17" s="970"/>
      <c r="H17" s="970"/>
      <c r="I17" s="970"/>
      <c r="J17" s="970"/>
      <c r="K17" s="970"/>
    </row>
    <row r="18" spans="3:11">
      <c r="C18" s="22"/>
      <c r="D18" s="22"/>
      <c r="E18" s="22"/>
      <c r="F18" s="22"/>
      <c r="G18" s="22"/>
      <c r="H18" s="22"/>
      <c r="I18" s="22"/>
      <c r="J18" s="22"/>
      <c r="K18" s="22"/>
    </row>
    <row r="19" spans="3:11" ht="36" customHeight="1">
      <c r="C19" s="22"/>
      <c r="D19" s="22"/>
      <c r="E19" s="22"/>
      <c r="F19" s="22"/>
      <c r="G19" s="22"/>
      <c r="H19" s="22"/>
      <c r="I19" s="22"/>
      <c r="J19" s="22"/>
      <c r="K19" s="22"/>
    </row>
    <row r="20" spans="3:11">
      <c r="C20" s="22"/>
      <c r="D20" s="22"/>
      <c r="E20" s="22"/>
      <c r="F20" s="22"/>
      <c r="G20" s="22"/>
      <c r="H20" s="22"/>
      <c r="I20" s="22"/>
      <c r="J20" s="22"/>
      <c r="K20" s="22"/>
    </row>
    <row r="21" spans="3:11" ht="36" customHeight="1">
      <c r="C21" s="969" t="s">
        <v>255</v>
      </c>
      <c r="D21" s="969"/>
      <c r="E21" s="969"/>
      <c r="F21" s="969"/>
      <c r="G21" s="22"/>
      <c r="H21" s="969" t="s">
        <v>263</v>
      </c>
      <c r="I21" s="969"/>
      <c r="J21" s="969"/>
      <c r="K21" s="969"/>
    </row>
    <row r="22" spans="3:11">
      <c r="C22" s="22"/>
      <c r="D22" s="22"/>
      <c r="E22" s="22"/>
      <c r="F22" s="22"/>
      <c r="G22" s="22"/>
      <c r="H22" s="22"/>
      <c r="I22" s="22"/>
      <c r="J22" s="22"/>
      <c r="K22" s="22"/>
    </row>
    <row r="23" spans="3:11">
      <c r="C23" s="22"/>
      <c r="D23" s="22"/>
      <c r="E23" s="22"/>
      <c r="F23" s="22"/>
      <c r="G23" s="22"/>
      <c r="H23" s="22"/>
      <c r="I23" s="22"/>
      <c r="J23" s="22"/>
      <c r="K23" s="22"/>
    </row>
    <row r="24" spans="3:11">
      <c r="C24" s="22"/>
      <c r="D24" s="22"/>
      <c r="E24" s="22"/>
      <c r="F24" s="22"/>
      <c r="G24" s="22"/>
      <c r="H24" s="22"/>
      <c r="I24" s="22"/>
      <c r="J24" s="22"/>
      <c r="K24" s="22"/>
    </row>
  </sheetData>
  <sheetProtection password="CF42" sheet="1" objects="1" scenarios="1" selectLockedCells="1"/>
  <mergeCells count="6">
    <mergeCell ref="C21:F21"/>
    <mergeCell ref="H21:K21"/>
    <mergeCell ref="L2:M2"/>
    <mergeCell ref="C7:K17"/>
    <mergeCell ref="C2:K3"/>
    <mergeCell ref="I4:J5"/>
  </mergeCells>
  <phoneticPr fontId="0" type="noConversion"/>
  <printOptions horizontalCentered="1"/>
  <pageMargins left="0.7" right="0.45" top="1" bottom="1" header="0.3" footer="0.3"/>
  <pageSetup paperSize="9" scale="98"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sheetPr codeName="Sheet15"/>
  <dimension ref="B2:M15"/>
  <sheetViews>
    <sheetView showGridLines="0" showRowColHeaders="0" view="pageBreakPreview" zoomScaleSheetLayoutView="100" workbookViewId="0">
      <selection activeCell="L4" sqref="L4"/>
    </sheetView>
  </sheetViews>
  <sheetFormatPr defaultColWidth="9.140625" defaultRowHeight="15"/>
  <cols>
    <col min="1" max="1" width="9.140625" style="14"/>
    <col min="2" max="10" width="9.5703125" style="14" customWidth="1"/>
    <col min="11" max="16384" width="9.140625" style="14"/>
  </cols>
  <sheetData>
    <row r="2" spans="2:13" ht="29.25" customHeight="1">
      <c r="B2" s="971" t="s">
        <v>506</v>
      </c>
      <c r="C2" s="971"/>
      <c r="D2" s="971"/>
      <c r="E2" s="971"/>
      <c r="F2" s="971"/>
      <c r="G2" s="971"/>
      <c r="H2" s="971"/>
      <c r="I2" s="971"/>
      <c r="J2" s="971"/>
      <c r="K2" s="838"/>
      <c r="L2" s="838"/>
      <c r="M2" s="15"/>
    </row>
    <row r="3" spans="2:13" ht="30" customHeight="1">
      <c r="B3" s="976"/>
      <c r="C3" s="976"/>
      <c r="D3" s="976"/>
      <c r="E3" s="976"/>
      <c r="F3" s="976"/>
      <c r="G3" s="976"/>
      <c r="H3" s="976"/>
      <c r="I3" s="976"/>
      <c r="J3" s="976"/>
    </row>
    <row r="4" spans="2:13">
      <c r="B4" s="22"/>
      <c r="C4" s="22"/>
      <c r="D4" s="22"/>
      <c r="E4" s="22"/>
      <c r="F4" s="22"/>
      <c r="G4" s="22"/>
      <c r="H4" s="22"/>
      <c r="I4" s="22"/>
      <c r="J4" s="22"/>
    </row>
    <row r="5" spans="2:13">
      <c r="B5" s="22"/>
      <c r="C5" s="22"/>
      <c r="D5" s="22"/>
      <c r="E5" s="22"/>
      <c r="F5" s="22"/>
      <c r="G5" s="22"/>
      <c r="H5" s="22"/>
      <c r="I5" s="22"/>
      <c r="J5" s="22"/>
    </row>
    <row r="6" spans="2:13" ht="196.5" customHeight="1">
      <c r="B6" s="970" t="str">
        <f>"                   Medical Reimbursement of "&amp;'Form c'!I20&amp;" of " &amp;Code!R30&amp;","&amp;Code!R31&amp;","&amp;Code!R32&amp;","&amp;Code!R33&amp;" Mandal "&amp;Code!R34&amp;" is "&amp;Mandals1!AE87&amp;" spell of claim."&amp;Code!Y12&amp;" was under gone treatment for "&amp;MAIN!$Q$10&amp;" at "&amp;Code!O1&amp;" "&amp;'Check Slip'!E9</f>
        <v xml:space="preserve">                   Medical Reimbursement of Sri.K.V.Krishnaiah,Self of Sri. K.V.KRISHNAIAH,Rtd. L.F.L. Head Master,0,Balayapalli Mandal Nellore District is first spell of claim.he was under gone treatment for CAD-UA BRONCHIAL ASTHMA at VENKATARAMANA HEART &amp; MATERNITY HOSPITAL,10-3-206/A3/A,Reddy &amp; Reddy Colony,Tirupathi-517501 from 19-3-2017 to 22-3-2017.</v>
      </c>
      <c r="C6" s="970"/>
      <c r="D6" s="970"/>
      <c r="E6" s="970"/>
      <c r="F6" s="970"/>
      <c r="G6" s="970"/>
      <c r="H6" s="970"/>
      <c r="I6" s="970"/>
      <c r="J6" s="970"/>
    </row>
    <row r="7" spans="2:13">
      <c r="B7" s="183"/>
      <c r="C7" s="183"/>
      <c r="D7" s="183"/>
      <c r="E7" s="183"/>
      <c r="F7" s="183"/>
      <c r="G7" s="183"/>
      <c r="H7" s="183"/>
      <c r="I7" s="183"/>
      <c r="J7" s="183"/>
    </row>
    <row r="8" spans="2:13">
      <c r="B8" s="183"/>
      <c r="C8" s="183"/>
      <c r="D8" s="183"/>
      <c r="E8" s="183"/>
      <c r="F8" s="183"/>
      <c r="G8" s="183"/>
      <c r="H8" s="183"/>
      <c r="I8" s="183"/>
      <c r="J8" s="183"/>
    </row>
    <row r="9" spans="2:13">
      <c r="B9" s="22"/>
      <c r="C9" s="22"/>
      <c r="D9" s="22"/>
      <c r="E9" s="22"/>
      <c r="F9" s="22"/>
      <c r="G9" s="22"/>
      <c r="H9" s="22"/>
      <c r="I9" s="22"/>
      <c r="J9" s="22"/>
    </row>
    <row r="10" spans="2:13" ht="36" customHeight="1">
      <c r="B10" s="22"/>
      <c r="C10" s="22"/>
      <c r="D10" s="22"/>
      <c r="E10" s="22"/>
      <c r="F10" s="22"/>
      <c r="G10" s="22"/>
      <c r="H10" s="22"/>
      <c r="I10" s="22"/>
      <c r="J10" s="22"/>
    </row>
    <row r="11" spans="2:13">
      <c r="B11" s="22"/>
      <c r="C11" s="22"/>
      <c r="D11" s="22"/>
      <c r="E11" s="22"/>
      <c r="F11" s="22"/>
      <c r="G11" s="22"/>
      <c r="H11" s="22"/>
      <c r="I11" s="22"/>
      <c r="J11" s="22"/>
    </row>
    <row r="12" spans="2:13" ht="36" customHeight="1">
      <c r="B12" s="969" t="s">
        <v>255</v>
      </c>
      <c r="C12" s="969"/>
      <c r="D12" s="969"/>
      <c r="E12" s="969"/>
      <c r="F12" s="22"/>
      <c r="G12" s="969" t="s">
        <v>263</v>
      </c>
      <c r="H12" s="969"/>
      <c r="I12" s="969"/>
      <c r="J12" s="969"/>
    </row>
    <row r="13" spans="2:13">
      <c r="B13" s="22"/>
      <c r="C13" s="22"/>
      <c r="D13" s="22"/>
      <c r="E13" s="22"/>
      <c r="F13" s="22"/>
      <c r="G13" s="22"/>
      <c r="H13" s="22"/>
      <c r="I13" s="22"/>
      <c r="J13" s="22"/>
    </row>
    <row r="14" spans="2:13">
      <c r="B14" s="22"/>
      <c r="C14" s="22"/>
      <c r="D14" s="22"/>
      <c r="E14" s="22"/>
      <c r="F14" s="22"/>
      <c r="G14" s="22"/>
      <c r="H14" s="22"/>
      <c r="I14" s="22"/>
      <c r="J14" s="22"/>
    </row>
    <row r="15" spans="2:13">
      <c r="B15" s="22"/>
      <c r="C15" s="22"/>
      <c r="D15" s="22"/>
      <c r="E15" s="22"/>
      <c r="F15" s="22"/>
      <c r="G15" s="22"/>
      <c r="H15" s="22"/>
      <c r="I15" s="22"/>
      <c r="J15" s="22"/>
    </row>
  </sheetData>
  <sheetProtection password="CF42" sheet="1" objects="1" scenarios="1" selectLockedCells="1"/>
  <mergeCells count="6">
    <mergeCell ref="B12:E12"/>
    <mergeCell ref="G12:J12"/>
    <mergeCell ref="B2:J2"/>
    <mergeCell ref="K2:L2"/>
    <mergeCell ref="B3:J3"/>
    <mergeCell ref="B6:J6"/>
  </mergeCells>
  <phoneticPr fontId="34" type="noConversion"/>
  <printOptions horizontalCentered="1"/>
  <pageMargins left="0.7" right="0.45" top="1" bottom="1" header="0.3" footer="0.3"/>
  <pageSetup paperSize="9" scale="98"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sheetPr codeName="Sheet18"/>
  <dimension ref="B2:J11"/>
  <sheetViews>
    <sheetView showGridLines="0" showRowColHeaders="0" view="pageBreakPreview" zoomScale="110" zoomScaleSheetLayoutView="110" workbookViewId="0">
      <selection activeCell="B5" sqref="B5:J5"/>
    </sheetView>
  </sheetViews>
  <sheetFormatPr defaultRowHeight="12.75"/>
  <cols>
    <col min="10" max="10" width="15.42578125" customWidth="1"/>
  </cols>
  <sheetData>
    <row r="2" spans="2:10" ht="15" customHeight="1">
      <c r="B2" s="971" t="s">
        <v>253</v>
      </c>
      <c r="C2" s="971"/>
      <c r="D2" s="971"/>
      <c r="E2" s="971"/>
      <c r="F2" s="971"/>
      <c r="G2" s="971"/>
      <c r="H2" s="971"/>
      <c r="I2" s="971"/>
      <c r="J2" s="971"/>
    </row>
    <row r="3" spans="2:10" ht="43.5" customHeight="1">
      <c r="B3" s="971"/>
      <c r="C3" s="971"/>
      <c r="D3" s="971"/>
      <c r="E3" s="971"/>
      <c r="F3" s="971"/>
      <c r="G3" s="971"/>
      <c r="H3" s="971"/>
      <c r="I3" s="971"/>
      <c r="J3" s="971"/>
    </row>
    <row r="4" spans="2:10" ht="15">
      <c r="B4" s="22"/>
      <c r="C4" s="22"/>
      <c r="D4" s="22"/>
      <c r="E4" s="22"/>
      <c r="F4" s="22"/>
      <c r="G4" s="22"/>
      <c r="H4" s="22"/>
      <c r="I4" s="22"/>
      <c r="J4" s="22"/>
    </row>
    <row r="5" spans="2:10" ht="270" customHeight="1">
      <c r="B5" s="978" t="str">
        <f>"                 This is to certify that the amount claimed towards Medical Reimbursement for the treatment of "&amp;MAIN!Q10&amp;" at "&amp;Code!O1&amp;" "&amp;'Check Slip'!E9&amp;" in respect of  "&amp;Code!F65&amp;MAIN!$R$6&amp;", "&amp;Code!B55&amp;" of "&amp;Code!R30&amp;","&amp;Code!R31&amp;","&amp;Code!R32&amp;", "&amp;Code!R33&amp;" Mandal "&amp;Code!R34&amp;" for "&amp;'Form c'!I33&amp;" is the first time and not claimed previously."</f>
        <v xml:space="preserve">                 This is to certify that the amount claimed towards Medical Reimbursement for the treatment of CAD-UA BRONCHIAL ASTHMA at VENKATARAMANA HEART &amp; MATERNITY HOSPITAL,10-3-206/A3/A,Reddy &amp; Reddy Colony,Tirupathi-517501 from 19-3-2017 to 22-3-2017. in respect of  Sri.K.V.Krishnaiah, self of Sri. K.V.KRISHNAIAH,Rtd. L.F.L. Head Master,0, Balayapalli Mandal Nellore District for Rs.20636-00 (Rupees  Twenty  Thousand  Six Hundred  and  Thirty Six Only)  is the first time and not claimed previously.</v>
      </c>
      <c r="C5" s="978"/>
      <c r="D5" s="978"/>
      <c r="E5" s="978"/>
      <c r="F5" s="978"/>
      <c r="G5" s="978"/>
      <c r="H5" s="978"/>
      <c r="I5" s="978"/>
      <c r="J5" s="978"/>
    </row>
    <row r="6" spans="2:10" ht="15">
      <c r="B6" s="68"/>
      <c r="C6" s="68"/>
      <c r="D6" s="68"/>
      <c r="E6" s="68"/>
      <c r="F6" s="68"/>
      <c r="G6" s="68"/>
      <c r="H6" s="68"/>
      <c r="I6" s="68"/>
      <c r="J6" s="68"/>
    </row>
    <row r="7" spans="2:10" ht="45" customHeight="1">
      <c r="B7" s="977" t="s">
        <v>265</v>
      </c>
      <c r="C7" s="977"/>
      <c r="D7" s="977"/>
      <c r="E7" s="977"/>
      <c r="F7" s="977"/>
      <c r="G7" s="977"/>
      <c r="H7" s="977"/>
      <c r="I7" s="977"/>
      <c r="J7" s="977"/>
    </row>
    <row r="8" spans="2:10" ht="15">
      <c r="B8" s="22"/>
      <c r="C8" s="22"/>
      <c r="D8" s="22"/>
      <c r="E8" s="22"/>
      <c r="F8" s="22"/>
      <c r="G8" s="22"/>
      <c r="H8" s="22"/>
      <c r="I8" s="22"/>
      <c r="J8" s="22"/>
    </row>
    <row r="9" spans="2:10" ht="15">
      <c r="B9" s="22"/>
      <c r="C9" s="22"/>
      <c r="D9" s="22"/>
      <c r="E9" s="22"/>
      <c r="F9" s="22"/>
      <c r="G9" s="22"/>
      <c r="H9" s="22"/>
      <c r="I9" s="22"/>
      <c r="J9" s="22"/>
    </row>
    <row r="10" spans="2:10" ht="15">
      <c r="B10" s="22"/>
      <c r="C10" s="22"/>
      <c r="D10" s="22"/>
      <c r="E10" s="22"/>
      <c r="F10" s="22"/>
      <c r="G10" s="22"/>
      <c r="H10" s="22"/>
      <c r="I10" s="22"/>
      <c r="J10" s="22"/>
    </row>
    <row r="11" spans="2:10" ht="52.5" customHeight="1">
      <c r="B11" s="969" t="s">
        <v>255</v>
      </c>
      <c r="C11" s="969"/>
      <c r="D11" s="969"/>
      <c r="E11" s="969"/>
      <c r="F11" s="22"/>
      <c r="G11" s="969" t="s">
        <v>256</v>
      </c>
      <c r="H11" s="969"/>
      <c r="I11" s="969"/>
      <c r="J11" s="969"/>
    </row>
  </sheetData>
  <sheetProtection password="CF42" sheet="1" objects="1" scenarios="1" selectLockedCells="1" selectUnlockedCells="1"/>
  <mergeCells count="5">
    <mergeCell ref="B7:J7"/>
    <mergeCell ref="B11:E11"/>
    <mergeCell ref="G11:J11"/>
    <mergeCell ref="B5:J5"/>
    <mergeCell ref="B2:J3"/>
  </mergeCells>
  <pageMargins left="0.7" right="0.7" top="0.75" bottom="0.75" header="0.3" footer="0.3"/>
  <pageSetup orientation="portrait" verticalDpi="180" r:id="rId1"/>
  <drawing r:id="rId2"/>
</worksheet>
</file>

<file path=xl/worksheets/sheet23.xml><?xml version="1.0" encoding="utf-8"?>
<worksheet xmlns="http://schemas.openxmlformats.org/spreadsheetml/2006/main" xmlns:r="http://schemas.openxmlformats.org/officeDocument/2006/relationships">
  <sheetPr codeName="Sheet17"/>
  <dimension ref="B1:Y17"/>
  <sheetViews>
    <sheetView showGridLines="0" showRowColHeaders="0" view="pageBreakPreview" zoomScaleNormal="110" zoomScaleSheetLayoutView="100" workbookViewId="0">
      <selection activeCell="P6" sqref="P6:V11"/>
    </sheetView>
  </sheetViews>
  <sheetFormatPr defaultRowHeight="12.75"/>
  <cols>
    <col min="2" max="2" width="5.5703125" customWidth="1"/>
    <col min="3" max="3" width="7.28515625" customWidth="1"/>
    <col min="6" max="6" width="8.28515625" customWidth="1"/>
    <col min="9" max="9" width="7.5703125" customWidth="1"/>
    <col min="13" max="13" width="5.42578125" customWidth="1"/>
    <col min="14" max="14" width="5.28515625" customWidth="1"/>
    <col min="16" max="16" width="0" hidden="1" customWidth="1"/>
  </cols>
  <sheetData>
    <row r="1" spans="2:25">
      <c r="B1" s="148"/>
      <c r="C1" s="149"/>
      <c r="D1" s="149"/>
      <c r="E1" s="149"/>
      <c r="F1" s="149"/>
      <c r="G1" s="149"/>
      <c r="H1" s="149"/>
      <c r="I1" s="149"/>
      <c r="J1" s="149"/>
      <c r="K1" s="149"/>
      <c r="L1" s="149"/>
      <c r="M1" s="149"/>
      <c r="N1" s="150"/>
    </row>
    <row r="2" spans="2:25" ht="18.75">
      <c r="B2" s="983" t="s">
        <v>1607</v>
      </c>
      <c r="C2" s="984"/>
      <c r="D2" s="984"/>
      <c r="E2" s="984"/>
      <c r="F2" s="984"/>
      <c r="G2" s="984"/>
      <c r="H2" s="984"/>
      <c r="I2" s="984"/>
      <c r="J2" s="984"/>
      <c r="K2" s="984"/>
      <c r="L2" s="984"/>
      <c r="M2" s="984"/>
      <c r="N2" s="985"/>
    </row>
    <row r="3" spans="2:25" ht="16.5">
      <c r="B3" s="151"/>
      <c r="C3" s="153"/>
      <c r="D3" s="153"/>
      <c r="E3" s="133"/>
      <c r="F3" s="133"/>
      <c r="G3" s="133"/>
      <c r="H3" s="133"/>
      <c r="I3" s="133"/>
      <c r="J3" s="133"/>
      <c r="K3" s="133"/>
      <c r="L3" s="133"/>
      <c r="M3" s="133"/>
      <c r="N3" s="152"/>
    </row>
    <row r="4" spans="2:25" ht="30.75" customHeight="1">
      <c r="B4" s="151"/>
      <c r="C4" s="154"/>
      <c r="D4" s="154"/>
      <c r="E4" s="133"/>
      <c r="F4" s="133"/>
      <c r="G4" s="133"/>
      <c r="H4" s="133"/>
      <c r="I4" s="133"/>
      <c r="J4" s="133"/>
      <c r="K4" s="133"/>
      <c r="L4" s="133"/>
      <c r="M4" s="133"/>
      <c r="N4" s="152"/>
    </row>
    <row r="5" spans="2:25" ht="264" customHeight="1">
      <c r="B5" s="151"/>
      <c r="C5" s="980" t="str">
        <f>"                                      I  do here by certify that the Medical Reimbursement proposals submitted to "&amp;'DDO Letter'!N4&amp;", "&amp;'DDO Letter'!N5&amp;P17&amp;" "&amp;""&amp;MAIN!Q10&amp;" for "&amp;Code!B55&amp;", treatment taken at "&amp;Code!O1&amp;" "&amp;'Check Slip'!E9&amp;" for Rs."&amp;MAIN!R11&amp;"/-. "&amp;"The above particulars are truly to the best of my knowledge and verified with reference to the records."&amp;" If any information found incorrect during the course of"&amp;" audit or if any false claim found."&amp;"I will bear the responsibility and abide"&amp;" by the action taken by the department  "</f>
        <v xml:space="preserve">                                      I  do here by certify that the Medical Reimbursement proposals submitted to The District Educational Officer, Nellore Districtin respect of Sri. K.V.KRISHNAIAH,Rtd. L.F.L. Head Master,0,Balayapalli,Nellore District towards the treatment of  CAD-UA BRONCHIAL ASTHMA for self, treatment taken at VENKATARAMANA HEART &amp; MATERNITY HOSPITAL,10-3-206/A3/A,Reddy &amp; Reddy Colony,Tirupathi-517501 from 19-3-2017 to 22-3-2017. for Rs.20636/-. The above particulars are truly to the best of my knowledge and verified with reference to the records. If any information found incorrect during the course of audit or if any false claim found.I will bear the responsibility and abide by the action taken by the department  </v>
      </c>
      <c r="D5" s="980"/>
      <c r="E5" s="980"/>
      <c r="F5" s="980"/>
      <c r="G5" s="980"/>
      <c r="H5" s="980"/>
      <c r="I5" s="980"/>
      <c r="J5" s="980"/>
      <c r="K5" s="980"/>
      <c r="L5" s="980"/>
      <c r="M5" s="980"/>
      <c r="N5" s="152"/>
      <c r="Q5" s="233"/>
      <c r="R5" s="233"/>
      <c r="S5" s="233"/>
      <c r="T5" s="233"/>
      <c r="U5" s="233"/>
      <c r="V5" s="233"/>
      <c r="W5" s="233"/>
      <c r="X5" s="233"/>
      <c r="Y5" s="233"/>
    </row>
    <row r="6" spans="2:25" ht="16.5" customHeight="1">
      <c r="B6" s="151"/>
      <c r="C6" s="155"/>
      <c r="D6" s="155"/>
      <c r="E6" s="155"/>
      <c r="F6" s="155"/>
      <c r="G6" s="155"/>
      <c r="H6" s="155"/>
      <c r="I6" s="155"/>
      <c r="J6" s="155"/>
      <c r="K6" s="155"/>
      <c r="L6" s="133"/>
      <c r="M6" s="133"/>
      <c r="N6" s="152"/>
      <c r="P6" s="979"/>
      <c r="Q6" s="979"/>
      <c r="R6" s="979"/>
      <c r="S6" s="979"/>
      <c r="T6" s="979"/>
      <c r="U6" s="979"/>
      <c r="V6" s="979"/>
    </row>
    <row r="7" spans="2:25" ht="16.5">
      <c r="B7" s="151"/>
      <c r="C7" s="155" t="s">
        <v>512</v>
      </c>
      <c r="D7" s="155"/>
      <c r="E7" s="155"/>
      <c r="F7" s="155"/>
      <c r="G7" s="155"/>
      <c r="H7" s="155"/>
      <c r="I7" s="155"/>
      <c r="J7" s="155"/>
      <c r="K7" s="155"/>
      <c r="L7" s="133"/>
      <c r="M7" s="133"/>
      <c r="N7" s="152"/>
      <c r="P7" s="979"/>
      <c r="Q7" s="979"/>
      <c r="R7" s="979"/>
      <c r="S7" s="979"/>
      <c r="T7" s="979"/>
      <c r="U7" s="979"/>
      <c r="V7" s="979"/>
    </row>
    <row r="8" spans="2:25" ht="23.25" customHeight="1">
      <c r="B8" s="151"/>
      <c r="C8" s="156"/>
      <c r="D8" s="156"/>
      <c r="E8" s="133"/>
      <c r="F8" s="133"/>
      <c r="G8" s="981" t="s">
        <v>1608</v>
      </c>
      <c r="H8" s="981"/>
      <c r="I8" s="981"/>
      <c r="J8" s="981"/>
      <c r="K8" s="981"/>
      <c r="L8" s="981"/>
      <c r="M8" s="981"/>
      <c r="N8" s="152"/>
      <c r="P8" s="979"/>
      <c r="Q8" s="979"/>
      <c r="R8" s="979"/>
      <c r="S8" s="979"/>
      <c r="T8" s="979"/>
      <c r="U8" s="979"/>
      <c r="V8" s="979"/>
    </row>
    <row r="9" spans="2:25" ht="16.5">
      <c r="B9" s="151"/>
      <c r="C9" s="156"/>
      <c r="D9" s="156"/>
      <c r="E9" s="133"/>
      <c r="F9" s="133"/>
      <c r="G9" s="133"/>
      <c r="H9" s="133"/>
      <c r="I9" s="133"/>
      <c r="J9" s="133"/>
      <c r="K9" s="133"/>
      <c r="L9" s="133"/>
      <c r="M9" s="133"/>
      <c r="N9" s="152"/>
      <c r="P9" s="979"/>
      <c r="Q9" s="979"/>
      <c r="R9" s="979"/>
      <c r="S9" s="979"/>
      <c r="T9" s="979"/>
      <c r="U9" s="979"/>
      <c r="V9" s="979"/>
    </row>
    <row r="10" spans="2:25" ht="24.75" customHeight="1">
      <c r="B10" s="151"/>
      <c r="C10" s="156"/>
      <c r="D10" s="156"/>
      <c r="E10" s="133"/>
      <c r="F10" s="133"/>
      <c r="G10" s="133"/>
      <c r="H10" s="133"/>
      <c r="I10" s="133"/>
      <c r="J10" s="133"/>
      <c r="K10" s="133"/>
      <c r="L10" s="133"/>
      <c r="M10" s="133"/>
      <c r="N10" s="152"/>
      <c r="P10" s="979"/>
      <c r="Q10" s="979"/>
      <c r="R10" s="979"/>
      <c r="S10" s="979"/>
      <c r="T10" s="979"/>
      <c r="U10" s="979"/>
      <c r="V10" s="979"/>
    </row>
    <row r="11" spans="2:25" s="160" customFormat="1" ht="35.25" customHeight="1">
      <c r="B11" s="161"/>
      <c r="C11" s="986" t="s">
        <v>1609</v>
      </c>
      <c r="D11" s="986"/>
      <c r="E11" s="986"/>
      <c r="F11" s="986"/>
      <c r="G11" s="986"/>
      <c r="H11" s="986"/>
      <c r="I11" s="986"/>
      <c r="J11" s="986"/>
      <c r="K11" s="986"/>
      <c r="L11" s="986"/>
      <c r="M11" s="986"/>
      <c r="N11" s="987"/>
      <c r="P11" s="979"/>
      <c r="Q11" s="979"/>
      <c r="R11" s="979"/>
      <c r="S11" s="979"/>
      <c r="T11" s="979"/>
      <c r="U11" s="979"/>
      <c r="V11" s="979"/>
    </row>
    <row r="12" spans="2:25" ht="36.75" customHeight="1">
      <c r="B12" s="151"/>
      <c r="C12" s="982"/>
      <c r="D12" s="982"/>
      <c r="E12" s="982"/>
      <c r="F12" s="982"/>
      <c r="G12" s="982"/>
      <c r="H12" s="982"/>
      <c r="I12" s="982"/>
      <c r="J12" s="982"/>
      <c r="K12" s="982"/>
      <c r="L12" s="982"/>
      <c r="M12" s="133"/>
      <c r="N12" s="152"/>
      <c r="P12" s="234" t="str">
        <f>CONCATENATE(" ",Code!AL26)</f>
        <v xml:space="preserve"> as I have undergone Treatment for the desease</v>
      </c>
      <c r="Q12" s="234"/>
      <c r="R12" s="234"/>
      <c r="S12" s="234"/>
      <c r="T12" s="234"/>
      <c r="U12" s="234"/>
    </row>
    <row r="13" spans="2:25">
      <c r="B13" s="157"/>
      <c r="C13" s="158"/>
      <c r="D13" s="158"/>
      <c r="E13" s="158"/>
      <c r="F13" s="158"/>
      <c r="G13" s="158"/>
      <c r="H13" s="158"/>
      <c r="I13" s="158"/>
      <c r="J13" s="158"/>
      <c r="K13" s="158"/>
      <c r="L13" s="158"/>
      <c r="M13" s="158"/>
      <c r="N13" s="159"/>
      <c r="P13" s="234"/>
      <c r="Q13" s="234"/>
      <c r="R13" s="234"/>
      <c r="S13" s="234"/>
      <c r="T13" s="234"/>
      <c r="U13" s="234"/>
    </row>
    <row r="15" spans="2:25">
      <c r="P15" t="str">
        <f>"in respect of"&amp;" "&amp;Code!R30&amp;","&amp;Code!R31&amp;","&amp;Code!R32&amp;","&amp;Code!R33&amp;","&amp;Code!R34&amp;" "&amp;"towards the treatment of "</f>
        <v xml:space="preserve">in respect of Sri. K.V.KRISHNAIAH,Rtd. L.F.L. Head Master,0,Balayapalli,Nellore District towards the treatment of </v>
      </c>
    </row>
    <row r="17" spans="16:16">
      <c r="P17" t="str">
        <f>IF(Code!B55="self",'Undertaking Cer'!P15,'Undertaking Cer'!P12)</f>
        <v xml:space="preserve">in respect of Sri. K.V.KRISHNAIAH,Rtd. L.F.L. Head Master,0,Balayapalli,Nellore District towards the treatment of </v>
      </c>
    </row>
  </sheetData>
  <sheetProtection password="CF42" sheet="1" objects="1" scenarios="1" selectLockedCells="1"/>
  <mergeCells count="6">
    <mergeCell ref="P6:V11"/>
    <mergeCell ref="C5:M5"/>
    <mergeCell ref="G8:M8"/>
    <mergeCell ref="C12:L12"/>
    <mergeCell ref="B2:N2"/>
    <mergeCell ref="C11:N11"/>
  </mergeCells>
  <pageMargins left="0.17" right="0.27" top="0.59" bottom="0.75" header="0.3" footer="0.3"/>
  <pageSetup orientation="portrait" horizontalDpi="180" verticalDpi="180" r:id="rId1"/>
  <drawing r:id="rId2"/>
</worksheet>
</file>

<file path=xl/worksheets/sheet24.xml><?xml version="1.0" encoding="utf-8"?>
<worksheet xmlns="http://schemas.openxmlformats.org/spreadsheetml/2006/main" xmlns:r="http://schemas.openxmlformats.org/officeDocument/2006/relationships">
  <sheetPr codeName="Sheet25"/>
  <dimension ref="A1:L14"/>
  <sheetViews>
    <sheetView showGridLines="0" showRowColHeaders="0" workbookViewId="0"/>
  </sheetViews>
  <sheetFormatPr defaultColWidth="0" defaultRowHeight="12.75" zeroHeight="1"/>
  <cols>
    <col min="1" max="1" width="4.28515625" style="330" customWidth="1"/>
    <col min="2" max="8" width="9.140625" style="328" customWidth="1"/>
    <col min="9" max="9" width="13.7109375" style="328" customWidth="1"/>
    <col min="10" max="10" width="20.140625" style="328" customWidth="1"/>
    <col min="11" max="11" width="21.42578125" style="330" customWidth="1"/>
    <col min="12" max="12" width="103" style="328" hidden="1" customWidth="1"/>
    <col min="13" max="16384" width="9.140625" style="328" hidden="1"/>
  </cols>
  <sheetData>
    <row r="1" spans="2:12" s="330" customFormat="1"/>
    <row r="2" spans="2:12" ht="72.75" customHeight="1">
      <c r="B2" s="988" t="s">
        <v>3975</v>
      </c>
      <c r="C2" s="988"/>
      <c r="D2" s="988"/>
      <c r="E2" s="988"/>
      <c r="F2" s="988"/>
      <c r="G2" s="988"/>
      <c r="H2" s="988"/>
      <c r="I2" s="988"/>
      <c r="J2" s="988"/>
    </row>
    <row r="3" spans="2:12" ht="356.25" customHeight="1">
      <c r="B3" s="989" t="str">
        <f>"                    This is certify that I "&amp;Code!F65&amp;PROPER(MAIN!$R$6)&amp;","&amp;'aPP ii'!E18&amp;" "&amp;Code!B55&amp;" of "&amp;IF(Code!Q3="","",UPPER(Code!R30))&amp;","&amp;Code!R31&amp;","&amp;Code!R32&amp;","&amp;Code!R33&amp;" Mandal"&amp;","&amp;Code!R34&amp;".My "&amp;Code!B55&amp;" has been admitted for treatment for "&amp;MAIN!$Q$10&amp;" at "&amp;Code!O1&amp;"from "&amp;Mandals1!R86&amp;" to "&amp;Mandals1!W86&amp;". i have paid an amount of "&amp;'aPP ii'!E29&amp;'aPP ii'!F29&amp;" "&amp;'aPP ii'!E30&amp;"duly incurrung for the treatment.So i am liable for the receipt of the amount."</f>
        <v xml:space="preserve">                    This is certify that I Sri.K.V.Krishnaiah,Aged  90 years self of SRI. K.V.KRISHNAIAH,Rtd. L.F.L. Head Master,0,Balayapalli Mandal,Nellore District.My self has been admitted for treatment for CAD-UA BRONCHIAL ASTHMA at VENKATARAMANA HEART &amp; MATERNITY HOSPITAL,10-3-206/A3/A,Reddy &amp; Reddy Colony,Tirupathi-517501from 19-3-2017 to 22-3-2017. i have paid an amount of Rs.20636-00 (Rupees  Twenty  Thousand  Six Hundred  and  Thirty Six Only) duly incurrung for the treatment.So i am liable for the receipt of the amount.</v>
      </c>
      <c r="C3" s="989"/>
      <c r="D3" s="989"/>
      <c r="E3" s="989"/>
      <c r="F3" s="989"/>
      <c r="G3" s="989"/>
      <c r="H3" s="989"/>
      <c r="I3" s="989"/>
      <c r="J3" s="989"/>
      <c r="L3" s="329"/>
    </row>
    <row r="4" spans="2:12" ht="15">
      <c r="B4" s="327"/>
      <c r="C4" s="327"/>
      <c r="D4" s="327"/>
      <c r="E4" s="327"/>
      <c r="F4" s="327"/>
      <c r="G4" s="327"/>
      <c r="H4" s="327"/>
      <c r="I4" s="327"/>
      <c r="J4" s="327"/>
    </row>
    <row r="5" spans="2:12" ht="15">
      <c r="B5" s="327"/>
      <c r="C5" s="327"/>
      <c r="D5" s="327"/>
      <c r="E5" s="327"/>
      <c r="F5" s="327"/>
      <c r="G5" s="327"/>
      <c r="H5" s="327"/>
      <c r="I5" s="327"/>
      <c r="J5" s="327"/>
    </row>
    <row r="6" spans="2:12" ht="15">
      <c r="B6" s="326"/>
      <c r="C6" s="326"/>
      <c r="D6" s="326"/>
      <c r="E6" s="326"/>
      <c r="F6" s="326"/>
      <c r="G6" s="326"/>
      <c r="H6" s="326"/>
      <c r="I6" s="326"/>
      <c r="J6" s="326"/>
    </row>
    <row r="7" spans="2:12" ht="15">
      <c r="B7" s="326"/>
      <c r="C7" s="326"/>
      <c r="D7" s="326"/>
      <c r="E7" s="326"/>
      <c r="F7" s="326"/>
      <c r="G7" s="326"/>
      <c r="H7" s="326"/>
      <c r="I7" s="326"/>
      <c r="J7" s="326"/>
    </row>
    <row r="8" spans="2:12" ht="15">
      <c r="B8" s="326"/>
      <c r="C8" s="326"/>
      <c r="D8" s="326"/>
      <c r="E8" s="326"/>
      <c r="F8" s="326"/>
      <c r="G8" s="326"/>
      <c r="H8" s="326"/>
      <c r="I8" s="326"/>
      <c r="J8" s="326"/>
    </row>
    <row r="9" spans="2:12" ht="50.25" customHeight="1">
      <c r="B9" s="969" t="s">
        <v>263</v>
      </c>
      <c r="C9" s="969"/>
      <c r="D9" s="969"/>
      <c r="E9" s="969"/>
      <c r="F9" s="326"/>
      <c r="G9" s="990" t="s">
        <v>255</v>
      </c>
      <c r="H9" s="990"/>
      <c r="I9" s="990"/>
      <c r="J9" s="990"/>
    </row>
    <row r="10" spans="2:12" ht="15" hidden="1">
      <c r="B10" s="326"/>
      <c r="C10" s="326"/>
      <c r="D10" s="326"/>
      <c r="E10" s="326"/>
      <c r="F10" s="326"/>
      <c r="G10" s="326"/>
      <c r="H10" s="326"/>
      <c r="I10" s="326"/>
      <c r="J10" s="326"/>
    </row>
    <row r="11" spans="2:12" ht="15" hidden="1">
      <c r="B11" s="326"/>
      <c r="C11" s="326"/>
      <c r="D11" s="326"/>
      <c r="E11" s="326"/>
      <c r="F11" s="326"/>
      <c r="G11" s="326"/>
      <c r="H11" s="326"/>
      <c r="I11" s="326"/>
      <c r="J11" s="326"/>
    </row>
    <row r="12" spans="2:12" hidden="1"/>
    <row r="13" spans="2:12" hidden="1"/>
    <row r="14" spans="2:12" hidden="1"/>
  </sheetData>
  <sheetProtection password="CF42" sheet="1" objects="1" scenarios="1" selectLockedCells="1"/>
  <mergeCells count="4">
    <mergeCell ref="B2:J2"/>
    <mergeCell ref="B3:J3"/>
    <mergeCell ref="B9:E9"/>
    <mergeCell ref="G9:J9"/>
  </mergeCells>
  <pageMargins left="0.32" right="0.2" top="0.75" bottom="0.75" header="0.3" footer="0.3"/>
  <pageSetup orientation="portrait" verticalDpi="300" r:id="rId1"/>
  <drawing r:id="rId2"/>
</worksheet>
</file>

<file path=xl/worksheets/sheet25.xml><?xml version="1.0" encoding="utf-8"?>
<worksheet xmlns="http://schemas.openxmlformats.org/spreadsheetml/2006/main" xmlns:r="http://schemas.openxmlformats.org/officeDocument/2006/relationships">
  <sheetPr codeName="Sheet24"/>
  <dimension ref="A1:T13"/>
  <sheetViews>
    <sheetView showGridLines="0" showRowColHeaders="0" workbookViewId="0">
      <selection activeCell="K4" sqref="K4"/>
    </sheetView>
  </sheetViews>
  <sheetFormatPr defaultColWidth="0" defaultRowHeight="12.75" zeroHeight="1"/>
  <cols>
    <col min="1" max="1" width="4.7109375" style="331" customWidth="1"/>
    <col min="2" max="9" width="9.140625" style="325" customWidth="1"/>
    <col min="10" max="10" width="15" style="325" customWidth="1"/>
    <col min="11" max="11" width="28.5703125" style="331" customWidth="1"/>
    <col min="12" max="20" width="0" style="325" hidden="1" customWidth="1"/>
    <col min="21" max="16384" width="9.140625" style="325" hidden="1"/>
  </cols>
  <sheetData>
    <row r="1" spans="2:19" s="331" customFormat="1" ht="17.25" customHeight="1"/>
    <row r="2" spans="2:19" ht="24" customHeight="1">
      <c r="B2" s="991" t="s">
        <v>3979</v>
      </c>
      <c r="C2" s="991"/>
      <c r="D2" s="991"/>
      <c r="E2" s="991"/>
      <c r="F2" s="991"/>
      <c r="G2" s="991"/>
      <c r="H2" s="991"/>
      <c r="I2" s="991"/>
      <c r="J2" s="991"/>
    </row>
    <row r="3" spans="2:19" ht="15">
      <c r="B3" s="992"/>
      <c r="C3" s="992"/>
      <c r="D3" s="992"/>
      <c r="E3" s="992"/>
      <c r="F3" s="992"/>
      <c r="G3" s="992"/>
      <c r="H3" s="992"/>
      <c r="I3" s="992"/>
      <c r="J3" s="992"/>
    </row>
    <row r="4" spans="2:19" ht="306" customHeight="1">
      <c r="B4" s="989" t="str">
        <f>"                   This is certify that i "&amp;IF(Code!Q3="","",UPPER(Code!R30))&amp;","&amp;Code!R31&amp;","&amp;Code!R32&amp;","&amp;Code!R33&amp;" mandal"&amp;","&amp;Code!R34&amp;" has submitted the medical reimbursement proposals on behalf of "&amp;IF(Code!D64="Sri."," his "," her ")&amp;Code!B55&amp;" "&amp;Code!F65&amp;","&amp;PROPER(MAIN!$R$6)&amp;","&amp;'aPP ii'!E18&amp;" for treatment for "&amp;MAIN!$Q$10&amp;" at "&amp;Code!O1&amp;"from "&amp;Mandals1!R86&amp;" to "&amp;Mandals1!W86&amp;"and claiming Medical reimbursement for an amount of rupees "&amp;'aPP ii'!E29&amp;'aPP ii'!F29&amp;" "&amp;'aPP ii'!E30&amp;"for the first time.Necessary entries are made in her S.R under proper attestation."</f>
        <v xml:space="preserve">                   This is certify that i SRI. K.V.KRISHNAIAH,Rtd. L.F.L. Head Master,0,Balayapalli mandal,Nellore District has submitted the medical reimbursement proposals on behalf of  his self Sri.,K.V.Krishnaiah,Aged  90 years for treatment for CAD-UA BRONCHIAL ASTHMA at VENKATARAMANA HEART &amp; MATERNITY HOSPITAL,10-3-206/A3/A,Reddy &amp; Reddy Colony,Tirupathi-517501from 19-3-2017 to 22-3-2017and claiming Medical reimbursement for an amount of rupees Rs.20636-00 (Rupees  Twenty  Thousand  Six Hundred  and  Thirty Six Only) for the first time.Necessary entries are made in her S.R under proper attestation.</v>
      </c>
      <c r="C4" s="989"/>
      <c r="D4" s="989"/>
      <c r="E4" s="989"/>
      <c r="F4" s="989"/>
      <c r="G4" s="989"/>
      <c r="H4" s="989"/>
      <c r="I4" s="989"/>
      <c r="J4" s="989"/>
      <c r="L4" s="989"/>
      <c r="M4" s="989"/>
      <c r="N4" s="989"/>
      <c r="O4" s="989"/>
      <c r="P4" s="989"/>
      <c r="Q4" s="989"/>
      <c r="R4" s="989"/>
      <c r="S4" s="989"/>
    </row>
    <row r="5" spans="2:19" ht="15">
      <c r="B5" s="327"/>
      <c r="C5" s="327"/>
      <c r="D5" s="327"/>
      <c r="E5" s="327"/>
      <c r="F5" s="327"/>
      <c r="G5" s="327"/>
      <c r="H5" s="327"/>
      <c r="I5" s="327"/>
      <c r="J5" s="327"/>
    </row>
    <row r="6" spans="2:19" ht="15">
      <c r="B6" s="326"/>
      <c r="C6" s="326"/>
      <c r="D6" s="326"/>
      <c r="E6" s="326"/>
      <c r="F6" s="326"/>
      <c r="G6" s="326"/>
      <c r="H6" s="326"/>
      <c r="I6" s="326"/>
      <c r="J6" s="326"/>
    </row>
    <row r="7" spans="2:19" ht="15">
      <c r="B7" s="326"/>
      <c r="C7" s="326"/>
      <c r="D7" s="326"/>
      <c r="E7" s="326"/>
      <c r="F7" s="326"/>
      <c r="G7" s="326"/>
      <c r="H7" s="326"/>
      <c r="I7" s="326"/>
      <c r="J7" s="326"/>
    </row>
    <row r="8" spans="2:19" ht="24.75" customHeight="1">
      <c r="B8" s="326"/>
      <c r="C8" s="326"/>
      <c r="D8" s="326"/>
      <c r="E8" s="326"/>
      <c r="F8" s="326"/>
      <c r="G8" s="326"/>
      <c r="H8" s="326"/>
      <c r="I8" s="326"/>
      <c r="J8" s="326"/>
    </row>
    <row r="9" spans="2:19" ht="61.5" customHeight="1">
      <c r="B9" s="990" t="s">
        <v>255</v>
      </c>
      <c r="C9" s="990"/>
      <c r="D9" s="990"/>
      <c r="E9" s="990"/>
      <c r="F9" s="326"/>
      <c r="G9" s="990" t="s">
        <v>263</v>
      </c>
      <c r="H9" s="990"/>
      <c r="I9" s="990"/>
      <c r="J9" s="990"/>
    </row>
    <row r="10" spans="2:19" ht="15" hidden="1">
      <c r="B10" s="326"/>
      <c r="C10" s="326"/>
      <c r="D10" s="326"/>
      <c r="E10" s="326"/>
      <c r="F10" s="326"/>
      <c r="G10" s="326"/>
      <c r="H10" s="326"/>
      <c r="I10" s="326"/>
      <c r="J10" s="326"/>
    </row>
    <row r="11" spans="2:19" s="331" customFormat="1"/>
    <row r="12" spans="2:19" s="331" customFormat="1"/>
    <row r="13" spans="2:19" s="331" customFormat="1"/>
  </sheetData>
  <sheetProtection password="CF42" sheet="1" objects="1" scenarios="1" selectLockedCells="1"/>
  <mergeCells count="6">
    <mergeCell ref="L4:S4"/>
    <mergeCell ref="B2:J2"/>
    <mergeCell ref="B3:J3"/>
    <mergeCell ref="B4:J4"/>
    <mergeCell ref="B9:E9"/>
    <mergeCell ref="G9:J9"/>
  </mergeCells>
  <pageMargins left="0.7" right="0.7" top="0.75" bottom="0.75" header="0.3" footer="0.3"/>
  <pageSetup orientation="portrait" verticalDpi="0" r:id="rId1"/>
  <drawing r:id="rId2"/>
</worksheet>
</file>

<file path=xl/worksheets/sheet26.xml><?xml version="1.0" encoding="utf-8"?>
<worksheet xmlns="http://schemas.openxmlformats.org/spreadsheetml/2006/main" xmlns:r="http://schemas.openxmlformats.org/officeDocument/2006/relationships">
  <sheetPr codeName="Sheet26"/>
  <dimension ref="A1:U12"/>
  <sheetViews>
    <sheetView showGridLines="0" showRowColHeaders="0" workbookViewId="0">
      <selection activeCell="B4" sqref="B4:J4"/>
    </sheetView>
  </sheetViews>
  <sheetFormatPr defaultColWidth="0" defaultRowHeight="12.75" zeroHeight="1"/>
  <cols>
    <col min="1" max="1" width="3.7109375" style="331" customWidth="1"/>
    <col min="2" max="10" width="9.140625" style="325" customWidth="1"/>
    <col min="11" max="11" width="20.28515625" style="331" customWidth="1"/>
    <col min="12" max="13" width="9.140625" style="325" hidden="1" customWidth="1"/>
    <col min="14" max="14" width="12.7109375" style="325" hidden="1" customWidth="1"/>
    <col min="15" max="21" width="0" style="325" hidden="1" customWidth="1"/>
    <col min="22" max="16384" width="9.140625" style="325" hidden="1"/>
  </cols>
  <sheetData>
    <row r="1" spans="1:21" s="331" customFormat="1" ht="18" customHeight="1"/>
    <row r="2" spans="1:21" ht="37.5" customHeight="1">
      <c r="B2" s="988" t="s">
        <v>3976</v>
      </c>
      <c r="C2" s="988"/>
      <c r="D2" s="988"/>
      <c r="E2" s="988"/>
      <c r="F2" s="988"/>
      <c r="G2" s="988"/>
      <c r="H2" s="988"/>
      <c r="I2" s="988"/>
      <c r="J2" s="988"/>
    </row>
    <row r="3" spans="1:21" ht="15">
      <c r="B3" s="992"/>
      <c r="C3" s="992"/>
      <c r="D3" s="992"/>
      <c r="E3" s="992"/>
      <c r="F3" s="992"/>
      <c r="G3" s="992"/>
      <c r="H3" s="992"/>
      <c r="I3" s="992"/>
      <c r="J3" s="992"/>
      <c r="M3" s="994"/>
      <c r="N3" s="994"/>
      <c r="O3" s="994"/>
      <c r="P3" s="994"/>
      <c r="Q3" s="994"/>
      <c r="R3" s="994"/>
      <c r="S3" s="994"/>
      <c r="T3" s="994"/>
      <c r="U3" s="994"/>
    </row>
    <row r="4" spans="1:21" ht="262.5" customHeight="1">
      <c r="B4" s="989" t="str">
        <f>"                     This is certify that i "&amp;IF(Code!Q3="","",UPPER(Code!R30))&amp;","&amp;Code!R31&amp;","&amp;Code!R32&amp;","&amp;Code!R33&amp;" Mandal"&amp;","&amp;Code!R34&amp;" has submitted the medical reimbursement proposals on behalf of "&amp;IF(Code!D64="Sri."," his "," her ")&amp;Code!B55&amp;" "&amp;Code!F65&amp;PROPER(MAIN!$R$6)&amp;","&amp;'aPP ii'!E18&amp;" for treatment for "&amp;MAIN!$Q$10&amp;" at "&amp;Code!O1&amp;" from "&amp;Mandals1!R86&amp;" to "&amp;Mandals1!W86&amp;" and claiming Medical reimbursement for an amount of rupees "&amp;'aPP ii'!E29&amp;'aPP ii'!F29&amp;" "&amp;'aPP ii'!E30&amp;"for the first time.Necessary entries are made in medical reimbursement register."</f>
        <v xml:space="preserve">                     This is certify that i SRI. K.V.KRISHNAIAH,Rtd. L.F.L. Head Master,0,Balayapalli Mandal,Nellore District has submitted the medical reimbursement proposals on behalf of  his self Sri.K.V.Krishnaiah,Aged  90 years for treatment for CAD-UA BRONCHIAL ASTHMA at VENKATARAMANA HEART &amp; MATERNITY HOSPITAL,10-3-206/A3/A,Reddy &amp; Reddy Colony,Tirupathi-517501 from 19-3-2017 to 22-3-2017 and claiming Medical reimbursement for an amount of rupees Rs.20636-00 (Rupees  Twenty  Thousand  Six Hundred  and  Thirty Six Only) for the first time.Necessary entries are made in medical reimbursement register.</v>
      </c>
      <c r="C4" s="989"/>
      <c r="D4" s="989"/>
      <c r="E4" s="989"/>
      <c r="F4" s="989"/>
      <c r="G4" s="989"/>
      <c r="H4" s="989"/>
      <c r="I4" s="989"/>
      <c r="J4" s="989"/>
      <c r="M4" s="989"/>
      <c r="N4" s="989"/>
      <c r="O4" s="989"/>
      <c r="P4" s="989"/>
      <c r="Q4" s="989"/>
      <c r="R4" s="989"/>
      <c r="S4" s="989"/>
      <c r="T4" s="989"/>
      <c r="U4" s="989"/>
    </row>
    <row r="5" spans="1:21" ht="25.5" customHeight="1">
      <c r="B5" s="327"/>
      <c r="C5" s="327"/>
      <c r="D5" s="327"/>
      <c r="E5" s="327"/>
      <c r="F5" s="327"/>
      <c r="G5" s="327"/>
      <c r="H5" s="327"/>
      <c r="I5" s="327"/>
      <c r="J5" s="327"/>
    </row>
    <row r="6" spans="1:21" s="332" customFormat="1" ht="77.25" customHeight="1">
      <c r="A6" s="334"/>
      <c r="B6" s="993" t="s">
        <v>255</v>
      </c>
      <c r="C6" s="993"/>
      <c r="D6" s="993"/>
      <c r="E6" s="993"/>
      <c r="F6" s="333"/>
      <c r="G6" s="993" t="s">
        <v>263</v>
      </c>
      <c r="H6" s="993"/>
      <c r="I6" s="993"/>
      <c r="J6" s="993"/>
      <c r="K6" s="334"/>
    </row>
    <row r="7" spans="1:21" s="331" customFormat="1" ht="30.75" customHeight="1"/>
    <row r="8" spans="1:21" hidden="1"/>
    <row r="9" spans="1:21" hidden="1"/>
    <row r="10" spans="1:21" hidden="1"/>
    <row r="11" spans="1:21" hidden="1"/>
    <row r="12" spans="1:21" hidden="1"/>
  </sheetData>
  <sheetProtection password="CF42" sheet="1" objects="1" scenarios="1" selectLockedCells="1"/>
  <mergeCells count="7">
    <mergeCell ref="B6:E6"/>
    <mergeCell ref="G6:J6"/>
    <mergeCell ref="M4:U4"/>
    <mergeCell ref="M3:U3"/>
    <mergeCell ref="B2:J2"/>
    <mergeCell ref="B3:J3"/>
    <mergeCell ref="B4:J4"/>
  </mergeCells>
  <pageMargins left="0.7" right="0.7" top="0.75" bottom="0.75" header="0.3" footer="0.3"/>
  <pageSetup orientation="portrait" verticalDpi="0" r:id="rId1"/>
  <drawing r:id="rId2"/>
</worksheet>
</file>

<file path=xl/worksheets/sheet27.xml><?xml version="1.0" encoding="utf-8"?>
<worksheet xmlns="http://schemas.openxmlformats.org/spreadsheetml/2006/main" xmlns:r="http://schemas.openxmlformats.org/officeDocument/2006/relationships">
  <sheetPr codeName="Sheet27"/>
  <dimension ref="A1:I11"/>
  <sheetViews>
    <sheetView showRowColHeaders="0" workbookViewId="0">
      <selection sqref="A1:I1"/>
    </sheetView>
  </sheetViews>
  <sheetFormatPr defaultColWidth="9.140625" defaultRowHeight="12.75"/>
  <cols>
    <col min="1" max="16384" width="9.140625" style="325"/>
  </cols>
  <sheetData>
    <row r="1" spans="1:9" ht="18">
      <c r="A1" s="988" t="s">
        <v>3977</v>
      </c>
      <c r="B1" s="988"/>
      <c r="C1" s="988"/>
      <c r="D1" s="988"/>
      <c r="E1" s="988"/>
      <c r="F1" s="988"/>
      <c r="G1" s="988"/>
      <c r="H1" s="988"/>
      <c r="I1" s="988"/>
    </row>
    <row r="2" spans="1:9" ht="15">
      <c r="A2" s="992"/>
      <c r="B2" s="992"/>
      <c r="C2" s="992"/>
      <c r="D2" s="992"/>
      <c r="E2" s="992"/>
      <c r="F2" s="992"/>
      <c r="G2" s="992"/>
      <c r="H2" s="992"/>
      <c r="I2" s="992"/>
    </row>
    <row r="3" spans="1:9" ht="15">
      <c r="A3" s="326"/>
      <c r="B3" s="326"/>
      <c r="C3" s="326"/>
      <c r="D3" s="326"/>
      <c r="E3" s="326"/>
      <c r="F3" s="326"/>
      <c r="G3" s="326"/>
      <c r="H3" s="326"/>
      <c r="I3" s="326"/>
    </row>
    <row r="4" spans="1:9" ht="15">
      <c r="A4" s="326"/>
      <c r="B4" s="326"/>
      <c r="C4" s="326"/>
      <c r="D4" s="326"/>
      <c r="E4" s="326"/>
      <c r="F4" s="326"/>
      <c r="G4" s="326"/>
      <c r="H4" s="326"/>
      <c r="I4" s="326"/>
    </row>
    <row r="5" spans="1:9" ht="288" customHeight="1">
      <c r="A5" s="989" t="s">
        <v>3978</v>
      </c>
      <c r="B5" s="989"/>
      <c r="C5" s="989"/>
      <c r="D5" s="989"/>
      <c r="E5" s="989"/>
      <c r="F5" s="989"/>
      <c r="G5" s="989"/>
      <c r="H5" s="989"/>
      <c r="I5" s="989"/>
    </row>
    <row r="6" spans="1:9" ht="15">
      <c r="A6" s="327"/>
      <c r="B6" s="327"/>
      <c r="C6" s="327"/>
      <c r="D6" s="327"/>
      <c r="E6" s="327"/>
      <c r="F6" s="327"/>
      <c r="G6" s="327"/>
      <c r="H6" s="327"/>
      <c r="I6" s="327"/>
    </row>
    <row r="7" spans="1:9" ht="15">
      <c r="A7" s="327"/>
      <c r="B7" s="327"/>
      <c r="C7" s="327"/>
      <c r="D7" s="327"/>
      <c r="E7" s="327"/>
      <c r="F7" s="327"/>
      <c r="G7" s="327"/>
      <c r="H7" s="327"/>
      <c r="I7" s="327"/>
    </row>
    <row r="8" spans="1:9" ht="15">
      <c r="A8" s="326"/>
      <c r="B8" s="326"/>
      <c r="C8" s="326"/>
      <c r="D8" s="326"/>
      <c r="E8" s="326"/>
      <c r="F8" s="326"/>
      <c r="G8" s="326"/>
      <c r="H8" s="326"/>
      <c r="I8" s="326"/>
    </row>
    <row r="9" spans="1:9" ht="15">
      <c r="A9" s="326"/>
      <c r="B9" s="326"/>
      <c r="C9" s="326"/>
      <c r="D9" s="326"/>
      <c r="E9" s="326"/>
      <c r="F9" s="326"/>
      <c r="G9" s="326"/>
      <c r="H9" s="326"/>
      <c r="I9" s="326"/>
    </row>
    <row r="10" spans="1:9" ht="15">
      <c r="A10" s="326"/>
      <c r="B10" s="326"/>
      <c r="C10" s="326"/>
      <c r="D10" s="326"/>
      <c r="E10" s="326"/>
      <c r="F10" s="326"/>
      <c r="G10" s="326"/>
      <c r="H10" s="326"/>
      <c r="I10" s="326"/>
    </row>
    <row r="11" spans="1:9" ht="60" customHeight="1">
      <c r="A11" s="990" t="s">
        <v>255</v>
      </c>
      <c r="B11" s="990"/>
      <c r="C11" s="990"/>
      <c r="D11" s="990"/>
      <c r="E11" s="326"/>
      <c r="F11" s="990" t="s">
        <v>263</v>
      </c>
      <c r="G11" s="990"/>
      <c r="H11" s="990"/>
      <c r="I11" s="990"/>
    </row>
  </sheetData>
  <mergeCells count="5">
    <mergeCell ref="A1:I1"/>
    <mergeCell ref="A2:I2"/>
    <mergeCell ref="A5:I5"/>
    <mergeCell ref="A11:D11"/>
    <mergeCell ref="F11:I11"/>
  </mergeCells>
  <pageMargins left="0.7" right="0.7" top="0.75" bottom="0.75" header="0.3" footer="0.3"/>
  <pageSetup orientation="portrait" verticalDpi="0" r:id="rId1"/>
</worksheet>
</file>

<file path=xl/worksheets/sheet28.xml><?xml version="1.0" encoding="utf-8"?>
<worksheet xmlns="http://schemas.openxmlformats.org/spreadsheetml/2006/main" xmlns:r="http://schemas.openxmlformats.org/officeDocument/2006/relationships">
  <sheetPr codeName="Sheet22"/>
  <dimension ref="B1:K962"/>
  <sheetViews>
    <sheetView showGridLines="0" showRowColHeaders="0" view="pageBreakPreview" topLeftCell="A4" zoomScale="115" zoomScaleSheetLayoutView="115" workbookViewId="0">
      <selection activeCell="K206" sqref="K206"/>
    </sheetView>
  </sheetViews>
  <sheetFormatPr defaultRowHeight="12.75"/>
  <sheetData>
    <row r="1" spans="2:11" ht="17.25" customHeight="1"/>
    <row r="2" spans="2:11" ht="15.75">
      <c r="B2" s="173"/>
      <c r="C2" s="174"/>
      <c r="D2" s="174"/>
      <c r="E2" s="174"/>
      <c r="F2" s="174"/>
      <c r="G2" s="174"/>
      <c r="H2" s="174"/>
      <c r="I2" s="174"/>
      <c r="J2" s="174"/>
      <c r="K2" s="174"/>
    </row>
    <row r="3" spans="2:11" ht="15.75">
      <c r="B3" s="173"/>
      <c r="C3" s="174"/>
      <c r="D3" s="174"/>
      <c r="E3" s="174"/>
      <c r="F3" s="174"/>
      <c r="G3" s="174"/>
      <c r="H3" s="174"/>
      <c r="I3" s="174"/>
      <c r="J3" s="174"/>
      <c r="K3" s="174"/>
    </row>
    <row r="4" spans="2:11" ht="13.5">
      <c r="B4" s="175"/>
      <c r="C4" s="174"/>
      <c r="D4" s="174"/>
      <c r="E4" s="174"/>
      <c r="F4" s="174"/>
      <c r="G4" s="174"/>
      <c r="H4" s="174"/>
      <c r="I4" s="174"/>
      <c r="J4" s="174"/>
      <c r="K4" s="174"/>
    </row>
    <row r="5" spans="2:11" ht="13.5">
      <c r="B5" s="175"/>
      <c r="C5" s="174"/>
      <c r="D5" s="174"/>
      <c r="E5" s="174"/>
      <c r="F5" s="174"/>
      <c r="G5" s="174"/>
      <c r="H5" s="174"/>
      <c r="I5" s="174"/>
      <c r="J5" s="174"/>
      <c r="K5" s="174"/>
    </row>
    <row r="6" spans="2:11" ht="13.5">
      <c r="B6" s="995"/>
      <c r="C6" s="175"/>
      <c r="D6" s="174"/>
      <c r="E6" s="174"/>
      <c r="F6" s="174"/>
      <c r="G6" s="174"/>
      <c r="H6" s="174"/>
      <c r="I6" s="174"/>
      <c r="J6" s="174"/>
      <c r="K6" s="174"/>
    </row>
    <row r="7" spans="2:11" ht="13.5">
      <c r="B7" s="995"/>
      <c r="C7" s="175"/>
      <c r="D7" s="174"/>
      <c r="E7" s="174"/>
      <c r="F7" s="174"/>
      <c r="G7" s="174"/>
      <c r="H7" s="174"/>
      <c r="I7" s="174"/>
      <c r="J7" s="174"/>
      <c r="K7" s="174"/>
    </row>
    <row r="8" spans="2:11" ht="13.5">
      <c r="B8" s="995"/>
      <c r="C8" s="175"/>
      <c r="D8" s="174"/>
      <c r="E8" s="174"/>
      <c r="F8" s="174"/>
      <c r="G8" s="174"/>
      <c r="H8" s="174"/>
      <c r="I8" s="174"/>
      <c r="J8" s="174"/>
      <c r="K8" s="174"/>
    </row>
    <row r="9" spans="2:11" ht="13.5">
      <c r="B9" s="995"/>
      <c r="C9" s="175"/>
      <c r="D9" s="174"/>
      <c r="E9" s="174"/>
      <c r="F9" s="174"/>
      <c r="G9" s="174"/>
      <c r="H9" s="174"/>
      <c r="I9" s="174"/>
      <c r="J9" s="174"/>
      <c r="K9" s="174"/>
    </row>
    <row r="10" spans="2:11" ht="13.5">
      <c r="B10" s="995"/>
      <c r="C10" s="175"/>
      <c r="D10" s="174"/>
      <c r="E10" s="174"/>
      <c r="F10" s="174"/>
      <c r="G10" s="174"/>
      <c r="H10" s="174"/>
      <c r="I10" s="174"/>
      <c r="J10" s="174"/>
      <c r="K10" s="174"/>
    </row>
    <row r="11" spans="2:11" ht="13.5">
      <c r="B11" s="995"/>
      <c r="C11" s="175"/>
      <c r="D11" s="174"/>
      <c r="E11" s="174"/>
      <c r="F11" s="174"/>
      <c r="G11" s="174"/>
      <c r="H11" s="174"/>
      <c r="I11" s="174"/>
      <c r="J11" s="174"/>
      <c r="K11" s="174"/>
    </row>
    <row r="12" spans="2:11" ht="13.5">
      <c r="B12" s="995"/>
      <c r="C12" s="175"/>
      <c r="D12" s="174"/>
      <c r="E12" s="174"/>
      <c r="F12" s="174"/>
      <c r="G12" s="174"/>
      <c r="H12" s="174"/>
      <c r="I12" s="174"/>
      <c r="J12" s="174"/>
      <c r="K12" s="174"/>
    </row>
    <row r="13" spans="2:11" ht="13.5">
      <c r="B13" s="995"/>
      <c r="C13" s="175"/>
      <c r="D13" s="174"/>
      <c r="E13" s="174"/>
      <c r="F13" s="174"/>
      <c r="G13" s="174"/>
      <c r="H13" s="174"/>
      <c r="I13" s="174"/>
      <c r="J13" s="174"/>
      <c r="K13" s="174"/>
    </row>
    <row r="14" spans="2:11" ht="13.5">
      <c r="B14" s="995"/>
      <c r="C14" s="175"/>
      <c r="D14" s="174"/>
      <c r="E14" s="174"/>
      <c r="F14" s="174"/>
      <c r="G14" s="174"/>
      <c r="H14" s="174"/>
      <c r="I14" s="174"/>
      <c r="J14" s="174"/>
      <c r="K14" s="174"/>
    </row>
    <row r="15" spans="2:11" ht="13.5">
      <c r="B15" s="995"/>
      <c r="C15" s="175"/>
      <c r="D15" s="174"/>
      <c r="E15" s="174"/>
      <c r="F15" s="174"/>
      <c r="G15" s="174"/>
      <c r="H15" s="174"/>
      <c r="I15" s="174"/>
      <c r="J15" s="174"/>
      <c r="K15" s="174"/>
    </row>
    <row r="16" spans="2:11" ht="13.5">
      <c r="B16" s="995"/>
      <c r="C16" s="175"/>
      <c r="D16" s="174"/>
      <c r="E16" s="174"/>
      <c r="F16" s="174"/>
      <c r="G16" s="174"/>
      <c r="H16" s="174"/>
      <c r="I16" s="174"/>
      <c r="J16" s="174"/>
      <c r="K16" s="174"/>
    </row>
    <row r="17" spans="2:11" ht="13.5">
      <c r="B17" s="995"/>
      <c r="C17" s="175"/>
      <c r="D17" s="174"/>
      <c r="E17" s="174"/>
      <c r="F17" s="174"/>
      <c r="G17" s="174"/>
      <c r="H17" s="174"/>
      <c r="I17" s="174"/>
      <c r="J17" s="174"/>
      <c r="K17" s="174"/>
    </row>
    <row r="18" spans="2:11" ht="13.5">
      <c r="B18" s="995"/>
      <c r="C18" s="175"/>
      <c r="D18" s="174"/>
      <c r="E18" s="174"/>
      <c r="F18" s="174"/>
      <c r="G18" s="174"/>
      <c r="H18" s="174"/>
      <c r="I18" s="174"/>
      <c r="J18" s="174"/>
      <c r="K18" s="174"/>
    </row>
    <row r="19" spans="2:11" ht="13.5">
      <c r="B19" s="995"/>
      <c r="C19" s="175"/>
      <c r="D19" s="174"/>
      <c r="E19" s="174"/>
      <c r="F19" s="174"/>
      <c r="G19" s="174"/>
      <c r="H19" s="174"/>
      <c r="I19" s="174"/>
      <c r="J19" s="174"/>
      <c r="K19" s="174"/>
    </row>
    <row r="20" spans="2:11" ht="13.5">
      <c r="B20" s="995"/>
      <c r="C20" s="175"/>
      <c r="D20" s="174"/>
      <c r="E20" s="174"/>
      <c r="F20" s="174"/>
      <c r="G20" s="174"/>
      <c r="H20" s="174"/>
      <c r="I20" s="174"/>
      <c r="J20" s="174"/>
      <c r="K20" s="174"/>
    </row>
    <row r="21" spans="2:11" ht="13.5">
      <c r="B21" s="995"/>
      <c r="C21" s="175"/>
      <c r="D21" s="174"/>
      <c r="E21" s="174"/>
      <c r="F21" s="174"/>
      <c r="G21" s="174"/>
      <c r="H21" s="174"/>
      <c r="I21" s="174"/>
      <c r="J21" s="174"/>
      <c r="K21" s="174"/>
    </row>
    <row r="22" spans="2:11" ht="13.5">
      <c r="B22" s="995"/>
      <c r="C22" s="175"/>
      <c r="D22" s="174"/>
      <c r="E22" s="174"/>
      <c r="F22" s="174"/>
      <c r="G22" s="174"/>
      <c r="H22" s="174"/>
      <c r="I22" s="174"/>
      <c r="J22" s="174"/>
      <c r="K22" s="174"/>
    </row>
    <row r="23" spans="2:11" ht="13.5">
      <c r="B23" s="995"/>
      <c r="C23" s="175"/>
      <c r="D23" s="174"/>
      <c r="E23" s="174"/>
      <c r="F23" s="174"/>
      <c r="G23" s="174"/>
      <c r="H23" s="174"/>
      <c r="I23" s="174"/>
      <c r="J23" s="174"/>
      <c r="K23" s="174"/>
    </row>
    <row r="24" spans="2:11" ht="13.5">
      <c r="B24" s="995"/>
      <c r="C24" s="175"/>
      <c r="D24" s="174"/>
      <c r="E24" s="174"/>
      <c r="F24" s="174"/>
      <c r="G24" s="174"/>
      <c r="H24" s="174"/>
      <c r="I24" s="174"/>
      <c r="J24" s="174"/>
      <c r="K24" s="174"/>
    </row>
    <row r="25" spans="2:11" ht="13.5">
      <c r="B25" s="995"/>
      <c r="C25" s="175"/>
      <c r="D25" s="174"/>
      <c r="E25" s="174"/>
      <c r="F25" s="174"/>
      <c r="G25" s="174"/>
      <c r="H25" s="174"/>
      <c r="I25" s="174"/>
      <c r="J25" s="174"/>
      <c r="K25" s="174"/>
    </row>
    <row r="26" spans="2:11" ht="13.5">
      <c r="B26" s="995"/>
      <c r="C26" s="175"/>
      <c r="D26" s="174"/>
      <c r="E26" s="174"/>
      <c r="F26" s="174"/>
      <c r="G26" s="174"/>
      <c r="H26" s="174"/>
      <c r="I26" s="174"/>
      <c r="J26" s="174"/>
      <c r="K26" s="174"/>
    </row>
    <row r="27" spans="2:11" ht="13.5">
      <c r="B27" s="995"/>
      <c r="C27" s="175"/>
      <c r="D27" s="174"/>
      <c r="E27" s="174"/>
      <c r="F27" s="174"/>
      <c r="G27" s="174"/>
      <c r="H27" s="174"/>
      <c r="I27" s="174"/>
      <c r="J27" s="174"/>
      <c r="K27" s="174"/>
    </row>
    <row r="28" spans="2:11" ht="13.5">
      <c r="B28" s="995"/>
      <c r="C28" s="175"/>
      <c r="D28" s="174"/>
      <c r="E28" s="174"/>
      <c r="F28" s="174"/>
      <c r="G28" s="174"/>
      <c r="H28" s="174"/>
      <c r="I28" s="174"/>
      <c r="J28" s="174"/>
      <c r="K28" s="174"/>
    </row>
    <row r="29" spans="2:11" ht="13.5">
      <c r="B29" s="995"/>
      <c r="C29" s="175"/>
      <c r="D29" s="174"/>
      <c r="E29" s="174"/>
      <c r="F29" s="174"/>
      <c r="G29" s="174"/>
      <c r="H29" s="174"/>
      <c r="I29" s="174"/>
      <c r="J29" s="174"/>
      <c r="K29" s="174"/>
    </row>
    <row r="30" spans="2:11" ht="13.5">
      <c r="B30" s="995"/>
      <c r="C30" s="175"/>
      <c r="D30" s="174"/>
      <c r="E30" s="174"/>
      <c r="F30" s="174"/>
      <c r="G30" s="174"/>
      <c r="H30" s="174"/>
      <c r="I30" s="174"/>
      <c r="J30" s="174"/>
      <c r="K30" s="174"/>
    </row>
    <row r="31" spans="2:11" ht="13.5">
      <c r="B31" s="995"/>
      <c r="C31" s="175"/>
      <c r="D31" s="174"/>
      <c r="E31" s="174"/>
      <c r="F31" s="174"/>
      <c r="G31" s="174"/>
      <c r="H31" s="174"/>
      <c r="I31" s="174"/>
      <c r="J31" s="174"/>
      <c r="K31" s="174"/>
    </row>
    <row r="32" spans="2:11" ht="13.5">
      <c r="B32" s="995"/>
      <c r="C32" s="175"/>
      <c r="D32" s="174"/>
      <c r="E32" s="174"/>
      <c r="F32" s="174"/>
      <c r="G32" s="174"/>
      <c r="H32" s="174"/>
      <c r="I32" s="174"/>
      <c r="J32" s="174"/>
      <c r="K32" s="174"/>
    </row>
    <row r="33" spans="2:11" ht="13.5">
      <c r="B33" s="995"/>
      <c r="C33" s="175"/>
      <c r="D33" s="174"/>
      <c r="E33" s="174"/>
      <c r="F33" s="174"/>
      <c r="G33" s="174"/>
      <c r="H33" s="174"/>
      <c r="I33" s="174"/>
      <c r="J33" s="174"/>
      <c r="K33" s="174"/>
    </row>
    <row r="34" spans="2:11" ht="13.5">
      <c r="B34" s="995"/>
      <c r="C34" s="175"/>
      <c r="D34" s="174"/>
      <c r="E34" s="174"/>
      <c r="F34" s="174"/>
      <c r="G34" s="174"/>
      <c r="H34" s="174"/>
      <c r="I34" s="174"/>
      <c r="J34" s="174"/>
      <c r="K34" s="174"/>
    </row>
    <row r="35" spans="2:11" ht="13.5">
      <c r="B35" s="995"/>
      <c r="C35" s="175"/>
      <c r="D35" s="174"/>
      <c r="E35" s="174"/>
      <c r="F35" s="174"/>
      <c r="G35" s="174"/>
      <c r="H35" s="174"/>
      <c r="I35" s="174"/>
      <c r="J35" s="174"/>
      <c r="K35" s="174"/>
    </row>
    <row r="36" spans="2:11" ht="13.5">
      <c r="B36" s="995"/>
      <c r="C36" s="175"/>
      <c r="D36" s="174"/>
      <c r="E36" s="174"/>
      <c r="F36" s="174"/>
      <c r="G36" s="174"/>
      <c r="H36" s="174"/>
      <c r="I36" s="174"/>
      <c r="J36" s="174"/>
      <c r="K36" s="174"/>
    </row>
    <row r="37" spans="2:11" ht="13.5">
      <c r="B37" s="995"/>
      <c r="C37" s="175"/>
      <c r="D37" s="174"/>
      <c r="E37" s="174"/>
      <c r="F37" s="174"/>
      <c r="G37" s="174"/>
      <c r="H37" s="174"/>
      <c r="I37" s="174"/>
      <c r="J37" s="174"/>
      <c r="K37" s="174"/>
    </row>
    <row r="38" spans="2:11" ht="13.5">
      <c r="B38" s="995"/>
      <c r="C38" s="175"/>
      <c r="D38" s="174"/>
      <c r="E38" s="174"/>
      <c r="F38" s="174"/>
      <c r="G38" s="174"/>
      <c r="H38" s="174"/>
      <c r="I38" s="174"/>
      <c r="J38" s="174"/>
      <c r="K38" s="174"/>
    </row>
    <row r="39" spans="2:11" ht="13.5">
      <c r="B39" s="995"/>
      <c r="C39" s="175"/>
      <c r="D39" s="174"/>
      <c r="E39" s="174"/>
      <c r="F39" s="174"/>
      <c r="G39" s="174"/>
      <c r="H39" s="174"/>
      <c r="I39" s="174"/>
      <c r="J39" s="174"/>
      <c r="K39" s="174"/>
    </row>
    <row r="40" spans="2:11" ht="13.5">
      <c r="B40" s="995"/>
      <c r="C40" s="175"/>
      <c r="D40" s="174"/>
      <c r="E40" s="174"/>
      <c r="F40" s="174"/>
      <c r="G40" s="174"/>
      <c r="H40" s="174"/>
      <c r="I40" s="174"/>
      <c r="J40" s="174"/>
      <c r="K40" s="174"/>
    </row>
    <row r="41" spans="2:11" ht="13.5">
      <c r="B41" s="995"/>
      <c r="C41" s="175"/>
      <c r="D41" s="174"/>
      <c r="E41" s="174"/>
      <c r="F41" s="174"/>
      <c r="G41" s="174"/>
      <c r="H41" s="174"/>
      <c r="I41" s="174"/>
      <c r="J41" s="174"/>
      <c r="K41" s="174"/>
    </row>
    <row r="42" spans="2:11" ht="13.5">
      <c r="B42" s="995"/>
      <c r="C42" s="175"/>
      <c r="D42" s="174"/>
      <c r="E42" s="174"/>
      <c r="F42" s="174"/>
      <c r="G42" s="174"/>
      <c r="H42" s="174"/>
      <c r="I42" s="174"/>
      <c r="J42" s="174"/>
      <c r="K42" s="174"/>
    </row>
    <row r="43" spans="2:11" ht="13.5">
      <c r="B43" s="995"/>
      <c r="C43" s="175"/>
      <c r="D43" s="174"/>
      <c r="E43" s="174"/>
      <c r="F43" s="174"/>
      <c r="G43" s="174"/>
      <c r="H43" s="174"/>
      <c r="I43" s="174"/>
      <c r="J43" s="174"/>
      <c r="K43" s="174"/>
    </row>
    <row r="44" spans="2:11" ht="13.5">
      <c r="B44" s="995"/>
      <c r="C44" s="175"/>
      <c r="D44" s="174"/>
      <c r="E44" s="174"/>
      <c r="F44" s="174"/>
      <c r="G44" s="174"/>
      <c r="H44" s="174"/>
      <c r="I44" s="174"/>
      <c r="J44" s="174"/>
      <c r="K44" s="174"/>
    </row>
    <row r="45" spans="2:11" ht="13.5">
      <c r="B45" s="995"/>
      <c r="C45" s="175"/>
      <c r="D45" s="174"/>
      <c r="E45" s="174"/>
      <c r="F45" s="174"/>
      <c r="G45" s="174"/>
      <c r="H45" s="174"/>
      <c r="I45" s="174"/>
      <c r="J45" s="174"/>
      <c r="K45" s="174"/>
    </row>
    <row r="46" spans="2:11" ht="13.5">
      <c r="B46" s="995"/>
      <c r="C46" s="175"/>
      <c r="D46" s="174"/>
      <c r="E46" s="174"/>
      <c r="F46" s="174"/>
      <c r="G46" s="174"/>
      <c r="H46" s="174"/>
      <c r="I46" s="174"/>
      <c r="J46" s="174"/>
      <c r="K46" s="174"/>
    </row>
    <row r="47" spans="2:11" ht="13.5">
      <c r="B47" s="995"/>
      <c r="C47" s="175"/>
      <c r="D47" s="174"/>
      <c r="E47" s="174"/>
      <c r="F47" s="174"/>
      <c r="G47" s="174"/>
      <c r="H47" s="174"/>
      <c r="I47" s="174"/>
      <c r="J47" s="174"/>
      <c r="K47" s="174"/>
    </row>
    <row r="48" spans="2:11" ht="13.5">
      <c r="B48" s="995"/>
      <c r="C48" s="175"/>
      <c r="D48" s="174"/>
      <c r="E48" s="174"/>
      <c r="F48" s="174"/>
      <c r="G48" s="174"/>
      <c r="H48" s="174"/>
      <c r="I48" s="174"/>
      <c r="J48" s="174"/>
      <c r="K48" s="174"/>
    </row>
    <row r="49" spans="2:11" ht="13.5">
      <c r="B49" s="995"/>
      <c r="C49" s="175"/>
      <c r="D49" s="174"/>
      <c r="E49" s="174"/>
      <c r="F49" s="174"/>
      <c r="G49" s="174"/>
      <c r="H49" s="174"/>
      <c r="I49" s="174"/>
      <c r="J49" s="174"/>
      <c r="K49" s="174"/>
    </row>
    <row r="50" spans="2:11" ht="13.5">
      <c r="B50" s="995"/>
      <c r="C50" s="175"/>
      <c r="D50" s="174"/>
      <c r="E50" s="174"/>
      <c r="F50" s="174"/>
      <c r="G50" s="174"/>
      <c r="H50" s="174"/>
      <c r="I50" s="174"/>
      <c r="J50" s="174"/>
      <c r="K50" s="174"/>
    </row>
    <row r="51" spans="2:11" ht="13.5">
      <c r="B51" s="995"/>
      <c r="C51" s="175"/>
      <c r="D51" s="174"/>
      <c r="E51" s="174"/>
      <c r="F51" s="174"/>
      <c r="G51" s="174"/>
      <c r="H51" s="174"/>
      <c r="I51" s="174"/>
      <c r="J51" s="174"/>
      <c r="K51" s="174"/>
    </row>
    <row r="52" spans="2:11" ht="13.5">
      <c r="B52" s="995"/>
      <c r="C52" s="175"/>
      <c r="D52" s="174"/>
      <c r="E52" s="174"/>
      <c r="F52" s="174"/>
      <c r="G52" s="174"/>
      <c r="H52" s="174"/>
      <c r="I52" s="174"/>
      <c r="J52" s="174"/>
      <c r="K52" s="174"/>
    </row>
    <row r="53" spans="2:11" ht="13.5">
      <c r="B53" s="995"/>
      <c r="C53" s="175"/>
      <c r="D53" s="174"/>
      <c r="E53" s="174"/>
      <c r="F53" s="174"/>
      <c r="G53" s="174"/>
      <c r="H53" s="174"/>
      <c r="I53" s="174"/>
      <c r="J53" s="174"/>
      <c r="K53" s="174"/>
    </row>
    <row r="54" spans="2:11" ht="13.5">
      <c r="B54" s="995"/>
      <c r="C54" s="175"/>
      <c r="D54" s="174"/>
      <c r="E54" s="174"/>
      <c r="F54" s="174"/>
      <c r="G54" s="174"/>
      <c r="H54" s="174"/>
      <c r="I54" s="174"/>
      <c r="J54" s="174"/>
      <c r="K54" s="174"/>
    </row>
    <row r="55" spans="2:11" ht="13.5">
      <c r="B55" s="995"/>
      <c r="C55" s="175"/>
      <c r="D55" s="174"/>
      <c r="E55" s="174"/>
      <c r="F55" s="174"/>
      <c r="G55" s="174"/>
      <c r="H55" s="174"/>
      <c r="I55" s="174"/>
      <c r="J55" s="174"/>
      <c r="K55" s="174"/>
    </row>
    <row r="56" spans="2:11" ht="13.5">
      <c r="B56" s="995"/>
      <c r="C56" s="175"/>
      <c r="D56" s="174"/>
      <c r="E56" s="174"/>
      <c r="F56" s="174"/>
      <c r="G56" s="174"/>
      <c r="H56" s="174"/>
      <c r="I56" s="174"/>
      <c r="J56" s="174"/>
      <c r="K56" s="174"/>
    </row>
    <row r="57" spans="2:11" ht="13.5">
      <c r="B57" s="995"/>
      <c r="C57" s="175"/>
      <c r="D57" s="174"/>
      <c r="E57" s="174"/>
      <c r="F57" s="174"/>
      <c r="G57" s="174"/>
      <c r="H57" s="174"/>
      <c r="I57" s="174"/>
      <c r="J57" s="174"/>
      <c r="K57" s="174"/>
    </row>
    <row r="58" spans="2:11" ht="13.5">
      <c r="B58" s="995"/>
      <c r="C58" s="175"/>
      <c r="D58" s="174"/>
      <c r="E58" s="174"/>
      <c r="F58" s="174"/>
      <c r="G58" s="174"/>
      <c r="H58" s="174"/>
      <c r="I58" s="174"/>
      <c r="J58" s="174"/>
      <c r="K58" s="174"/>
    </row>
    <row r="59" spans="2:11" ht="13.5">
      <c r="B59" s="995"/>
      <c r="C59" s="175"/>
      <c r="D59" s="174"/>
      <c r="E59" s="174"/>
      <c r="F59" s="174"/>
      <c r="G59" s="174"/>
      <c r="H59" s="174"/>
      <c r="I59" s="174"/>
      <c r="J59" s="174"/>
      <c r="K59" s="174"/>
    </row>
    <row r="60" spans="2:11" ht="13.5">
      <c r="B60" s="995"/>
      <c r="C60" s="175"/>
      <c r="D60" s="174"/>
      <c r="E60" s="174"/>
      <c r="F60" s="174"/>
      <c r="G60" s="174"/>
      <c r="H60" s="174"/>
      <c r="I60" s="174"/>
      <c r="J60" s="174"/>
      <c r="K60" s="174"/>
    </row>
    <row r="61" spans="2:11" ht="13.5">
      <c r="B61" s="995"/>
      <c r="C61" s="175"/>
      <c r="D61" s="174"/>
      <c r="E61" s="174"/>
      <c r="F61" s="174"/>
      <c r="G61" s="174"/>
      <c r="H61" s="174"/>
      <c r="I61" s="174"/>
      <c r="J61" s="174"/>
      <c r="K61" s="174"/>
    </row>
    <row r="62" spans="2:11" ht="13.5">
      <c r="B62" s="995"/>
      <c r="C62" s="175"/>
      <c r="D62" s="174"/>
      <c r="E62" s="174"/>
      <c r="F62" s="174"/>
      <c r="G62" s="174"/>
      <c r="H62" s="174"/>
      <c r="I62" s="174"/>
      <c r="J62" s="174"/>
      <c r="K62" s="174"/>
    </row>
    <row r="63" spans="2:11" ht="13.5">
      <c r="B63" s="995"/>
      <c r="C63" s="175"/>
      <c r="D63" s="174"/>
      <c r="E63" s="174"/>
      <c r="F63" s="174"/>
      <c r="G63" s="174"/>
      <c r="H63" s="174"/>
      <c r="I63" s="174"/>
      <c r="J63" s="174"/>
      <c r="K63" s="174"/>
    </row>
    <row r="64" spans="2:11" ht="13.5">
      <c r="B64" s="995"/>
      <c r="C64" s="175"/>
      <c r="D64" s="174"/>
      <c r="E64" s="174"/>
      <c r="F64" s="174"/>
      <c r="G64" s="174"/>
      <c r="H64" s="174"/>
      <c r="I64" s="174"/>
      <c r="J64" s="174"/>
      <c r="K64" s="174"/>
    </row>
    <row r="65" spans="2:11" ht="13.5">
      <c r="B65" s="995"/>
      <c r="C65" s="175"/>
      <c r="D65" s="174"/>
      <c r="E65" s="174"/>
      <c r="F65" s="174"/>
      <c r="G65" s="174"/>
      <c r="H65" s="174"/>
      <c r="I65" s="174"/>
      <c r="J65" s="174"/>
      <c r="K65" s="174"/>
    </row>
    <row r="66" spans="2:11" ht="13.5">
      <c r="B66" s="995"/>
      <c r="C66" s="175"/>
      <c r="D66" s="174"/>
      <c r="E66" s="174"/>
      <c r="F66" s="174"/>
      <c r="G66" s="174"/>
      <c r="H66" s="174"/>
      <c r="I66" s="174"/>
      <c r="J66" s="174"/>
      <c r="K66" s="174"/>
    </row>
    <row r="67" spans="2:11" ht="13.5">
      <c r="B67" s="995"/>
      <c r="C67" s="175"/>
      <c r="D67" s="174"/>
      <c r="E67" s="174"/>
      <c r="F67" s="174"/>
      <c r="G67" s="174"/>
      <c r="H67" s="174"/>
      <c r="I67" s="174"/>
      <c r="J67" s="174"/>
      <c r="K67" s="174"/>
    </row>
    <row r="68" spans="2:11" ht="13.5">
      <c r="B68" s="995"/>
      <c r="C68" s="175"/>
      <c r="D68" s="174"/>
      <c r="E68" s="174"/>
      <c r="F68" s="174"/>
      <c r="G68" s="174"/>
      <c r="H68" s="174"/>
      <c r="I68" s="174"/>
      <c r="J68" s="174"/>
      <c r="K68" s="174"/>
    </row>
    <row r="69" spans="2:11" ht="13.5">
      <c r="B69" s="995"/>
      <c r="C69" s="175"/>
      <c r="D69" s="174"/>
      <c r="E69" s="174"/>
      <c r="F69" s="174"/>
      <c r="G69" s="174"/>
      <c r="H69" s="174"/>
      <c r="I69" s="174"/>
      <c r="J69" s="174"/>
      <c r="K69" s="174"/>
    </row>
    <row r="70" spans="2:11" ht="13.5">
      <c r="B70" s="995"/>
      <c r="C70" s="175"/>
      <c r="D70" s="174"/>
      <c r="E70" s="174"/>
      <c r="F70" s="174"/>
      <c r="G70" s="174"/>
      <c r="H70" s="174"/>
      <c r="I70" s="174"/>
      <c r="J70" s="174"/>
      <c r="K70" s="174"/>
    </row>
    <row r="71" spans="2:11" ht="13.5">
      <c r="B71" s="995"/>
      <c r="C71" s="175"/>
      <c r="D71" s="174"/>
      <c r="E71" s="174"/>
      <c r="F71" s="174"/>
      <c r="G71" s="174"/>
      <c r="H71" s="174"/>
      <c r="I71" s="174"/>
      <c r="J71" s="174"/>
      <c r="K71" s="174"/>
    </row>
    <row r="72" spans="2:11" ht="13.5">
      <c r="B72" s="995"/>
      <c r="C72" s="175"/>
      <c r="D72" s="174"/>
      <c r="E72" s="174"/>
      <c r="F72" s="174"/>
      <c r="G72" s="174"/>
      <c r="H72" s="174"/>
      <c r="I72" s="174"/>
      <c r="J72" s="174"/>
      <c r="K72" s="174"/>
    </row>
    <row r="73" spans="2:11" ht="13.5">
      <c r="B73" s="995"/>
      <c r="C73" s="175"/>
      <c r="D73" s="174"/>
      <c r="E73" s="174"/>
      <c r="F73" s="174"/>
      <c r="G73" s="174"/>
      <c r="H73" s="174"/>
      <c r="I73" s="174"/>
      <c r="J73" s="174"/>
      <c r="K73" s="174"/>
    </row>
    <row r="74" spans="2:11" ht="13.5">
      <c r="B74" s="995"/>
      <c r="C74" s="175"/>
      <c r="D74" s="174"/>
      <c r="E74" s="174"/>
      <c r="F74" s="174"/>
      <c r="G74" s="174"/>
      <c r="H74" s="174"/>
      <c r="I74" s="174"/>
      <c r="J74" s="174"/>
      <c r="K74" s="174"/>
    </row>
    <row r="75" spans="2:11" ht="13.5">
      <c r="B75" s="995"/>
      <c r="C75" s="175"/>
      <c r="D75" s="174"/>
      <c r="E75" s="174"/>
      <c r="F75" s="174"/>
      <c r="G75" s="174"/>
      <c r="H75" s="174"/>
      <c r="I75" s="174"/>
      <c r="J75" s="174"/>
      <c r="K75" s="174"/>
    </row>
    <row r="76" spans="2:11" ht="13.5">
      <c r="B76" s="995"/>
      <c r="C76" s="175"/>
      <c r="D76" s="174"/>
      <c r="E76" s="174"/>
      <c r="F76" s="174"/>
      <c r="G76" s="174"/>
      <c r="H76" s="174"/>
      <c r="I76" s="174"/>
      <c r="J76" s="174"/>
      <c r="K76" s="174"/>
    </row>
    <row r="77" spans="2:11" ht="13.5">
      <c r="B77" s="995"/>
      <c r="C77" s="175"/>
      <c r="D77" s="174"/>
      <c r="E77" s="174"/>
      <c r="F77" s="174"/>
      <c r="G77" s="174"/>
      <c r="H77" s="174"/>
      <c r="I77" s="174"/>
      <c r="J77" s="174"/>
      <c r="K77" s="174"/>
    </row>
    <row r="78" spans="2:11" ht="13.5">
      <c r="B78" s="995"/>
      <c r="C78" s="175"/>
      <c r="D78" s="174"/>
      <c r="E78" s="174"/>
      <c r="F78" s="174"/>
      <c r="G78" s="174"/>
      <c r="H78" s="174"/>
      <c r="I78" s="174"/>
      <c r="J78" s="174"/>
      <c r="K78" s="174"/>
    </row>
    <row r="79" spans="2:11" ht="13.5">
      <c r="B79" s="995"/>
      <c r="C79" s="175"/>
      <c r="D79" s="174"/>
      <c r="E79" s="174"/>
      <c r="F79" s="174"/>
      <c r="G79" s="174"/>
      <c r="H79" s="174"/>
      <c r="I79" s="174"/>
      <c r="J79" s="174"/>
      <c r="K79" s="174"/>
    </row>
    <row r="80" spans="2:11" ht="13.5">
      <c r="B80" s="995"/>
      <c r="C80" s="175"/>
      <c r="D80" s="174"/>
      <c r="E80" s="174"/>
      <c r="F80" s="174"/>
      <c r="G80" s="174"/>
      <c r="H80" s="174"/>
      <c r="I80" s="174"/>
      <c r="J80" s="174"/>
      <c r="K80" s="174"/>
    </row>
    <row r="81" spans="2:11" ht="13.5">
      <c r="B81" s="995"/>
      <c r="C81" s="175"/>
      <c r="D81" s="174"/>
      <c r="E81" s="174"/>
      <c r="F81" s="174"/>
      <c r="G81" s="174"/>
      <c r="H81" s="174"/>
      <c r="I81" s="174"/>
      <c r="J81" s="174"/>
      <c r="K81" s="174"/>
    </row>
    <row r="82" spans="2:11" ht="13.5">
      <c r="B82" s="995"/>
      <c r="C82" s="175"/>
      <c r="D82" s="174"/>
      <c r="E82" s="174"/>
      <c r="F82" s="174"/>
      <c r="G82" s="174"/>
      <c r="H82" s="174"/>
      <c r="I82" s="174"/>
      <c r="J82" s="174"/>
      <c r="K82" s="174"/>
    </row>
    <row r="83" spans="2:11" ht="13.5">
      <c r="B83" s="995"/>
      <c r="C83" s="175"/>
      <c r="D83" s="174"/>
      <c r="E83" s="174"/>
      <c r="F83" s="174"/>
      <c r="G83" s="174"/>
      <c r="H83" s="174"/>
      <c r="I83" s="174"/>
      <c r="J83" s="174"/>
      <c r="K83" s="174"/>
    </row>
    <row r="84" spans="2:11" ht="13.5">
      <c r="B84" s="995"/>
      <c r="C84" s="175"/>
      <c r="D84" s="174"/>
      <c r="E84" s="174"/>
      <c r="F84" s="174"/>
      <c r="G84" s="174"/>
      <c r="H84" s="174"/>
      <c r="I84" s="174"/>
      <c r="J84" s="174"/>
      <c r="K84" s="174"/>
    </row>
    <row r="85" spans="2:11" ht="13.5">
      <c r="B85" s="995"/>
      <c r="C85" s="175"/>
      <c r="D85" s="174"/>
      <c r="E85" s="174"/>
      <c r="F85" s="174"/>
      <c r="G85" s="174"/>
      <c r="H85" s="174"/>
      <c r="I85" s="174"/>
      <c r="J85" s="174"/>
      <c r="K85" s="174"/>
    </row>
    <row r="86" spans="2:11" ht="13.5">
      <c r="B86" s="995"/>
      <c r="C86" s="175"/>
      <c r="D86" s="174"/>
      <c r="E86" s="174"/>
      <c r="F86" s="174"/>
      <c r="G86" s="174"/>
      <c r="H86" s="174"/>
      <c r="I86" s="174"/>
      <c r="J86" s="174"/>
      <c r="K86" s="174"/>
    </row>
    <row r="87" spans="2:11" ht="13.5">
      <c r="B87" s="995"/>
      <c r="C87" s="175"/>
      <c r="D87" s="174"/>
      <c r="E87" s="174"/>
      <c r="F87" s="174"/>
      <c r="G87" s="174"/>
      <c r="H87" s="174"/>
      <c r="I87" s="174"/>
      <c r="J87" s="174"/>
      <c r="K87" s="174"/>
    </row>
    <row r="88" spans="2:11" ht="13.5">
      <c r="B88" s="995"/>
      <c r="C88" s="175"/>
      <c r="D88" s="174"/>
      <c r="E88" s="174"/>
      <c r="F88" s="174"/>
      <c r="G88" s="174"/>
      <c r="H88" s="174"/>
      <c r="I88" s="174"/>
      <c r="J88" s="174"/>
      <c r="K88" s="174"/>
    </row>
    <row r="89" spans="2:11" ht="13.5">
      <c r="B89" s="995"/>
      <c r="C89" s="175"/>
      <c r="D89" s="174"/>
      <c r="E89" s="174"/>
      <c r="F89" s="174"/>
      <c r="G89" s="174"/>
      <c r="H89" s="174"/>
      <c r="I89" s="174"/>
      <c r="J89" s="174"/>
      <c r="K89" s="174"/>
    </row>
    <row r="90" spans="2:11" ht="13.5">
      <c r="B90" s="995"/>
      <c r="C90" s="175"/>
      <c r="D90" s="174"/>
      <c r="E90" s="174"/>
      <c r="F90" s="174"/>
      <c r="G90" s="174"/>
      <c r="H90" s="174"/>
      <c r="I90" s="174"/>
      <c r="J90" s="174"/>
      <c r="K90" s="174"/>
    </row>
    <row r="91" spans="2:11" ht="13.5">
      <c r="B91" s="995"/>
      <c r="C91" s="175"/>
      <c r="D91" s="174"/>
      <c r="E91" s="174"/>
      <c r="F91" s="174"/>
      <c r="G91" s="174"/>
      <c r="H91" s="174"/>
      <c r="I91" s="174"/>
      <c r="J91" s="174"/>
      <c r="K91" s="174"/>
    </row>
    <row r="92" spans="2:11" ht="13.5">
      <c r="B92" s="995"/>
      <c r="C92" s="175"/>
      <c r="D92" s="174"/>
      <c r="E92" s="174"/>
      <c r="F92" s="174"/>
      <c r="G92" s="174"/>
      <c r="H92" s="174"/>
      <c r="I92" s="174"/>
      <c r="J92" s="174"/>
      <c r="K92" s="174"/>
    </row>
    <row r="93" spans="2:11" ht="13.5">
      <c r="B93" s="995"/>
      <c r="C93" s="175"/>
      <c r="D93" s="174"/>
      <c r="E93" s="174"/>
      <c r="F93" s="174"/>
      <c r="G93" s="174"/>
      <c r="H93" s="174"/>
      <c r="I93" s="174"/>
      <c r="J93" s="174"/>
      <c r="K93" s="174"/>
    </row>
    <row r="94" spans="2:11" ht="13.5">
      <c r="B94" s="995"/>
      <c r="C94" s="175"/>
      <c r="D94" s="174"/>
      <c r="E94" s="174"/>
      <c r="F94" s="174"/>
      <c r="G94" s="174"/>
      <c r="H94" s="174"/>
      <c r="I94" s="174"/>
      <c r="J94" s="174"/>
      <c r="K94" s="174"/>
    </row>
    <row r="95" spans="2:11" ht="13.5">
      <c r="B95" s="995"/>
      <c r="C95" s="175"/>
      <c r="D95" s="174"/>
      <c r="E95" s="174"/>
      <c r="F95" s="174"/>
      <c r="G95" s="174"/>
      <c r="H95" s="174"/>
      <c r="I95" s="174"/>
      <c r="J95" s="174"/>
      <c r="K95" s="174"/>
    </row>
    <row r="96" spans="2:11" ht="13.5">
      <c r="B96" s="995"/>
      <c r="C96" s="175"/>
      <c r="D96" s="174"/>
      <c r="E96" s="174"/>
      <c r="F96" s="174"/>
      <c r="G96" s="174"/>
      <c r="H96" s="174"/>
      <c r="I96" s="174"/>
      <c r="J96" s="174"/>
      <c r="K96" s="174"/>
    </row>
    <row r="97" spans="2:11" ht="13.5">
      <c r="B97" s="995"/>
      <c r="C97" s="175"/>
      <c r="D97" s="174"/>
      <c r="E97" s="174"/>
      <c r="F97" s="174"/>
      <c r="G97" s="174"/>
      <c r="H97" s="174"/>
      <c r="I97" s="174"/>
      <c r="J97" s="174"/>
      <c r="K97" s="174"/>
    </row>
    <row r="98" spans="2:11" ht="13.5">
      <c r="B98" s="995"/>
      <c r="C98" s="175"/>
      <c r="D98" s="174"/>
      <c r="E98" s="174"/>
      <c r="F98" s="174"/>
      <c r="G98" s="174"/>
      <c r="H98" s="174"/>
      <c r="I98" s="174"/>
      <c r="J98" s="174"/>
      <c r="K98" s="174"/>
    </row>
    <row r="99" spans="2:11" ht="13.5">
      <c r="B99" s="995"/>
      <c r="C99" s="175"/>
      <c r="D99" s="174"/>
      <c r="E99" s="174"/>
      <c r="F99" s="174"/>
      <c r="G99" s="174"/>
      <c r="H99" s="174"/>
      <c r="I99" s="174"/>
      <c r="J99" s="174"/>
      <c r="K99" s="174"/>
    </row>
    <row r="100" spans="2:11" ht="13.5">
      <c r="B100" s="995"/>
      <c r="C100" s="175"/>
      <c r="D100" s="174"/>
      <c r="E100" s="174"/>
      <c r="F100" s="174"/>
      <c r="G100" s="174"/>
      <c r="H100" s="174"/>
      <c r="I100" s="174"/>
      <c r="J100" s="174"/>
      <c r="K100" s="174"/>
    </row>
    <row r="101" spans="2:11" ht="13.5">
      <c r="B101" s="995"/>
      <c r="C101" s="175"/>
      <c r="D101" s="174"/>
      <c r="E101" s="174"/>
      <c r="F101" s="174"/>
      <c r="G101" s="174"/>
      <c r="H101" s="174"/>
      <c r="I101" s="174"/>
      <c r="J101" s="174"/>
      <c r="K101" s="174"/>
    </row>
    <row r="102" spans="2:11" ht="13.5">
      <c r="B102" s="995"/>
      <c r="C102" s="175"/>
      <c r="D102" s="174"/>
      <c r="E102" s="174"/>
      <c r="F102" s="174"/>
      <c r="G102" s="174"/>
      <c r="H102" s="174"/>
      <c r="I102" s="174"/>
      <c r="J102" s="174"/>
      <c r="K102" s="174"/>
    </row>
    <row r="103" spans="2:11" ht="13.5">
      <c r="B103" s="995"/>
      <c r="C103" s="175"/>
      <c r="D103" s="174"/>
      <c r="E103" s="174"/>
      <c r="F103" s="174"/>
      <c r="G103" s="174"/>
      <c r="H103" s="174"/>
      <c r="I103" s="174"/>
      <c r="J103" s="174"/>
      <c r="K103" s="174"/>
    </row>
    <row r="104" spans="2:11" ht="13.5">
      <c r="B104" s="995"/>
      <c r="C104" s="175"/>
      <c r="D104" s="174"/>
      <c r="E104" s="174"/>
      <c r="F104" s="174"/>
      <c r="G104" s="174"/>
      <c r="H104" s="174"/>
      <c r="I104" s="174"/>
      <c r="J104" s="174"/>
      <c r="K104" s="174"/>
    </row>
    <row r="105" spans="2:11" ht="13.5">
      <c r="B105" s="995"/>
      <c r="C105" s="175"/>
      <c r="D105" s="174"/>
      <c r="E105" s="174"/>
      <c r="F105" s="174"/>
      <c r="G105" s="174"/>
      <c r="H105" s="174"/>
      <c r="I105" s="174"/>
      <c r="J105" s="174"/>
      <c r="K105" s="174"/>
    </row>
    <row r="106" spans="2:11" ht="13.5">
      <c r="B106" s="995"/>
      <c r="C106" s="175"/>
      <c r="D106" s="174"/>
      <c r="E106" s="174"/>
      <c r="F106" s="174"/>
      <c r="G106" s="174"/>
      <c r="H106" s="174"/>
      <c r="I106" s="174"/>
      <c r="J106" s="174"/>
      <c r="K106" s="174"/>
    </row>
    <row r="107" spans="2:11" ht="13.5">
      <c r="B107" s="995"/>
      <c r="C107" s="175"/>
      <c r="D107" s="174"/>
      <c r="E107" s="174"/>
      <c r="F107" s="174"/>
      <c r="G107" s="174"/>
      <c r="H107" s="174"/>
      <c r="I107" s="174"/>
      <c r="J107" s="174"/>
      <c r="K107" s="174"/>
    </row>
    <row r="108" spans="2:11" ht="13.5">
      <c r="B108" s="995"/>
      <c r="C108" s="175"/>
      <c r="D108" s="174"/>
      <c r="E108" s="174"/>
      <c r="F108" s="174"/>
      <c r="G108" s="174"/>
      <c r="H108" s="174"/>
      <c r="I108" s="174"/>
      <c r="J108" s="174"/>
      <c r="K108" s="174"/>
    </row>
    <row r="109" spans="2:11" ht="13.5">
      <c r="B109" s="995"/>
      <c r="C109" s="175"/>
      <c r="D109" s="174"/>
      <c r="E109" s="174"/>
      <c r="F109" s="174"/>
      <c r="G109" s="174"/>
      <c r="H109" s="174"/>
      <c r="I109" s="174"/>
      <c r="J109" s="174"/>
      <c r="K109" s="174"/>
    </row>
    <row r="110" spans="2:11" ht="13.5">
      <c r="B110" s="995"/>
      <c r="C110" s="175"/>
      <c r="D110" s="174"/>
      <c r="E110" s="174"/>
      <c r="F110" s="174"/>
      <c r="G110" s="174"/>
      <c r="H110" s="174"/>
      <c r="I110" s="174"/>
      <c r="J110" s="174"/>
      <c r="K110" s="174"/>
    </row>
    <row r="111" spans="2:11" ht="13.5">
      <c r="B111" s="995"/>
      <c r="C111" s="175"/>
      <c r="D111" s="174"/>
      <c r="E111" s="174"/>
      <c r="F111" s="174"/>
      <c r="G111" s="174"/>
      <c r="H111" s="174"/>
      <c r="I111" s="174"/>
      <c r="J111" s="174"/>
      <c r="K111" s="174"/>
    </row>
    <row r="112" spans="2:11" ht="13.5">
      <c r="B112" s="995"/>
      <c r="C112" s="175"/>
      <c r="D112" s="174"/>
      <c r="E112" s="174"/>
      <c r="F112" s="174"/>
      <c r="G112" s="174"/>
      <c r="H112" s="174"/>
      <c r="I112" s="174"/>
      <c r="J112" s="174"/>
      <c r="K112" s="174"/>
    </row>
    <row r="113" spans="2:11" ht="13.5">
      <c r="B113" s="995"/>
      <c r="C113" s="175"/>
      <c r="D113" s="174"/>
      <c r="E113" s="174"/>
      <c r="F113" s="174"/>
      <c r="G113" s="174"/>
      <c r="H113" s="174"/>
      <c r="I113" s="174"/>
      <c r="J113" s="174"/>
      <c r="K113" s="174"/>
    </row>
    <row r="114" spans="2:11" ht="13.5">
      <c r="B114" s="995"/>
      <c r="C114" s="175"/>
      <c r="D114" s="174"/>
      <c r="E114" s="174"/>
      <c r="F114" s="174"/>
      <c r="G114" s="174"/>
      <c r="H114" s="174"/>
      <c r="I114" s="174"/>
      <c r="J114" s="174"/>
      <c r="K114" s="174"/>
    </row>
    <row r="115" spans="2:11" ht="13.5">
      <c r="B115" s="995"/>
      <c r="C115" s="175"/>
      <c r="D115" s="174"/>
      <c r="E115" s="174"/>
      <c r="F115" s="174"/>
      <c r="G115" s="174"/>
      <c r="H115" s="174"/>
      <c r="I115" s="174"/>
      <c r="J115" s="174"/>
      <c r="K115" s="174"/>
    </row>
    <row r="116" spans="2:11" ht="13.5">
      <c r="B116" s="995"/>
      <c r="C116" s="175"/>
      <c r="D116" s="174"/>
      <c r="E116" s="174"/>
      <c r="F116" s="174"/>
      <c r="G116" s="174"/>
      <c r="H116" s="174"/>
      <c r="I116" s="174"/>
      <c r="J116" s="174"/>
      <c r="K116" s="174"/>
    </row>
    <row r="117" spans="2:11" ht="13.5">
      <c r="B117" s="995"/>
      <c r="C117" s="175"/>
      <c r="D117" s="174"/>
      <c r="E117" s="174"/>
      <c r="F117" s="174"/>
      <c r="G117" s="174"/>
      <c r="H117" s="174"/>
      <c r="I117" s="174"/>
      <c r="J117" s="174"/>
      <c r="K117" s="174"/>
    </row>
    <row r="118" spans="2:11" ht="13.5">
      <c r="B118" s="995"/>
      <c r="C118" s="175"/>
      <c r="D118" s="174"/>
      <c r="E118" s="174"/>
      <c r="F118" s="174"/>
      <c r="G118" s="174"/>
      <c r="H118" s="174"/>
      <c r="I118" s="174"/>
      <c r="J118" s="174"/>
      <c r="K118" s="174"/>
    </row>
    <row r="119" spans="2:11" ht="13.5">
      <c r="B119" s="995"/>
      <c r="C119" s="175"/>
      <c r="D119" s="174"/>
      <c r="E119" s="174"/>
      <c r="F119" s="174"/>
      <c r="G119" s="174"/>
      <c r="H119" s="174"/>
      <c r="I119" s="174"/>
      <c r="J119" s="174"/>
      <c r="K119" s="174"/>
    </row>
    <row r="120" spans="2:11" ht="13.5">
      <c r="B120" s="995"/>
      <c r="C120" s="175"/>
      <c r="D120" s="174"/>
      <c r="E120" s="174"/>
      <c r="F120" s="174"/>
      <c r="G120" s="174"/>
      <c r="H120" s="174"/>
      <c r="I120" s="174"/>
      <c r="J120" s="174"/>
      <c r="K120" s="174"/>
    </row>
    <row r="121" spans="2:11" ht="13.5">
      <c r="B121" s="995"/>
      <c r="C121" s="175"/>
      <c r="D121" s="174"/>
      <c r="E121" s="174"/>
      <c r="F121" s="174"/>
      <c r="G121" s="174"/>
      <c r="H121" s="174"/>
      <c r="I121" s="174"/>
      <c r="J121" s="174"/>
      <c r="K121" s="174"/>
    </row>
    <row r="122" spans="2:11" ht="13.5">
      <c r="B122" s="995"/>
      <c r="C122" s="175"/>
      <c r="D122" s="174"/>
      <c r="E122" s="174"/>
      <c r="F122" s="174"/>
      <c r="G122" s="174"/>
      <c r="H122" s="174"/>
      <c r="I122" s="174"/>
      <c r="J122" s="174"/>
      <c r="K122" s="174"/>
    </row>
    <row r="123" spans="2:11" ht="13.5">
      <c r="B123" s="995"/>
      <c r="C123" s="175"/>
      <c r="D123" s="174"/>
      <c r="E123" s="174"/>
      <c r="F123" s="174"/>
      <c r="G123" s="174"/>
      <c r="H123" s="174"/>
      <c r="I123" s="174"/>
      <c r="J123" s="174"/>
      <c r="K123" s="174"/>
    </row>
    <row r="124" spans="2:11" ht="13.5">
      <c r="B124" s="995"/>
      <c r="C124" s="175"/>
      <c r="D124" s="174"/>
      <c r="E124" s="174"/>
      <c r="F124" s="174"/>
      <c r="G124" s="174"/>
      <c r="H124" s="174"/>
      <c r="I124" s="174"/>
      <c r="J124" s="174"/>
      <c r="K124" s="174"/>
    </row>
    <row r="125" spans="2:11" ht="13.5">
      <c r="B125" s="995"/>
      <c r="C125" s="175"/>
      <c r="D125" s="174"/>
      <c r="E125" s="174"/>
      <c r="F125" s="174"/>
      <c r="G125" s="174"/>
      <c r="H125" s="174"/>
      <c r="I125" s="174"/>
      <c r="J125" s="174"/>
      <c r="K125" s="174"/>
    </row>
    <row r="126" spans="2:11" ht="13.5">
      <c r="B126" s="995"/>
      <c r="C126" s="175"/>
      <c r="D126" s="174"/>
      <c r="E126" s="174"/>
      <c r="F126" s="174"/>
      <c r="G126" s="174"/>
      <c r="H126" s="174"/>
      <c r="I126" s="174"/>
      <c r="J126" s="174"/>
      <c r="K126" s="174"/>
    </row>
    <row r="127" spans="2:11" ht="13.5">
      <c r="B127" s="995"/>
      <c r="C127" s="175"/>
      <c r="D127" s="174"/>
      <c r="E127" s="174"/>
      <c r="F127" s="174"/>
      <c r="G127" s="174"/>
      <c r="H127" s="174"/>
      <c r="I127" s="174"/>
      <c r="J127" s="174"/>
      <c r="K127" s="174"/>
    </row>
    <row r="128" spans="2:11" ht="13.5">
      <c r="B128" s="995"/>
      <c r="C128" s="175"/>
      <c r="D128" s="174"/>
      <c r="E128" s="174"/>
      <c r="F128" s="174"/>
      <c r="G128" s="174"/>
      <c r="H128" s="174"/>
      <c r="I128" s="174"/>
      <c r="J128" s="174"/>
      <c r="K128" s="174"/>
    </row>
    <row r="129" spans="2:11" ht="13.5">
      <c r="B129" s="995"/>
      <c r="C129" s="175"/>
      <c r="D129" s="174"/>
      <c r="E129" s="174"/>
      <c r="F129" s="174"/>
      <c r="G129" s="174"/>
      <c r="H129" s="174"/>
      <c r="I129" s="174"/>
      <c r="J129" s="174"/>
      <c r="K129" s="174"/>
    </row>
    <row r="130" spans="2:11" ht="13.5">
      <c r="B130" s="995"/>
      <c r="C130" s="175"/>
      <c r="D130" s="174"/>
      <c r="E130" s="174"/>
      <c r="F130" s="174"/>
      <c r="G130" s="174"/>
      <c r="H130" s="174"/>
      <c r="I130" s="174"/>
      <c r="J130" s="174"/>
      <c r="K130" s="174"/>
    </row>
    <row r="131" spans="2:11" ht="13.5">
      <c r="B131" s="995"/>
      <c r="C131" s="175"/>
      <c r="D131" s="174"/>
      <c r="E131" s="174"/>
      <c r="F131" s="174"/>
      <c r="G131" s="174"/>
      <c r="H131" s="174"/>
      <c r="I131" s="174"/>
      <c r="J131" s="174"/>
      <c r="K131" s="174"/>
    </row>
    <row r="132" spans="2:11" ht="13.5">
      <c r="B132" s="995"/>
      <c r="C132" s="175"/>
      <c r="D132" s="174"/>
      <c r="E132" s="174"/>
      <c r="F132" s="174"/>
      <c r="G132" s="174"/>
      <c r="H132" s="174"/>
      <c r="I132" s="174"/>
      <c r="J132" s="174"/>
      <c r="K132" s="174"/>
    </row>
    <row r="133" spans="2:11" ht="13.5">
      <c r="B133" s="995"/>
      <c r="C133" s="175"/>
      <c r="D133" s="174"/>
      <c r="E133" s="174"/>
      <c r="F133" s="174"/>
      <c r="G133" s="174"/>
      <c r="H133" s="174"/>
      <c r="I133" s="174"/>
      <c r="J133" s="174"/>
      <c r="K133" s="174"/>
    </row>
    <row r="134" spans="2:11" ht="13.5">
      <c r="B134" s="995"/>
      <c r="C134" s="175"/>
      <c r="D134" s="174"/>
      <c r="E134" s="174"/>
      <c r="F134" s="174"/>
      <c r="G134" s="174"/>
      <c r="H134" s="174"/>
      <c r="I134" s="174"/>
      <c r="J134" s="174"/>
      <c r="K134" s="174"/>
    </row>
    <row r="135" spans="2:11" ht="13.5">
      <c r="B135" s="995"/>
      <c r="C135" s="175"/>
      <c r="D135" s="174"/>
      <c r="E135" s="174"/>
      <c r="F135" s="174"/>
      <c r="G135" s="174"/>
      <c r="H135" s="174"/>
      <c r="I135" s="174"/>
      <c r="J135" s="174"/>
      <c r="K135" s="174"/>
    </row>
    <row r="136" spans="2:11" ht="13.5">
      <c r="B136" s="995"/>
      <c r="C136" s="175"/>
      <c r="D136" s="174"/>
      <c r="E136" s="174"/>
      <c r="F136" s="174"/>
      <c r="G136" s="174"/>
      <c r="H136" s="174"/>
      <c r="I136" s="174"/>
      <c r="J136" s="174"/>
      <c r="K136" s="174"/>
    </row>
    <row r="137" spans="2:11" ht="13.5">
      <c r="B137" s="995"/>
      <c r="C137" s="175"/>
      <c r="D137" s="174"/>
      <c r="E137" s="174"/>
      <c r="F137" s="174"/>
      <c r="G137" s="174"/>
      <c r="H137" s="174"/>
      <c r="I137" s="174"/>
      <c r="J137" s="174"/>
      <c r="K137" s="174"/>
    </row>
    <row r="138" spans="2:11" ht="13.5">
      <c r="B138" s="995"/>
      <c r="C138" s="175"/>
      <c r="D138" s="174"/>
      <c r="E138" s="174"/>
      <c r="F138" s="174"/>
      <c r="G138" s="174"/>
      <c r="H138" s="174"/>
      <c r="I138" s="174"/>
      <c r="J138" s="174"/>
      <c r="K138" s="174"/>
    </row>
    <row r="139" spans="2:11" ht="13.5">
      <c r="B139" s="995"/>
      <c r="C139" s="175"/>
      <c r="D139" s="174"/>
      <c r="E139" s="174"/>
      <c r="F139" s="174"/>
      <c r="G139" s="174"/>
      <c r="H139" s="174"/>
      <c r="I139" s="174"/>
      <c r="J139" s="174"/>
      <c r="K139" s="174"/>
    </row>
    <row r="140" spans="2:11" ht="13.5">
      <c r="B140" s="995"/>
      <c r="C140" s="175"/>
      <c r="D140" s="174"/>
      <c r="E140" s="174"/>
      <c r="F140" s="174"/>
      <c r="G140" s="174"/>
      <c r="H140" s="174"/>
      <c r="I140" s="174"/>
      <c r="J140" s="174"/>
      <c r="K140" s="174"/>
    </row>
    <row r="141" spans="2:11" ht="13.5">
      <c r="B141" s="995"/>
      <c r="C141" s="175"/>
      <c r="D141" s="174"/>
      <c r="E141" s="174"/>
      <c r="F141" s="174"/>
      <c r="G141" s="174"/>
      <c r="H141" s="174"/>
      <c r="I141" s="174"/>
      <c r="J141" s="174"/>
      <c r="K141" s="174"/>
    </row>
    <row r="142" spans="2:11" ht="13.5">
      <c r="B142" s="995"/>
      <c r="C142" s="175"/>
      <c r="D142" s="174"/>
      <c r="E142" s="174"/>
      <c r="F142" s="174"/>
      <c r="G142" s="174"/>
      <c r="H142" s="174"/>
      <c r="I142" s="174"/>
      <c r="J142" s="174"/>
      <c r="K142" s="174"/>
    </row>
    <row r="143" spans="2:11" ht="13.5">
      <c r="B143" s="995"/>
      <c r="C143" s="175"/>
      <c r="D143" s="174"/>
      <c r="E143" s="174"/>
      <c r="F143" s="174"/>
      <c r="G143" s="174"/>
      <c r="H143" s="174"/>
      <c r="I143" s="174"/>
      <c r="J143" s="174"/>
      <c r="K143" s="174"/>
    </row>
    <row r="144" spans="2:11" ht="13.5">
      <c r="B144" s="995"/>
      <c r="C144" s="175"/>
      <c r="D144" s="174"/>
      <c r="E144" s="174"/>
      <c r="F144" s="174"/>
      <c r="G144" s="174"/>
      <c r="H144" s="174"/>
      <c r="I144" s="174"/>
      <c r="J144" s="174"/>
      <c r="K144" s="174"/>
    </row>
    <row r="145" spans="2:11" ht="13.5">
      <c r="B145" s="995"/>
      <c r="C145" s="175"/>
      <c r="D145" s="174"/>
      <c r="E145" s="174"/>
      <c r="F145" s="174"/>
      <c r="G145" s="174"/>
      <c r="H145" s="174"/>
      <c r="I145" s="174"/>
      <c r="J145" s="174"/>
      <c r="K145" s="174"/>
    </row>
    <row r="146" spans="2:11" ht="13.5">
      <c r="B146" s="995"/>
      <c r="C146" s="175"/>
      <c r="D146" s="174"/>
      <c r="E146" s="174"/>
      <c r="F146" s="174"/>
      <c r="G146" s="174"/>
      <c r="H146" s="174"/>
      <c r="I146" s="174"/>
      <c r="J146" s="174"/>
      <c r="K146" s="174"/>
    </row>
    <row r="147" spans="2:11" ht="13.5">
      <c r="B147" s="995"/>
      <c r="C147" s="175"/>
      <c r="D147" s="174"/>
      <c r="E147" s="174"/>
      <c r="F147" s="174"/>
      <c r="G147" s="174"/>
      <c r="H147" s="174"/>
      <c r="I147" s="174"/>
      <c r="J147" s="174"/>
      <c r="K147" s="174"/>
    </row>
    <row r="148" spans="2:11" ht="13.5">
      <c r="B148" s="995"/>
      <c r="C148" s="175"/>
      <c r="D148" s="174"/>
      <c r="E148" s="174"/>
      <c r="F148" s="174"/>
      <c r="G148" s="174"/>
      <c r="H148" s="174"/>
      <c r="I148" s="174"/>
      <c r="J148" s="174"/>
      <c r="K148" s="174"/>
    </row>
    <row r="149" spans="2:11" ht="13.5">
      <c r="B149" s="995"/>
      <c r="C149" s="175"/>
      <c r="D149" s="174"/>
      <c r="E149" s="174"/>
      <c r="F149" s="174"/>
      <c r="G149" s="174"/>
      <c r="H149" s="174"/>
      <c r="I149" s="174"/>
      <c r="J149" s="174"/>
      <c r="K149" s="174"/>
    </row>
    <row r="150" spans="2:11" ht="13.5">
      <c r="B150" s="995"/>
      <c r="C150" s="175"/>
      <c r="D150" s="174"/>
      <c r="E150" s="174"/>
      <c r="F150" s="174"/>
      <c r="G150" s="174"/>
      <c r="H150" s="174"/>
      <c r="I150" s="174"/>
      <c r="J150" s="174"/>
      <c r="K150" s="174"/>
    </row>
    <row r="151" spans="2:11" ht="13.5">
      <c r="B151" s="995"/>
      <c r="C151" s="175"/>
      <c r="D151" s="174"/>
      <c r="E151" s="174"/>
      <c r="F151" s="174"/>
      <c r="G151" s="174"/>
      <c r="H151" s="174"/>
      <c r="I151" s="174"/>
      <c r="J151" s="174"/>
      <c r="K151" s="174"/>
    </row>
    <row r="152" spans="2:11" ht="13.5">
      <c r="B152" s="995"/>
      <c r="C152" s="175"/>
      <c r="D152" s="174"/>
      <c r="E152" s="174"/>
      <c r="F152" s="174"/>
      <c r="G152" s="174"/>
      <c r="H152" s="174"/>
      <c r="I152" s="174"/>
      <c r="J152" s="174"/>
      <c r="K152" s="174"/>
    </row>
    <row r="153" spans="2:11" ht="13.5">
      <c r="B153" s="995"/>
      <c r="C153" s="175"/>
      <c r="D153" s="174"/>
      <c r="E153" s="174"/>
      <c r="F153" s="174"/>
      <c r="G153" s="174"/>
      <c r="H153" s="174"/>
      <c r="I153" s="174"/>
      <c r="J153" s="174"/>
      <c r="K153" s="174"/>
    </row>
    <row r="154" spans="2:11" ht="13.5">
      <c r="B154" s="995"/>
      <c r="C154" s="175"/>
      <c r="D154" s="174"/>
      <c r="E154" s="174"/>
      <c r="F154" s="174"/>
      <c r="G154" s="174"/>
      <c r="H154" s="174"/>
      <c r="I154" s="174"/>
      <c r="J154" s="174"/>
      <c r="K154" s="174"/>
    </row>
    <row r="155" spans="2:11" ht="13.5">
      <c r="B155" s="995"/>
      <c r="C155" s="175"/>
      <c r="D155" s="174"/>
      <c r="E155" s="174"/>
      <c r="F155" s="174"/>
      <c r="G155" s="174"/>
      <c r="H155" s="174"/>
      <c r="I155" s="174"/>
      <c r="J155" s="174"/>
      <c r="K155" s="174"/>
    </row>
    <row r="156" spans="2:11" ht="13.5">
      <c r="B156" s="995"/>
      <c r="C156" s="175"/>
      <c r="D156" s="174"/>
      <c r="E156" s="174"/>
      <c r="F156" s="174"/>
      <c r="G156" s="174"/>
      <c r="H156" s="174"/>
      <c r="I156" s="174"/>
      <c r="J156" s="174"/>
      <c r="K156" s="174"/>
    </row>
    <row r="157" spans="2:11" ht="13.5">
      <c r="B157" s="995"/>
      <c r="C157" s="175"/>
      <c r="D157" s="174"/>
      <c r="E157" s="174"/>
      <c r="F157" s="174"/>
      <c r="G157" s="174"/>
      <c r="H157" s="174"/>
      <c r="I157" s="174"/>
      <c r="J157" s="174"/>
      <c r="K157" s="174"/>
    </row>
    <row r="158" spans="2:11" ht="13.5">
      <c r="B158" s="995"/>
      <c r="C158" s="175"/>
      <c r="D158" s="174"/>
      <c r="E158" s="174"/>
      <c r="F158" s="174"/>
      <c r="G158" s="174"/>
      <c r="H158" s="174"/>
      <c r="I158" s="174"/>
      <c r="J158" s="174"/>
      <c r="K158" s="174"/>
    </row>
    <row r="159" spans="2:11" ht="13.5">
      <c r="B159" s="995"/>
      <c r="C159" s="175"/>
      <c r="D159" s="174"/>
      <c r="E159" s="174"/>
      <c r="F159" s="174"/>
      <c r="G159" s="174"/>
      <c r="H159" s="174"/>
      <c r="I159" s="174"/>
      <c r="J159" s="174"/>
      <c r="K159" s="174"/>
    </row>
    <row r="160" spans="2:11" ht="13.5">
      <c r="B160" s="995"/>
      <c r="C160" s="175"/>
      <c r="D160" s="174"/>
      <c r="E160" s="174"/>
      <c r="F160" s="174"/>
      <c r="G160" s="174"/>
      <c r="H160" s="174"/>
      <c r="I160" s="174"/>
      <c r="J160" s="174"/>
      <c r="K160" s="174"/>
    </row>
    <row r="161" spans="2:11" ht="13.5">
      <c r="B161" s="995"/>
      <c r="C161" s="175"/>
      <c r="D161" s="174"/>
      <c r="E161" s="174"/>
      <c r="F161" s="174"/>
      <c r="G161" s="174"/>
      <c r="H161" s="174"/>
      <c r="I161" s="174"/>
      <c r="J161" s="174"/>
      <c r="K161" s="174"/>
    </row>
    <row r="162" spans="2:11" ht="13.5">
      <c r="B162" s="995"/>
      <c r="C162" s="175"/>
      <c r="D162" s="174"/>
      <c r="E162" s="174"/>
      <c r="F162" s="174"/>
      <c r="G162" s="174"/>
      <c r="H162" s="174"/>
      <c r="I162" s="174"/>
      <c r="J162" s="174"/>
      <c r="K162" s="174"/>
    </row>
    <row r="163" spans="2:11" ht="13.5">
      <c r="B163" s="995"/>
      <c r="C163" s="175"/>
      <c r="D163" s="174"/>
      <c r="E163" s="174"/>
      <c r="F163" s="174"/>
      <c r="G163" s="174"/>
      <c r="H163" s="174"/>
      <c r="I163" s="174"/>
      <c r="J163" s="174"/>
      <c r="K163" s="174"/>
    </row>
    <row r="164" spans="2:11" ht="13.5">
      <c r="B164" s="995"/>
      <c r="C164" s="175"/>
      <c r="D164" s="174"/>
      <c r="E164" s="174"/>
      <c r="F164" s="174"/>
      <c r="G164" s="174"/>
      <c r="H164" s="174"/>
      <c r="I164" s="174"/>
      <c r="J164" s="174"/>
      <c r="K164" s="174"/>
    </row>
    <row r="165" spans="2:11" ht="13.5">
      <c r="B165" s="995"/>
      <c r="C165" s="175"/>
      <c r="D165" s="174"/>
      <c r="E165" s="174"/>
      <c r="F165" s="174"/>
      <c r="G165" s="174"/>
      <c r="H165" s="174"/>
      <c r="I165" s="174"/>
      <c r="J165" s="174"/>
      <c r="K165" s="174"/>
    </row>
    <row r="166" spans="2:11" ht="13.5">
      <c r="B166" s="995"/>
      <c r="C166" s="175"/>
      <c r="D166" s="174"/>
      <c r="E166" s="174"/>
      <c r="F166" s="174"/>
      <c r="G166" s="174"/>
      <c r="H166" s="174"/>
      <c r="I166" s="174"/>
      <c r="J166" s="174"/>
      <c r="K166" s="174"/>
    </row>
    <row r="167" spans="2:11" ht="13.5">
      <c r="B167" s="995"/>
      <c r="C167" s="175"/>
      <c r="D167" s="174"/>
      <c r="E167" s="174"/>
      <c r="F167" s="174"/>
      <c r="G167" s="174"/>
      <c r="H167" s="174"/>
      <c r="I167" s="174"/>
      <c r="J167" s="174"/>
      <c r="K167" s="174"/>
    </row>
    <row r="168" spans="2:11" ht="13.5">
      <c r="B168" s="995"/>
      <c r="C168" s="175"/>
      <c r="D168" s="174"/>
      <c r="E168" s="174"/>
      <c r="F168" s="174"/>
      <c r="G168" s="174"/>
      <c r="H168" s="174"/>
      <c r="I168" s="174"/>
      <c r="J168" s="174"/>
      <c r="K168" s="174"/>
    </row>
    <row r="169" spans="2:11" ht="13.5">
      <c r="B169" s="995"/>
      <c r="C169" s="175"/>
      <c r="D169" s="174"/>
      <c r="E169" s="174"/>
      <c r="F169" s="174"/>
      <c r="G169" s="174"/>
      <c r="H169" s="174"/>
      <c r="I169" s="174"/>
      <c r="J169" s="174"/>
      <c r="K169" s="174"/>
    </row>
    <row r="170" spans="2:11" ht="13.5">
      <c r="B170" s="995"/>
      <c r="C170" s="175"/>
      <c r="D170" s="174"/>
      <c r="E170" s="174"/>
      <c r="F170" s="174"/>
      <c r="G170" s="174"/>
      <c r="H170" s="174"/>
      <c r="I170" s="174"/>
      <c r="J170" s="174"/>
      <c r="K170" s="174"/>
    </row>
    <row r="171" spans="2:11" ht="13.5">
      <c r="B171" s="995"/>
      <c r="C171" s="175"/>
      <c r="D171" s="174"/>
      <c r="E171" s="174"/>
      <c r="F171" s="174"/>
      <c r="G171" s="174"/>
      <c r="H171" s="174"/>
      <c r="I171" s="174"/>
      <c r="J171" s="174"/>
      <c r="K171" s="174"/>
    </row>
    <row r="172" spans="2:11" ht="13.5">
      <c r="B172" s="995"/>
      <c r="C172" s="175"/>
      <c r="D172" s="174"/>
      <c r="E172" s="174"/>
      <c r="F172" s="174"/>
      <c r="G172" s="174"/>
      <c r="H172" s="174"/>
      <c r="I172" s="174"/>
      <c r="J172" s="174"/>
      <c r="K172" s="174"/>
    </row>
    <row r="173" spans="2:11" ht="13.5">
      <c r="B173" s="995"/>
      <c r="C173" s="175"/>
      <c r="D173" s="174"/>
      <c r="E173" s="174"/>
      <c r="F173" s="174"/>
      <c r="G173" s="174"/>
      <c r="H173" s="174"/>
      <c r="I173" s="174"/>
      <c r="J173" s="174"/>
      <c r="K173" s="174"/>
    </row>
    <row r="174" spans="2:11" ht="13.5">
      <c r="B174" s="995"/>
      <c r="C174" s="175"/>
      <c r="D174" s="174"/>
      <c r="E174" s="174"/>
      <c r="F174" s="174"/>
      <c r="G174" s="174"/>
      <c r="H174" s="174"/>
      <c r="I174" s="174"/>
      <c r="J174" s="174"/>
      <c r="K174" s="174"/>
    </row>
    <row r="175" spans="2:11" ht="13.5">
      <c r="B175" s="995"/>
      <c r="C175" s="175"/>
      <c r="D175" s="174"/>
      <c r="E175" s="174"/>
      <c r="F175" s="174"/>
      <c r="G175" s="174"/>
      <c r="H175" s="174"/>
      <c r="I175" s="174"/>
      <c r="J175" s="174"/>
      <c r="K175" s="174"/>
    </row>
    <row r="176" spans="2:11" ht="13.5">
      <c r="B176" s="995"/>
      <c r="C176" s="175"/>
      <c r="D176" s="174"/>
      <c r="E176" s="174"/>
      <c r="F176" s="174"/>
      <c r="G176" s="174"/>
      <c r="H176" s="174"/>
      <c r="I176" s="174"/>
      <c r="J176" s="174"/>
      <c r="K176" s="174"/>
    </row>
    <row r="177" spans="2:11" ht="13.5">
      <c r="B177" s="995"/>
      <c r="C177" s="175"/>
      <c r="D177" s="174"/>
      <c r="E177" s="174"/>
      <c r="F177" s="174"/>
      <c r="G177" s="174"/>
      <c r="H177" s="174"/>
      <c r="I177" s="174"/>
      <c r="J177" s="174"/>
      <c r="K177" s="174"/>
    </row>
    <row r="178" spans="2:11" ht="13.5">
      <c r="B178" s="995"/>
      <c r="C178" s="175"/>
      <c r="D178" s="174"/>
      <c r="E178" s="174"/>
      <c r="F178" s="174"/>
      <c r="G178" s="174"/>
      <c r="H178" s="174"/>
      <c r="I178" s="174"/>
      <c r="J178" s="174"/>
      <c r="K178" s="174"/>
    </row>
    <row r="179" spans="2:11" ht="13.5">
      <c r="B179" s="995"/>
      <c r="C179" s="175"/>
      <c r="D179" s="174"/>
      <c r="E179" s="174"/>
      <c r="F179" s="174"/>
      <c r="G179" s="174"/>
      <c r="H179" s="174"/>
      <c r="I179" s="174"/>
      <c r="J179" s="174"/>
      <c r="K179" s="174"/>
    </row>
    <row r="180" spans="2:11" ht="13.5">
      <c r="B180" s="995"/>
      <c r="C180" s="175"/>
      <c r="D180" s="174"/>
      <c r="E180" s="174"/>
      <c r="F180" s="174"/>
      <c r="G180" s="174"/>
      <c r="H180" s="174"/>
      <c r="I180" s="174"/>
      <c r="J180" s="174"/>
      <c r="K180" s="174"/>
    </row>
    <row r="181" spans="2:11" ht="13.5">
      <c r="B181" s="995"/>
      <c r="C181" s="175"/>
      <c r="D181" s="174"/>
      <c r="E181" s="174"/>
      <c r="F181" s="174"/>
      <c r="G181" s="174"/>
      <c r="H181" s="174"/>
      <c r="I181" s="174"/>
      <c r="J181" s="174"/>
      <c r="K181" s="174"/>
    </row>
    <row r="182" spans="2:11" ht="13.5">
      <c r="B182" s="995"/>
      <c r="C182" s="175"/>
      <c r="D182" s="174"/>
      <c r="E182" s="174"/>
      <c r="F182" s="174"/>
      <c r="G182" s="174"/>
      <c r="H182" s="174"/>
      <c r="I182" s="174"/>
      <c r="J182" s="174"/>
      <c r="K182" s="174"/>
    </row>
    <row r="183" spans="2:11" ht="13.5">
      <c r="B183" s="995"/>
      <c r="C183" s="175"/>
      <c r="D183" s="174"/>
      <c r="E183" s="174"/>
      <c r="F183" s="174"/>
      <c r="G183" s="174"/>
      <c r="H183" s="174"/>
      <c r="I183" s="174"/>
      <c r="J183" s="174"/>
      <c r="K183" s="174"/>
    </row>
    <row r="184" spans="2:11" ht="13.5">
      <c r="B184" s="995"/>
      <c r="C184" s="175"/>
      <c r="D184" s="174"/>
      <c r="E184" s="174"/>
      <c r="F184" s="174"/>
      <c r="G184" s="174"/>
      <c r="H184" s="174"/>
      <c r="I184" s="174"/>
      <c r="J184" s="174"/>
      <c r="K184" s="174"/>
    </row>
    <row r="185" spans="2:11" ht="13.5">
      <c r="B185" s="995"/>
      <c r="C185" s="175"/>
      <c r="D185" s="174"/>
      <c r="E185" s="174"/>
      <c r="F185" s="174"/>
      <c r="G185" s="174"/>
      <c r="H185" s="174"/>
      <c r="I185" s="174"/>
      <c r="J185" s="174"/>
      <c r="K185" s="174"/>
    </row>
    <row r="186" spans="2:11" ht="13.5">
      <c r="B186" s="995"/>
      <c r="C186" s="175"/>
      <c r="D186" s="174"/>
      <c r="E186" s="174"/>
      <c r="F186" s="174"/>
      <c r="G186" s="174"/>
      <c r="H186" s="174"/>
      <c r="I186" s="174"/>
      <c r="J186" s="174"/>
      <c r="K186" s="174"/>
    </row>
    <row r="187" spans="2:11" ht="13.5">
      <c r="B187" s="995"/>
      <c r="C187" s="175"/>
      <c r="D187" s="174"/>
      <c r="E187" s="174"/>
      <c r="F187" s="174"/>
      <c r="G187" s="174"/>
      <c r="H187" s="174"/>
      <c r="I187" s="174"/>
      <c r="J187" s="174"/>
      <c r="K187" s="174"/>
    </row>
    <row r="188" spans="2:11" ht="13.5">
      <c r="B188" s="995"/>
      <c r="C188" s="175"/>
      <c r="D188" s="174"/>
      <c r="E188" s="174"/>
      <c r="F188" s="174"/>
      <c r="G188" s="174"/>
      <c r="H188" s="174"/>
      <c r="I188" s="174"/>
      <c r="J188" s="174"/>
      <c r="K188" s="174"/>
    </row>
    <row r="189" spans="2:11" ht="13.5">
      <c r="B189" s="995"/>
      <c r="C189" s="175"/>
      <c r="D189" s="174"/>
      <c r="E189" s="174"/>
      <c r="F189" s="174"/>
      <c r="G189" s="174"/>
      <c r="H189" s="174"/>
      <c r="I189" s="174"/>
      <c r="J189" s="174"/>
      <c r="K189" s="174"/>
    </row>
    <row r="190" spans="2:11" ht="13.5">
      <c r="B190" s="995"/>
      <c r="C190" s="175"/>
      <c r="D190" s="174"/>
      <c r="E190" s="174"/>
      <c r="F190" s="174"/>
      <c r="G190" s="174"/>
      <c r="H190" s="174"/>
      <c r="I190" s="174"/>
      <c r="J190" s="174"/>
      <c r="K190" s="174"/>
    </row>
    <row r="191" spans="2:11" ht="13.5">
      <c r="B191" s="995"/>
      <c r="C191" s="175"/>
      <c r="D191" s="174"/>
      <c r="E191" s="174"/>
      <c r="F191" s="174"/>
      <c r="G191" s="174"/>
      <c r="H191" s="174"/>
      <c r="I191" s="174"/>
      <c r="J191" s="174"/>
      <c r="K191" s="174"/>
    </row>
    <row r="192" spans="2:11" ht="13.5">
      <c r="B192" s="995"/>
      <c r="C192" s="175"/>
      <c r="D192" s="174"/>
      <c r="E192" s="174"/>
      <c r="F192" s="174"/>
      <c r="G192" s="174"/>
      <c r="H192" s="174"/>
      <c r="I192" s="174"/>
      <c r="J192" s="174"/>
      <c r="K192" s="174"/>
    </row>
    <row r="193" spans="2:11" ht="13.5">
      <c r="B193" s="995"/>
      <c r="C193" s="175"/>
      <c r="D193" s="174"/>
      <c r="E193" s="174"/>
      <c r="F193" s="174"/>
      <c r="G193" s="174"/>
      <c r="H193" s="174"/>
      <c r="I193" s="174"/>
      <c r="J193" s="174"/>
      <c r="K193" s="174"/>
    </row>
    <row r="194" spans="2:11" ht="13.5">
      <c r="B194" s="995"/>
      <c r="C194" s="175"/>
      <c r="D194" s="174"/>
      <c r="E194" s="174"/>
      <c r="F194" s="174"/>
      <c r="G194" s="174"/>
      <c r="H194" s="174"/>
      <c r="I194" s="174"/>
      <c r="J194" s="174"/>
      <c r="K194" s="174"/>
    </row>
    <row r="195" spans="2:11" ht="13.5">
      <c r="B195" s="995"/>
      <c r="C195" s="175"/>
      <c r="D195" s="174"/>
      <c r="E195" s="174"/>
      <c r="F195" s="174"/>
      <c r="G195" s="174"/>
      <c r="H195" s="174"/>
      <c r="I195" s="174"/>
      <c r="J195" s="174"/>
      <c r="K195" s="174"/>
    </row>
    <row r="196" spans="2:11" ht="13.5">
      <c r="B196" s="995"/>
      <c r="C196" s="175"/>
      <c r="D196" s="174"/>
      <c r="E196" s="174"/>
      <c r="F196" s="174"/>
      <c r="G196" s="174"/>
      <c r="H196" s="174"/>
      <c r="I196" s="174"/>
      <c r="J196" s="174"/>
      <c r="K196" s="174"/>
    </row>
    <row r="197" spans="2:11" ht="13.5">
      <c r="B197" s="995"/>
      <c r="C197" s="175"/>
      <c r="D197" s="174"/>
      <c r="E197" s="174"/>
      <c r="F197" s="174"/>
      <c r="G197" s="174"/>
      <c r="H197" s="174"/>
      <c r="I197" s="174"/>
      <c r="J197" s="174"/>
      <c r="K197" s="174"/>
    </row>
    <row r="198" spans="2:11" ht="13.5">
      <c r="B198" s="995"/>
      <c r="C198" s="175"/>
      <c r="D198" s="174"/>
      <c r="E198" s="174"/>
      <c r="F198" s="174"/>
      <c r="G198" s="174"/>
      <c r="H198" s="174"/>
      <c r="I198" s="174"/>
      <c r="J198" s="174"/>
      <c r="K198" s="174"/>
    </row>
    <row r="199" spans="2:11" ht="13.5">
      <c r="B199" s="995"/>
      <c r="C199" s="175"/>
      <c r="D199" s="174"/>
      <c r="E199" s="174"/>
      <c r="F199" s="174"/>
      <c r="G199" s="174"/>
      <c r="H199" s="174"/>
      <c r="I199" s="174"/>
      <c r="J199" s="174"/>
      <c r="K199" s="174"/>
    </row>
    <row r="200" spans="2:11" ht="13.5">
      <c r="B200" s="995"/>
      <c r="C200" s="175"/>
      <c r="D200" s="174"/>
      <c r="E200" s="174"/>
      <c r="F200" s="174"/>
      <c r="G200" s="174"/>
      <c r="H200" s="174"/>
      <c r="I200" s="174"/>
      <c r="J200" s="174"/>
      <c r="K200" s="174"/>
    </row>
    <row r="201" spans="2:11" ht="13.5">
      <c r="B201" s="995"/>
      <c r="C201" s="175"/>
      <c r="D201" s="174"/>
      <c r="E201" s="174"/>
      <c r="F201" s="174"/>
      <c r="G201" s="174"/>
      <c r="H201" s="174"/>
      <c r="I201" s="174"/>
      <c r="J201" s="174"/>
      <c r="K201" s="174"/>
    </row>
    <row r="202" spans="2:11" ht="13.5">
      <c r="B202" s="995"/>
      <c r="C202" s="175"/>
      <c r="D202" s="174"/>
      <c r="E202" s="174"/>
      <c r="F202" s="174"/>
      <c r="G202" s="174"/>
      <c r="H202" s="174"/>
      <c r="I202" s="174"/>
      <c r="J202" s="174"/>
      <c r="K202" s="174"/>
    </row>
    <row r="203" spans="2:11" ht="13.5">
      <c r="B203" s="995"/>
      <c r="C203" s="175"/>
      <c r="D203" s="174"/>
      <c r="E203" s="174"/>
      <c r="F203" s="174"/>
      <c r="G203" s="174"/>
      <c r="H203" s="174"/>
      <c r="I203" s="174"/>
      <c r="J203" s="174"/>
      <c r="K203" s="174"/>
    </row>
    <row r="204" spans="2:11" ht="13.5">
      <c r="B204" s="995"/>
      <c r="C204" s="175"/>
      <c r="D204" s="174"/>
      <c r="E204" s="174"/>
      <c r="F204" s="174"/>
      <c r="G204" s="174"/>
      <c r="H204" s="174"/>
      <c r="I204" s="174"/>
      <c r="J204" s="174"/>
      <c r="K204" s="174"/>
    </row>
    <row r="205" spans="2:11" ht="13.5">
      <c r="B205" s="995"/>
      <c r="C205" s="175"/>
      <c r="D205" s="174"/>
      <c r="E205" s="174"/>
      <c r="F205" s="174"/>
      <c r="G205" s="174"/>
      <c r="H205" s="174"/>
      <c r="I205" s="174"/>
      <c r="J205" s="174"/>
      <c r="K205" s="174"/>
    </row>
    <row r="206" spans="2:11" ht="13.5">
      <c r="B206" s="995"/>
      <c r="C206" s="175"/>
      <c r="D206" s="174"/>
      <c r="E206" s="174"/>
      <c r="F206" s="174"/>
      <c r="G206" s="174"/>
      <c r="H206" s="174"/>
      <c r="I206" s="174"/>
      <c r="J206" s="174"/>
      <c r="K206" s="313"/>
    </row>
    <row r="207" spans="2:11" ht="13.5">
      <c r="B207" s="995"/>
      <c r="C207" s="175"/>
      <c r="D207" s="174"/>
      <c r="E207" s="174"/>
      <c r="F207" s="174"/>
      <c r="G207" s="174"/>
      <c r="H207" s="174"/>
      <c r="I207" s="174"/>
      <c r="J207" s="174"/>
      <c r="K207" s="174"/>
    </row>
    <row r="208" spans="2:11" ht="13.5">
      <c r="B208" s="995"/>
      <c r="C208" s="175"/>
      <c r="D208" s="174"/>
      <c r="E208" s="174"/>
      <c r="F208" s="174"/>
      <c r="G208" s="174"/>
      <c r="H208" s="174"/>
      <c r="I208" s="174"/>
      <c r="J208" s="174"/>
      <c r="K208" s="174"/>
    </row>
    <row r="209" spans="2:11" ht="13.5">
      <c r="B209" s="995"/>
      <c r="C209" s="175"/>
      <c r="D209" s="174"/>
      <c r="E209" s="174"/>
      <c r="F209" s="174"/>
      <c r="G209" s="174"/>
      <c r="H209" s="174"/>
      <c r="I209" s="174"/>
      <c r="J209" s="174"/>
      <c r="K209" s="174"/>
    </row>
    <row r="210" spans="2:11" ht="13.5">
      <c r="B210" s="995"/>
      <c r="C210" s="175"/>
      <c r="D210" s="174"/>
      <c r="E210" s="174"/>
      <c r="F210" s="174"/>
      <c r="G210" s="174"/>
      <c r="H210" s="174"/>
      <c r="I210" s="174"/>
      <c r="J210" s="174"/>
      <c r="K210" s="174"/>
    </row>
    <row r="211" spans="2:11" ht="13.5">
      <c r="B211" s="995"/>
      <c r="C211" s="175"/>
      <c r="D211" s="174"/>
      <c r="E211" s="174"/>
      <c r="F211" s="174"/>
      <c r="G211" s="174"/>
      <c r="H211" s="174"/>
      <c r="I211" s="174"/>
      <c r="J211" s="174"/>
      <c r="K211" s="174"/>
    </row>
    <row r="212" spans="2:11" ht="13.5">
      <c r="B212" s="995"/>
      <c r="C212" s="175"/>
      <c r="D212" s="174"/>
      <c r="E212" s="174"/>
      <c r="F212" s="174"/>
      <c r="G212" s="174"/>
      <c r="H212" s="174"/>
      <c r="I212" s="174"/>
      <c r="J212" s="174"/>
      <c r="K212" s="174"/>
    </row>
    <row r="213" spans="2:11" ht="13.5">
      <c r="B213" s="995"/>
      <c r="C213" s="175"/>
      <c r="D213" s="174"/>
      <c r="E213" s="174"/>
      <c r="F213" s="174"/>
      <c r="G213" s="174"/>
      <c r="H213" s="174"/>
      <c r="I213" s="174"/>
      <c r="J213" s="174"/>
      <c r="K213" s="174"/>
    </row>
    <row r="214" spans="2:11" ht="13.5">
      <c r="B214" s="995"/>
      <c r="C214" s="175"/>
      <c r="D214" s="174"/>
      <c r="E214" s="174"/>
      <c r="F214" s="174"/>
      <c r="G214" s="174"/>
      <c r="H214" s="174"/>
      <c r="I214" s="174"/>
      <c r="J214" s="174"/>
      <c r="K214" s="174"/>
    </row>
    <row r="215" spans="2:11" ht="13.5">
      <c r="B215" s="995"/>
      <c r="C215" s="175"/>
      <c r="D215" s="174"/>
      <c r="E215" s="174"/>
      <c r="F215" s="174"/>
      <c r="G215" s="174"/>
      <c r="H215" s="174"/>
      <c r="I215" s="174"/>
      <c r="J215" s="174"/>
      <c r="K215" s="174"/>
    </row>
    <row r="216" spans="2:11" ht="13.5">
      <c r="B216" s="995"/>
      <c r="C216" s="175"/>
      <c r="D216" s="174"/>
      <c r="E216" s="174"/>
      <c r="F216" s="174"/>
      <c r="G216" s="174"/>
      <c r="H216" s="174"/>
      <c r="I216" s="174"/>
      <c r="J216" s="174"/>
      <c r="K216" s="174"/>
    </row>
    <row r="217" spans="2:11" ht="13.5">
      <c r="B217" s="995"/>
      <c r="C217" s="175"/>
      <c r="D217" s="174"/>
      <c r="E217" s="174"/>
      <c r="F217" s="174"/>
      <c r="G217" s="174"/>
      <c r="H217" s="174"/>
      <c r="I217" s="174"/>
      <c r="J217" s="174"/>
      <c r="K217" s="174"/>
    </row>
    <row r="218" spans="2:11" ht="13.5">
      <c r="B218" s="995"/>
      <c r="C218" s="175"/>
      <c r="D218" s="174"/>
      <c r="E218" s="174"/>
      <c r="F218" s="174"/>
      <c r="G218" s="174"/>
      <c r="H218" s="174"/>
      <c r="I218" s="174"/>
      <c r="J218" s="174"/>
      <c r="K218" s="174"/>
    </row>
    <row r="219" spans="2:11" ht="13.5">
      <c r="B219" s="995"/>
      <c r="C219" s="175"/>
      <c r="D219" s="174"/>
      <c r="E219" s="174"/>
      <c r="F219" s="174"/>
      <c r="G219" s="174"/>
      <c r="H219" s="174"/>
      <c r="I219" s="174"/>
      <c r="J219" s="174"/>
      <c r="K219" s="174"/>
    </row>
    <row r="220" spans="2:11" ht="13.5">
      <c r="B220" s="995"/>
      <c r="C220" s="175"/>
      <c r="D220" s="174"/>
      <c r="E220" s="174"/>
      <c r="F220" s="174"/>
      <c r="G220" s="174"/>
      <c r="H220" s="174"/>
      <c r="I220" s="174"/>
      <c r="J220" s="174"/>
      <c r="K220" s="174"/>
    </row>
    <row r="221" spans="2:11" ht="13.5">
      <c r="B221" s="995"/>
      <c r="C221" s="175"/>
      <c r="D221" s="174"/>
      <c r="E221" s="174"/>
      <c r="F221" s="174"/>
      <c r="G221" s="174"/>
      <c r="H221" s="174"/>
      <c r="I221" s="174"/>
      <c r="J221" s="174"/>
      <c r="K221" s="174"/>
    </row>
    <row r="222" spans="2:11" ht="13.5">
      <c r="B222" s="995"/>
      <c r="C222" s="175"/>
      <c r="D222" s="174"/>
      <c r="E222" s="174"/>
      <c r="F222" s="174"/>
      <c r="G222" s="174"/>
      <c r="H222" s="174"/>
      <c r="I222" s="174"/>
      <c r="J222" s="174"/>
      <c r="K222" s="174"/>
    </row>
    <row r="223" spans="2:11" ht="13.5">
      <c r="B223" s="995"/>
      <c r="C223" s="175"/>
      <c r="D223" s="174"/>
      <c r="E223" s="174"/>
      <c r="F223" s="174"/>
      <c r="G223" s="174"/>
      <c r="H223" s="174"/>
      <c r="I223" s="174"/>
      <c r="J223" s="174"/>
      <c r="K223" s="174"/>
    </row>
    <row r="224" spans="2:11" ht="13.5">
      <c r="B224" s="995"/>
      <c r="C224" s="175"/>
      <c r="D224" s="174"/>
      <c r="E224" s="174"/>
      <c r="F224" s="174"/>
      <c r="G224" s="174"/>
      <c r="H224" s="174"/>
      <c r="I224" s="174"/>
      <c r="J224" s="174"/>
      <c r="K224" s="174"/>
    </row>
    <row r="225" spans="2:11" ht="13.5">
      <c r="B225" s="995"/>
      <c r="C225" s="175"/>
      <c r="D225" s="174"/>
      <c r="E225" s="174"/>
      <c r="F225" s="174"/>
      <c r="G225" s="174"/>
      <c r="H225" s="174"/>
      <c r="I225" s="174"/>
      <c r="J225" s="174"/>
      <c r="K225" s="174"/>
    </row>
    <row r="226" spans="2:11" ht="13.5">
      <c r="B226" s="995"/>
      <c r="C226" s="175"/>
      <c r="D226" s="174"/>
      <c r="E226" s="174"/>
      <c r="F226" s="174"/>
      <c r="G226" s="174"/>
      <c r="H226" s="174"/>
      <c r="I226" s="174"/>
      <c r="J226" s="174"/>
      <c r="K226" s="174"/>
    </row>
    <row r="227" spans="2:11" ht="13.5">
      <c r="B227" s="995"/>
      <c r="C227" s="175"/>
      <c r="D227" s="174"/>
      <c r="E227" s="174"/>
      <c r="F227" s="174"/>
      <c r="G227" s="174"/>
      <c r="H227" s="174"/>
      <c r="I227" s="174"/>
      <c r="J227" s="174"/>
      <c r="K227" s="174"/>
    </row>
    <row r="228" spans="2:11" ht="13.5">
      <c r="B228" s="995"/>
      <c r="C228" s="175"/>
      <c r="D228" s="174"/>
      <c r="E228" s="174"/>
      <c r="F228" s="174"/>
      <c r="G228" s="174"/>
      <c r="H228" s="174"/>
      <c r="I228" s="174"/>
      <c r="J228" s="174"/>
      <c r="K228" s="174"/>
    </row>
    <row r="229" spans="2:11" ht="13.5">
      <c r="B229" s="995"/>
      <c r="C229" s="175"/>
      <c r="D229" s="174"/>
      <c r="E229" s="174"/>
      <c r="F229" s="174"/>
      <c r="G229" s="174"/>
      <c r="H229" s="174"/>
      <c r="I229" s="174"/>
      <c r="J229" s="174"/>
      <c r="K229" s="174"/>
    </row>
    <row r="230" spans="2:11" ht="13.5">
      <c r="B230" s="995"/>
      <c r="C230" s="175"/>
      <c r="D230" s="174"/>
      <c r="E230" s="174"/>
      <c r="F230" s="174"/>
      <c r="G230" s="174"/>
      <c r="H230" s="174"/>
      <c r="I230" s="174"/>
      <c r="J230" s="174"/>
      <c r="K230" s="174"/>
    </row>
    <row r="231" spans="2:11" ht="13.5">
      <c r="B231" s="995"/>
      <c r="C231" s="175"/>
      <c r="D231" s="174"/>
      <c r="E231" s="174"/>
      <c r="F231" s="174"/>
      <c r="G231" s="174"/>
      <c r="H231" s="174"/>
      <c r="I231" s="174"/>
      <c r="J231" s="174"/>
      <c r="K231" s="174"/>
    </row>
    <row r="232" spans="2:11" ht="13.5">
      <c r="B232" s="995"/>
      <c r="C232" s="175"/>
      <c r="D232" s="174"/>
      <c r="E232" s="174"/>
      <c r="F232" s="174"/>
      <c r="G232" s="174"/>
      <c r="H232" s="174"/>
      <c r="I232" s="174"/>
      <c r="J232" s="174"/>
      <c r="K232" s="174"/>
    </row>
    <row r="233" spans="2:11" ht="13.5">
      <c r="B233" s="995"/>
      <c r="C233" s="175"/>
      <c r="D233" s="174"/>
      <c r="E233" s="174"/>
      <c r="F233" s="174"/>
      <c r="G233" s="174"/>
      <c r="H233" s="174"/>
      <c r="I233" s="174"/>
      <c r="J233" s="174"/>
      <c r="K233" s="174"/>
    </row>
    <row r="234" spans="2:11" ht="13.5">
      <c r="B234" s="995"/>
      <c r="C234" s="175"/>
      <c r="D234" s="174"/>
      <c r="E234" s="174"/>
      <c r="F234" s="174"/>
      <c r="G234" s="174"/>
      <c r="H234" s="174"/>
      <c r="I234" s="174"/>
      <c r="J234" s="174"/>
      <c r="K234" s="174"/>
    </row>
    <row r="235" spans="2:11" ht="13.5">
      <c r="B235" s="995"/>
      <c r="C235" s="175"/>
      <c r="D235" s="174"/>
      <c r="E235" s="174"/>
      <c r="F235" s="174"/>
      <c r="G235" s="174"/>
      <c r="H235" s="174"/>
      <c r="I235" s="174"/>
      <c r="J235" s="174"/>
      <c r="K235" s="174"/>
    </row>
    <row r="236" spans="2:11" ht="13.5">
      <c r="B236" s="995"/>
      <c r="C236" s="175"/>
      <c r="D236" s="174"/>
      <c r="E236" s="174"/>
      <c r="F236" s="174"/>
      <c r="G236" s="174"/>
      <c r="H236" s="174"/>
      <c r="I236" s="174"/>
      <c r="J236" s="174"/>
      <c r="K236" s="174"/>
    </row>
    <row r="237" spans="2:11" ht="13.5">
      <c r="B237" s="995"/>
      <c r="C237" s="175"/>
      <c r="D237" s="174"/>
      <c r="E237" s="174"/>
      <c r="F237" s="174"/>
      <c r="G237" s="174"/>
      <c r="H237" s="174"/>
      <c r="I237" s="174"/>
      <c r="J237" s="174"/>
      <c r="K237" s="174"/>
    </row>
    <row r="238" spans="2:11" ht="13.5">
      <c r="B238" s="995"/>
      <c r="C238" s="175"/>
      <c r="D238" s="174"/>
      <c r="E238" s="174"/>
      <c r="F238" s="174"/>
      <c r="G238" s="174"/>
      <c r="H238" s="174"/>
      <c r="I238" s="174"/>
      <c r="J238" s="174"/>
      <c r="K238" s="174"/>
    </row>
    <row r="239" spans="2:11" ht="13.5">
      <c r="B239" s="995"/>
      <c r="C239" s="175"/>
      <c r="D239" s="174"/>
      <c r="E239" s="174"/>
      <c r="F239" s="174"/>
      <c r="G239" s="174"/>
      <c r="H239" s="174"/>
      <c r="I239" s="174"/>
      <c r="J239" s="174"/>
      <c r="K239" s="174"/>
    </row>
    <row r="240" spans="2:11" ht="13.5">
      <c r="B240" s="995"/>
      <c r="C240" s="175"/>
      <c r="D240" s="174"/>
      <c r="E240" s="174"/>
      <c r="F240" s="174"/>
      <c r="G240" s="174"/>
      <c r="H240" s="174"/>
      <c r="I240" s="174"/>
      <c r="J240" s="174"/>
      <c r="K240" s="174"/>
    </row>
    <row r="241" spans="2:11" ht="13.5">
      <c r="B241" s="995"/>
      <c r="C241" s="175"/>
      <c r="D241" s="174"/>
      <c r="E241" s="174"/>
      <c r="F241" s="174"/>
      <c r="G241" s="174"/>
      <c r="H241" s="174"/>
      <c r="I241" s="174"/>
      <c r="J241" s="174"/>
      <c r="K241" s="174"/>
    </row>
    <row r="242" spans="2:11" ht="13.5">
      <c r="B242" s="995"/>
      <c r="C242" s="175"/>
      <c r="D242" s="174"/>
      <c r="E242" s="174"/>
      <c r="F242" s="174"/>
      <c r="G242" s="174"/>
      <c r="H242" s="174"/>
      <c r="I242" s="174"/>
      <c r="J242" s="174"/>
      <c r="K242" s="174"/>
    </row>
    <row r="243" spans="2:11" ht="13.5">
      <c r="B243" s="995"/>
      <c r="C243" s="175"/>
      <c r="D243" s="174"/>
      <c r="E243" s="174"/>
      <c r="F243" s="174"/>
      <c r="G243" s="174"/>
      <c r="H243" s="174"/>
      <c r="I243" s="174"/>
      <c r="J243" s="174"/>
      <c r="K243" s="174"/>
    </row>
    <row r="244" spans="2:11" ht="13.5">
      <c r="B244" s="995"/>
      <c r="C244" s="175"/>
      <c r="D244" s="174"/>
      <c r="E244" s="174"/>
      <c r="F244" s="174"/>
      <c r="G244" s="174"/>
      <c r="H244" s="174"/>
      <c r="I244" s="174"/>
      <c r="J244" s="174"/>
      <c r="K244" s="174"/>
    </row>
    <row r="245" spans="2:11" ht="13.5">
      <c r="B245" s="995"/>
      <c r="C245" s="175"/>
      <c r="D245" s="174"/>
      <c r="E245" s="174"/>
      <c r="F245" s="174"/>
      <c r="G245" s="174"/>
      <c r="H245" s="174"/>
      <c r="I245" s="174"/>
      <c r="J245" s="174"/>
      <c r="K245" s="174"/>
    </row>
    <row r="246" spans="2:11" ht="13.5">
      <c r="B246" s="995"/>
      <c r="C246" s="175"/>
      <c r="D246" s="174"/>
      <c r="E246" s="174"/>
      <c r="F246" s="174"/>
      <c r="G246" s="174"/>
      <c r="H246" s="174"/>
      <c r="I246" s="174"/>
      <c r="J246" s="174"/>
      <c r="K246" s="174"/>
    </row>
    <row r="247" spans="2:11" ht="13.5">
      <c r="B247" s="995"/>
      <c r="C247" s="175"/>
      <c r="D247" s="174"/>
      <c r="E247" s="174"/>
      <c r="F247" s="174"/>
      <c r="G247" s="174"/>
      <c r="H247" s="174"/>
      <c r="I247" s="174"/>
      <c r="J247" s="174"/>
      <c r="K247" s="174"/>
    </row>
    <row r="248" spans="2:11" ht="13.5">
      <c r="B248" s="995"/>
      <c r="C248" s="175"/>
      <c r="D248" s="174"/>
      <c r="E248" s="174"/>
      <c r="F248" s="174"/>
      <c r="G248" s="174"/>
      <c r="H248" s="174"/>
      <c r="I248" s="174"/>
      <c r="J248" s="174"/>
      <c r="K248" s="174"/>
    </row>
    <row r="249" spans="2:11" ht="13.5">
      <c r="B249" s="995"/>
      <c r="C249" s="175"/>
      <c r="D249" s="174"/>
      <c r="E249" s="174"/>
      <c r="F249" s="174"/>
      <c r="G249" s="174"/>
      <c r="H249" s="174"/>
      <c r="I249" s="174"/>
      <c r="J249" s="174"/>
      <c r="K249" s="174"/>
    </row>
    <row r="250" spans="2:11" ht="13.5">
      <c r="B250" s="995"/>
      <c r="C250" s="175"/>
      <c r="D250" s="174"/>
      <c r="E250" s="174"/>
      <c r="F250" s="174"/>
      <c r="G250" s="174"/>
      <c r="H250" s="174"/>
      <c r="I250" s="174"/>
      <c r="J250" s="174"/>
      <c r="K250" s="174"/>
    </row>
    <row r="251" spans="2:11" ht="13.5">
      <c r="B251" s="995"/>
      <c r="C251" s="175"/>
      <c r="D251" s="174"/>
      <c r="E251" s="174"/>
      <c r="F251" s="174"/>
      <c r="G251" s="174"/>
      <c r="H251" s="174"/>
      <c r="I251" s="174"/>
      <c r="J251" s="174"/>
      <c r="K251" s="174"/>
    </row>
    <row r="252" spans="2:11" ht="13.5">
      <c r="B252" s="995"/>
      <c r="C252" s="175"/>
      <c r="D252" s="174"/>
      <c r="E252" s="174"/>
      <c r="F252" s="174"/>
      <c r="G252" s="174"/>
      <c r="H252" s="174"/>
      <c r="I252" s="174"/>
      <c r="J252" s="174"/>
      <c r="K252" s="174"/>
    </row>
    <row r="253" spans="2:11" ht="13.5">
      <c r="B253" s="995"/>
      <c r="C253" s="175"/>
      <c r="D253" s="174"/>
      <c r="E253" s="174"/>
      <c r="F253" s="174"/>
      <c r="G253" s="174"/>
      <c r="H253" s="174"/>
      <c r="I253" s="174"/>
      <c r="J253" s="174"/>
      <c r="K253" s="174"/>
    </row>
    <row r="254" spans="2:11" ht="13.5">
      <c r="B254" s="995"/>
      <c r="C254" s="175"/>
      <c r="D254" s="174"/>
      <c r="E254" s="174"/>
      <c r="F254" s="174"/>
      <c r="G254" s="174"/>
      <c r="H254" s="174"/>
      <c r="I254" s="174"/>
      <c r="J254" s="174"/>
      <c r="K254" s="174"/>
    </row>
    <row r="255" spans="2:11" ht="13.5">
      <c r="B255" s="995"/>
      <c r="C255" s="175"/>
      <c r="D255" s="174"/>
      <c r="E255" s="174"/>
      <c r="F255" s="174"/>
      <c r="G255" s="174"/>
      <c r="H255" s="174"/>
      <c r="I255" s="174"/>
      <c r="J255" s="174"/>
      <c r="K255" s="174"/>
    </row>
    <row r="256" spans="2:11" ht="13.5">
      <c r="B256" s="995"/>
      <c r="C256" s="175"/>
      <c r="D256" s="174"/>
      <c r="E256" s="174"/>
      <c r="F256" s="174"/>
      <c r="G256" s="174"/>
      <c r="H256" s="174"/>
      <c r="I256" s="174"/>
      <c r="J256" s="174"/>
      <c r="K256" s="174"/>
    </row>
    <row r="257" spans="2:11" ht="13.5">
      <c r="B257" s="995"/>
      <c r="C257" s="175"/>
      <c r="D257" s="174"/>
      <c r="E257" s="174"/>
      <c r="F257" s="174"/>
      <c r="G257" s="174"/>
      <c r="H257" s="174"/>
      <c r="I257" s="174"/>
      <c r="J257" s="174"/>
      <c r="K257" s="174"/>
    </row>
    <row r="258" spans="2:11" ht="13.5">
      <c r="B258" s="995"/>
      <c r="C258" s="175"/>
      <c r="D258" s="174"/>
      <c r="E258" s="174"/>
      <c r="F258" s="174"/>
      <c r="G258" s="174"/>
      <c r="H258" s="174"/>
      <c r="I258" s="174"/>
      <c r="J258" s="174"/>
      <c r="K258" s="174"/>
    </row>
    <row r="259" spans="2:11" ht="13.5">
      <c r="B259" s="995"/>
      <c r="C259" s="175"/>
      <c r="D259" s="174"/>
      <c r="E259" s="174"/>
      <c r="F259" s="174"/>
      <c r="G259" s="174"/>
      <c r="H259" s="174"/>
      <c r="I259" s="174"/>
      <c r="J259" s="174"/>
      <c r="K259" s="174"/>
    </row>
    <row r="260" spans="2:11" ht="13.5">
      <c r="B260" s="995"/>
      <c r="C260" s="175"/>
      <c r="D260" s="174"/>
      <c r="E260" s="174"/>
      <c r="F260" s="174"/>
      <c r="G260" s="174"/>
      <c r="H260" s="174"/>
      <c r="I260" s="174"/>
      <c r="J260" s="174"/>
      <c r="K260" s="174"/>
    </row>
    <row r="261" spans="2:11" ht="13.5">
      <c r="B261" s="995"/>
      <c r="C261" s="175"/>
      <c r="D261" s="174"/>
      <c r="E261" s="174"/>
      <c r="F261" s="174"/>
      <c r="G261" s="174"/>
      <c r="H261" s="174"/>
      <c r="I261" s="174"/>
      <c r="J261" s="174"/>
      <c r="K261" s="174"/>
    </row>
    <row r="262" spans="2:11" ht="13.5">
      <c r="B262" s="995"/>
      <c r="C262" s="175"/>
      <c r="D262" s="174"/>
      <c r="E262" s="174"/>
      <c r="F262" s="174"/>
      <c r="G262" s="174"/>
      <c r="H262" s="174"/>
      <c r="I262" s="174"/>
      <c r="J262" s="174"/>
      <c r="K262" s="174"/>
    </row>
    <row r="263" spans="2:11" ht="13.5">
      <c r="B263" s="995"/>
      <c r="C263" s="175"/>
      <c r="D263" s="174"/>
      <c r="E263" s="174"/>
      <c r="F263" s="174"/>
      <c r="G263" s="174"/>
      <c r="H263" s="174"/>
      <c r="I263" s="174"/>
      <c r="J263" s="174"/>
      <c r="K263" s="174"/>
    </row>
    <row r="264" spans="2:11" ht="13.5">
      <c r="B264" s="995"/>
      <c r="C264" s="175"/>
      <c r="D264" s="174"/>
      <c r="E264" s="174"/>
      <c r="F264" s="174"/>
      <c r="G264" s="174"/>
      <c r="H264" s="174"/>
      <c r="I264" s="174"/>
      <c r="J264" s="174"/>
      <c r="K264" s="174"/>
    </row>
    <row r="265" spans="2:11" ht="13.5">
      <c r="B265" s="995"/>
      <c r="C265" s="175"/>
      <c r="D265" s="174"/>
      <c r="E265" s="174"/>
      <c r="F265" s="174"/>
      <c r="G265" s="174"/>
      <c r="H265" s="174"/>
      <c r="I265" s="174"/>
      <c r="J265" s="174"/>
      <c r="K265" s="174"/>
    </row>
    <row r="266" spans="2:11" ht="13.5">
      <c r="B266" s="995"/>
      <c r="C266" s="175"/>
      <c r="D266" s="174"/>
      <c r="E266" s="174"/>
      <c r="F266" s="174"/>
      <c r="G266" s="174"/>
      <c r="H266" s="174"/>
      <c r="I266" s="174"/>
      <c r="J266" s="174"/>
      <c r="K266" s="174"/>
    </row>
    <row r="267" spans="2:11" ht="13.5">
      <c r="B267" s="995"/>
      <c r="C267" s="175"/>
      <c r="D267" s="174"/>
      <c r="E267" s="174"/>
      <c r="F267" s="174"/>
      <c r="G267" s="174"/>
      <c r="H267" s="174"/>
      <c r="I267" s="174"/>
      <c r="J267" s="174"/>
      <c r="K267" s="174"/>
    </row>
    <row r="268" spans="2:11" ht="13.5">
      <c r="B268" s="995"/>
      <c r="C268" s="175"/>
      <c r="D268" s="174"/>
      <c r="E268" s="174"/>
      <c r="F268" s="174"/>
      <c r="G268" s="174"/>
      <c r="H268" s="174"/>
      <c r="I268" s="174"/>
      <c r="J268" s="174"/>
      <c r="K268" s="174"/>
    </row>
    <row r="269" spans="2:11" ht="13.5">
      <c r="B269" s="995"/>
      <c r="C269" s="175"/>
      <c r="D269" s="174"/>
      <c r="E269" s="174"/>
      <c r="F269" s="174"/>
      <c r="G269" s="174"/>
      <c r="H269" s="174"/>
      <c r="I269" s="174"/>
      <c r="J269" s="174"/>
      <c r="K269" s="174"/>
    </row>
    <row r="270" spans="2:11" ht="13.5">
      <c r="B270" s="995"/>
      <c r="C270" s="175"/>
      <c r="D270" s="174"/>
      <c r="E270" s="174"/>
      <c r="F270" s="174"/>
      <c r="G270" s="174"/>
      <c r="H270" s="174"/>
      <c r="I270" s="174"/>
      <c r="J270" s="174"/>
      <c r="K270" s="174"/>
    </row>
    <row r="271" spans="2:11" ht="13.5">
      <c r="B271" s="995"/>
      <c r="C271" s="175"/>
      <c r="D271" s="174"/>
      <c r="E271" s="174"/>
      <c r="F271" s="174"/>
      <c r="G271" s="174"/>
      <c r="H271" s="174"/>
      <c r="I271" s="174"/>
      <c r="J271" s="174"/>
      <c r="K271" s="174"/>
    </row>
    <row r="272" spans="2:11" ht="13.5">
      <c r="B272" s="995"/>
      <c r="C272" s="175"/>
      <c r="D272" s="174"/>
      <c r="E272" s="174"/>
      <c r="F272" s="174"/>
      <c r="G272" s="174"/>
      <c r="H272" s="174"/>
      <c r="I272" s="174"/>
      <c r="J272" s="174"/>
      <c r="K272" s="174"/>
    </row>
    <row r="273" spans="2:11" ht="13.5">
      <c r="B273" s="995"/>
      <c r="C273" s="175"/>
      <c r="D273" s="174"/>
      <c r="E273" s="174"/>
      <c r="F273" s="174"/>
      <c r="G273" s="174"/>
      <c r="H273" s="174"/>
      <c r="I273" s="174"/>
      <c r="J273" s="174"/>
      <c r="K273" s="174"/>
    </row>
    <row r="274" spans="2:11" ht="13.5">
      <c r="B274" s="995"/>
      <c r="C274" s="175"/>
      <c r="D274" s="174"/>
      <c r="E274" s="174"/>
      <c r="F274" s="174"/>
      <c r="G274" s="174"/>
      <c r="H274" s="174"/>
      <c r="I274" s="174"/>
      <c r="J274" s="174"/>
      <c r="K274" s="174"/>
    </row>
    <row r="275" spans="2:11" ht="13.5">
      <c r="B275" s="995"/>
      <c r="C275" s="175"/>
      <c r="D275" s="174"/>
      <c r="E275" s="174"/>
      <c r="F275" s="174"/>
      <c r="G275" s="174"/>
      <c r="H275" s="174"/>
      <c r="I275" s="174"/>
      <c r="J275" s="174"/>
      <c r="K275" s="174"/>
    </row>
    <row r="276" spans="2:11" ht="13.5">
      <c r="B276" s="995"/>
      <c r="C276" s="175"/>
      <c r="D276" s="174"/>
      <c r="E276" s="174"/>
      <c r="F276" s="174"/>
      <c r="G276" s="174"/>
      <c r="H276" s="174"/>
      <c r="I276" s="174"/>
      <c r="J276" s="174"/>
      <c r="K276" s="174"/>
    </row>
    <row r="277" spans="2:11" ht="13.5">
      <c r="B277" s="995"/>
      <c r="C277" s="175"/>
      <c r="D277" s="174"/>
      <c r="E277" s="174"/>
      <c r="F277" s="174"/>
      <c r="G277" s="174"/>
      <c r="H277" s="174"/>
      <c r="I277" s="174"/>
      <c r="J277" s="174"/>
      <c r="K277" s="174"/>
    </row>
    <row r="278" spans="2:11" ht="13.5">
      <c r="B278" s="995"/>
      <c r="C278" s="175"/>
      <c r="D278" s="174"/>
      <c r="E278" s="174"/>
      <c r="F278" s="174"/>
      <c r="G278" s="174"/>
      <c r="H278" s="174"/>
      <c r="I278" s="174"/>
      <c r="J278" s="174"/>
      <c r="K278" s="174"/>
    </row>
    <row r="279" spans="2:11" ht="13.5">
      <c r="B279" s="995"/>
      <c r="C279" s="175"/>
      <c r="D279" s="174"/>
      <c r="E279" s="174"/>
      <c r="F279" s="174"/>
      <c r="G279" s="174"/>
      <c r="H279" s="174"/>
      <c r="I279" s="174"/>
      <c r="J279" s="174"/>
      <c r="K279" s="174"/>
    </row>
    <row r="280" spans="2:11" ht="13.5">
      <c r="B280" s="995"/>
      <c r="C280" s="175"/>
      <c r="D280" s="174"/>
      <c r="E280" s="174"/>
      <c r="F280" s="174"/>
      <c r="G280" s="174"/>
      <c r="H280" s="174"/>
      <c r="I280" s="174"/>
      <c r="J280" s="174"/>
      <c r="K280" s="174"/>
    </row>
    <row r="281" spans="2:11" ht="13.5">
      <c r="B281" s="995"/>
      <c r="C281" s="175"/>
      <c r="D281" s="174"/>
      <c r="E281" s="174"/>
      <c r="F281" s="174"/>
      <c r="G281" s="174"/>
      <c r="H281" s="174"/>
      <c r="I281" s="174"/>
      <c r="J281" s="174"/>
      <c r="K281" s="174"/>
    </row>
    <row r="282" spans="2:11" ht="13.5">
      <c r="B282" s="995"/>
      <c r="C282" s="175"/>
      <c r="D282" s="174"/>
      <c r="E282" s="174"/>
      <c r="F282" s="174"/>
      <c r="G282" s="174"/>
      <c r="H282" s="174"/>
      <c r="I282" s="174"/>
      <c r="J282" s="174"/>
      <c r="K282" s="174"/>
    </row>
    <row r="283" spans="2:11" ht="13.5">
      <c r="B283" s="995"/>
      <c r="C283" s="175"/>
      <c r="D283" s="174"/>
      <c r="E283" s="174"/>
      <c r="F283" s="174"/>
      <c r="G283" s="174"/>
      <c r="H283" s="174"/>
      <c r="I283" s="174"/>
      <c r="J283" s="174"/>
      <c r="K283" s="174"/>
    </row>
    <row r="284" spans="2:11" ht="13.5">
      <c r="B284" s="995"/>
      <c r="C284" s="175"/>
      <c r="D284" s="174"/>
      <c r="E284" s="174"/>
      <c r="F284" s="174"/>
      <c r="G284" s="174"/>
      <c r="H284" s="174"/>
      <c r="I284" s="174"/>
      <c r="J284" s="174"/>
      <c r="K284" s="174"/>
    </row>
    <row r="285" spans="2:11" ht="13.5">
      <c r="B285" s="995"/>
      <c r="C285" s="175"/>
      <c r="D285" s="174"/>
      <c r="E285" s="174"/>
      <c r="F285" s="174"/>
      <c r="G285" s="174"/>
      <c r="H285" s="174"/>
      <c r="I285" s="174"/>
      <c r="J285" s="174"/>
      <c r="K285" s="174"/>
    </row>
    <row r="286" spans="2:11" ht="13.5">
      <c r="B286" s="995"/>
      <c r="C286" s="175"/>
      <c r="D286" s="174"/>
      <c r="E286" s="174"/>
      <c r="F286" s="174"/>
      <c r="G286" s="174"/>
      <c r="H286" s="174"/>
      <c r="I286" s="174"/>
      <c r="J286" s="174"/>
      <c r="K286" s="174"/>
    </row>
    <row r="287" spans="2:11" ht="13.5">
      <c r="B287" s="995"/>
      <c r="C287" s="175"/>
      <c r="D287" s="174"/>
      <c r="E287" s="174"/>
      <c r="F287" s="174"/>
      <c r="G287" s="174"/>
      <c r="H287" s="174"/>
      <c r="I287" s="174"/>
      <c r="J287" s="174"/>
      <c r="K287" s="174"/>
    </row>
    <row r="288" spans="2:11" ht="13.5">
      <c r="B288" s="995"/>
      <c r="C288" s="175"/>
      <c r="D288" s="174"/>
      <c r="E288" s="174"/>
      <c r="F288" s="174"/>
      <c r="G288" s="174"/>
      <c r="H288" s="174"/>
      <c r="I288" s="174"/>
      <c r="J288" s="174"/>
      <c r="K288" s="174"/>
    </row>
    <row r="289" spans="2:11" ht="13.5">
      <c r="B289" s="995"/>
      <c r="C289" s="175"/>
      <c r="D289" s="174"/>
      <c r="E289" s="174"/>
      <c r="F289" s="174"/>
      <c r="G289" s="174"/>
      <c r="H289" s="174"/>
      <c r="I289" s="174"/>
      <c r="J289" s="174"/>
      <c r="K289" s="174"/>
    </row>
    <row r="290" spans="2:11" ht="13.5">
      <c r="B290" s="995"/>
      <c r="C290" s="175"/>
      <c r="D290" s="174"/>
      <c r="E290" s="174"/>
      <c r="F290" s="174"/>
      <c r="G290" s="174"/>
      <c r="H290" s="174"/>
      <c r="I290" s="174"/>
      <c r="J290" s="174"/>
      <c r="K290" s="174"/>
    </row>
    <row r="291" spans="2:11" ht="13.5">
      <c r="B291" s="995"/>
      <c r="C291" s="175"/>
      <c r="D291" s="174"/>
      <c r="E291" s="174"/>
      <c r="F291" s="174"/>
      <c r="G291" s="174"/>
      <c r="H291" s="174"/>
      <c r="I291" s="174"/>
      <c r="J291" s="174"/>
      <c r="K291" s="174"/>
    </row>
    <row r="292" spans="2:11" ht="13.5">
      <c r="B292" s="995"/>
      <c r="C292" s="175"/>
      <c r="D292" s="174"/>
      <c r="E292" s="174"/>
      <c r="F292" s="174"/>
      <c r="G292" s="174"/>
      <c r="H292" s="174"/>
      <c r="I292" s="174"/>
      <c r="J292" s="174"/>
      <c r="K292" s="174"/>
    </row>
    <row r="293" spans="2:11" ht="13.5">
      <c r="B293" s="995"/>
      <c r="C293" s="175"/>
      <c r="D293" s="174"/>
      <c r="E293" s="174"/>
      <c r="F293" s="174"/>
      <c r="G293" s="174"/>
      <c r="H293" s="174"/>
      <c r="I293" s="174"/>
      <c r="J293" s="174"/>
      <c r="K293" s="174"/>
    </row>
    <row r="294" spans="2:11" ht="13.5">
      <c r="B294" s="995"/>
      <c r="C294" s="175"/>
      <c r="D294" s="174"/>
      <c r="E294" s="174"/>
      <c r="F294" s="174"/>
      <c r="G294" s="174"/>
      <c r="H294" s="174"/>
      <c r="I294" s="174"/>
      <c r="J294" s="174"/>
      <c r="K294" s="174"/>
    </row>
    <row r="295" spans="2:11" ht="13.5">
      <c r="B295" s="995"/>
      <c r="C295" s="175"/>
      <c r="D295" s="174"/>
      <c r="E295" s="174"/>
      <c r="F295" s="174"/>
      <c r="G295" s="174"/>
      <c r="H295" s="174"/>
      <c r="I295" s="174"/>
      <c r="J295" s="174"/>
      <c r="K295" s="174"/>
    </row>
    <row r="296" spans="2:11" ht="13.5">
      <c r="B296" s="995"/>
      <c r="C296" s="175"/>
      <c r="D296" s="174"/>
      <c r="E296" s="174"/>
      <c r="F296" s="174"/>
      <c r="G296" s="174"/>
      <c r="H296" s="174"/>
      <c r="I296" s="174"/>
      <c r="J296" s="174"/>
      <c r="K296" s="174"/>
    </row>
    <row r="297" spans="2:11" ht="13.5">
      <c r="B297" s="995"/>
      <c r="C297" s="175"/>
      <c r="D297" s="174"/>
      <c r="E297" s="174"/>
      <c r="F297" s="174"/>
      <c r="G297" s="174"/>
      <c r="H297" s="174"/>
      <c r="I297" s="174"/>
      <c r="J297" s="174"/>
      <c r="K297" s="174"/>
    </row>
    <row r="298" spans="2:11" ht="13.5">
      <c r="B298" s="995"/>
      <c r="C298" s="175"/>
      <c r="D298" s="174"/>
      <c r="E298" s="174"/>
      <c r="F298" s="174"/>
      <c r="G298" s="174"/>
      <c r="H298" s="174"/>
      <c r="I298" s="174"/>
      <c r="J298" s="174"/>
      <c r="K298" s="174"/>
    </row>
    <row r="299" spans="2:11" ht="13.5">
      <c r="B299" s="995"/>
      <c r="C299" s="175"/>
      <c r="D299" s="174"/>
      <c r="E299" s="174"/>
      <c r="F299" s="174"/>
      <c r="G299" s="174"/>
      <c r="H299" s="174"/>
      <c r="I299" s="174"/>
      <c r="J299" s="174"/>
      <c r="K299" s="174"/>
    </row>
    <row r="300" spans="2:11" ht="13.5">
      <c r="B300" s="995"/>
      <c r="C300" s="175"/>
      <c r="D300" s="174"/>
      <c r="E300" s="174"/>
      <c r="F300" s="174"/>
      <c r="G300" s="174"/>
      <c r="H300" s="174"/>
      <c r="I300" s="174"/>
      <c r="J300" s="174"/>
      <c r="K300" s="174"/>
    </row>
    <row r="301" spans="2:11" ht="13.5">
      <c r="B301" s="995"/>
      <c r="C301" s="175"/>
      <c r="D301" s="174"/>
      <c r="E301" s="174"/>
      <c r="F301" s="174"/>
      <c r="G301" s="174"/>
      <c r="H301" s="174"/>
      <c r="I301" s="174"/>
      <c r="J301" s="174"/>
      <c r="K301" s="174"/>
    </row>
    <row r="302" spans="2:11" ht="13.5">
      <c r="B302" s="995"/>
      <c r="C302" s="175"/>
      <c r="D302" s="174"/>
      <c r="E302" s="174"/>
      <c r="F302" s="174"/>
      <c r="G302" s="174"/>
      <c r="H302" s="174"/>
      <c r="I302" s="174"/>
      <c r="J302" s="174"/>
      <c r="K302" s="174"/>
    </row>
    <row r="303" spans="2:11" ht="13.5">
      <c r="B303" s="995"/>
      <c r="C303" s="175"/>
      <c r="D303" s="174"/>
      <c r="E303" s="174"/>
      <c r="F303" s="174"/>
      <c r="G303" s="174"/>
      <c r="H303" s="174"/>
      <c r="I303" s="174"/>
      <c r="J303" s="174"/>
      <c r="K303" s="174"/>
    </row>
    <row r="304" spans="2:11" ht="13.5">
      <c r="B304" s="995"/>
      <c r="C304" s="175"/>
      <c r="D304" s="174"/>
      <c r="E304" s="174"/>
      <c r="F304" s="174"/>
      <c r="G304" s="174"/>
      <c r="H304" s="174"/>
      <c r="I304" s="174"/>
      <c r="J304" s="174"/>
      <c r="K304" s="174"/>
    </row>
    <row r="305" spans="2:11" ht="13.5">
      <c r="B305" s="995"/>
      <c r="C305" s="175"/>
      <c r="D305" s="174"/>
      <c r="E305" s="174"/>
      <c r="F305" s="174"/>
      <c r="G305" s="174"/>
      <c r="H305" s="174"/>
      <c r="I305" s="174"/>
      <c r="J305" s="174"/>
      <c r="K305" s="174"/>
    </row>
    <row r="306" spans="2:11" ht="13.5">
      <c r="B306" s="995"/>
      <c r="C306" s="175"/>
      <c r="D306" s="174"/>
      <c r="E306" s="174"/>
      <c r="F306" s="174"/>
      <c r="G306" s="174"/>
      <c r="H306" s="174"/>
      <c r="I306" s="174"/>
      <c r="J306" s="174"/>
      <c r="K306" s="174"/>
    </row>
    <row r="307" spans="2:11" ht="13.5">
      <c r="B307" s="995"/>
      <c r="C307" s="175"/>
      <c r="D307" s="174"/>
      <c r="E307" s="174"/>
      <c r="F307" s="174"/>
      <c r="G307" s="174"/>
      <c r="H307" s="174"/>
      <c r="I307" s="174"/>
      <c r="J307" s="174"/>
      <c r="K307" s="174"/>
    </row>
    <row r="308" spans="2:11" ht="13.5">
      <c r="B308" s="995"/>
      <c r="C308" s="175"/>
      <c r="D308" s="174"/>
      <c r="E308" s="174"/>
      <c r="F308" s="174"/>
      <c r="G308" s="174"/>
      <c r="H308" s="174"/>
      <c r="I308" s="174"/>
      <c r="J308" s="174"/>
      <c r="K308" s="174"/>
    </row>
    <row r="309" spans="2:11" ht="13.5">
      <c r="B309" s="995"/>
      <c r="C309" s="175"/>
      <c r="D309" s="174"/>
      <c r="E309" s="174"/>
      <c r="F309" s="174"/>
      <c r="G309" s="174"/>
      <c r="H309" s="174"/>
      <c r="I309" s="174"/>
      <c r="J309" s="174"/>
      <c r="K309" s="174"/>
    </row>
    <row r="310" spans="2:11" ht="13.5">
      <c r="B310" s="995"/>
      <c r="C310" s="175"/>
      <c r="D310" s="174"/>
      <c r="E310" s="174"/>
      <c r="F310" s="174"/>
      <c r="G310" s="174"/>
      <c r="H310" s="174"/>
      <c r="I310" s="174"/>
      <c r="J310" s="174"/>
      <c r="K310" s="174"/>
    </row>
    <row r="311" spans="2:11" ht="13.5">
      <c r="B311" s="995"/>
      <c r="C311" s="175"/>
      <c r="D311" s="174"/>
      <c r="E311" s="174"/>
      <c r="F311" s="174"/>
      <c r="G311" s="174"/>
      <c r="H311" s="174"/>
      <c r="I311" s="174"/>
      <c r="J311" s="174"/>
      <c r="K311" s="174"/>
    </row>
    <row r="312" spans="2:11" ht="13.5">
      <c r="B312" s="995"/>
      <c r="C312" s="175"/>
      <c r="D312" s="174"/>
      <c r="E312" s="174"/>
      <c r="F312" s="174"/>
      <c r="G312" s="174"/>
      <c r="H312" s="174"/>
      <c r="I312" s="174"/>
      <c r="J312" s="174"/>
      <c r="K312" s="174"/>
    </row>
    <row r="313" spans="2:11" ht="13.5">
      <c r="B313" s="995"/>
      <c r="C313" s="175"/>
      <c r="D313" s="174"/>
      <c r="E313" s="174"/>
      <c r="F313" s="174"/>
      <c r="G313" s="174"/>
      <c r="H313" s="174"/>
      <c r="I313" s="174"/>
      <c r="J313" s="174"/>
      <c r="K313" s="174"/>
    </row>
    <row r="314" spans="2:11" ht="13.5">
      <c r="B314" s="995"/>
      <c r="C314" s="175"/>
      <c r="D314" s="174"/>
      <c r="E314" s="174"/>
      <c r="F314" s="174"/>
      <c r="G314" s="174"/>
      <c r="H314" s="174"/>
      <c r="I314" s="174"/>
      <c r="J314" s="174"/>
      <c r="K314" s="174"/>
    </row>
    <row r="315" spans="2:11" ht="13.5">
      <c r="B315" s="995"/>
      <c r="C315" s="175"/>
      <c r="D315" s="174"/>
      <c r="E315" s="174"/>
      <c r="F315" s="174"/>
      <c r="G315" s="174"/>
      <c r="H315" s="174"/>
      <c r="I315" s="174"/>
      <c r="J315" s="174"/>
      <c r="K315" s="174"/>
    </row>
    <row r="316" spans="2:11" ht="13.5">
      <c r="B316" s="995"/>
      <c r="C316" s="175"/>
      <c r="D316" s="174"/>
      <c r="E316" s="174"/>
      <c r="F316" s="174"/>
      <c r="G316" s="174"/>
      <c r="H316" s="174"/>
      <c r="I316" s="174"/>
      <c r="J316" s="174"/>
      <c r="K316" s="174"/>
    </row>
    <row r="317" spans="2:11" ht="13.5">
      <c r="B317" s="995"/>
      <c r="C317" s="175"/>
      <c r="D317" s="174"/>
      <c r="E317" s="174"/>
      <c r="F317" s="174"/>
      <c r="G317" s="174"/>
      <c r="H317" s="174"/>
      <c r="I317" s="174"/>
      <c r="J317" s="174"/>
      <c r="K317" s="174"/>
    </row>
    <row r="318" spans="2:11" ht="13.5">
      <c r="B318" s="995"/>
      <c r="C318" s="175"/>
      <c r="D318" s="174"/>
      <c r="E318" s="174"/>
      <c r="F318" s="174"/>
      <c r="G318" s="174"/>
      <c r="H318" s="174"/>
      <c r="I318" s="174"/>
      <c r="J318" s="174"/>
      <c r="K318" s="174"/>
    </row>
    <row r="319" spans="2:11" ht="13.5">
      <c r="B319" s="995"/>
      <c r="C319" s="175"/>
      <c r="D319" s="174"/>
      <c r="E319" s="174"/>
      <c r="F319" s="174"/>
      <c r="G319" s="174"/>
      <c r="H319" s="174"/>
      <c r="I319" s="174"/>
      <c r="J319" s="174"/>
      <c r="K319" s="174"/>
    </row>
    <row r="320" spans="2:11" ht="13.5">
      <c r="B320" s="995"/>
      <c r="C320" s="175"/>
      <c r="D320" s="174"/>
      <c r="E320" s="174"/>
      <c r="F320" s="174"/>
      <c r="G320" s="174"/>
      <c r="H320" s="174"/>
      <c r="I320" s="174"/>
      <c r="J320" s="174"/>
      <c r="K320" s="174"/>
    </row>
    <row r="321" spans="2:11" ht="13.5">
      <c r="B321" s="995"/>
      <c r="C321" s="175"/>
      <c r="D321" s="174"/>
      <c r="E321" s="174"/>
      <c r="F321" s="174"/>
      <c r="G321" s="174"/>
      <c r="H321" s="174"/>
      <c r="I321" s="174"/>
      <c r="J321" s="174"/>
      <c r="K321" s="174"/>
    </row>
    <row r="322" spans="2:11" ht="13.5">
      <c r="B322" s="995"/>
      <c r="C322" s="175"/>
      <c r="D322" s="174"/>
      <c r="E322" s="174"/>
      <c r="F322" s="174"/>
      <c r="G322" s="174"/>
      <c r="H322" s="174"/>
      <c r="I322" s="174"/>
      <c r="J322" s="174"/>
      <c r="K322" s="174"/>
    </row>
    <row r="323" spans="2:11" ht="13.5">
      <c r="B323" s="995"/>
      <c r="C323" s="175"/>
      <c r="D323" s="174"/>
      <c r="E323" s="174"/>
      <c r="F323" s="174"/>
      <c r="G323" s="174"/>
      <c r="H323" s="174"/>
      <c r="I323" s="174"/>
      <c r="J323" s="174"/>
      <c r="K323" s="174"/>
    </row>
    <row r="324" spans="2:11" ht="13.5">
      <c r="B324" s="995"/>
      <c r="C324" s="175"/>
      <c r="D324" s="174"/>
      <c r="E324" s="174"/>
      <c r="F324" s="174"/>
      <c r="G324" s="174"/>
      <c r="H324" s="174"/>
      <c r="I324" s="174"/>
      <c r="J324" s="174"/>
      <c r="K324" s="174"/>
    </row>
    <row r="325" spans="2:11" ht="13.5">
      <c r="B325" s="995"/>
      <c r="C325" s="175"/>
      <c r="D325" s="174"/>
      <c r="E325" s="174"/>
      <c r="F325" s="174"/>
      <c r="G325" s="174"/>
      <c r="H325" s="174"/>
      <c r="I325" s="174"/>
      <c r="J325" s="174"/>
      <c r="K325" s="174"/>
    </row>
    <row r="326" spans="2:11" ht="13.5">
      <c r="B326" s="995"/>
      <c r="C326" s="175"/>
      <c r="D326" s="174"/>
      <c r="E326" s="174"/>
      <c r="F326" s="174"/>
      <c r="G326" s="174"/>
      <c r="H326" s="174"/>
      <c r="I326" s="174"/>
      <c r="J326" s="174"/>
      <c r="K326" s="174"/>
    </row>
    <row r="327" spans="2:11" ht="13.5">
      <c r="B327" s="995"/>
      <c r="C327" s="175"/>
      <c r="D327" s="174"/>
      <c r="E327" s="174"/>
      <c r="F327" s="174"/>
      <c r="G327" s="174"/>
      <c r="H327" s="174"/>
      <c r="I327" s="174"/>
      <c r="J327" s="174"/>
      <c r="K327" s="174"/>
    </row>
    <row r="328" spans="2:11" ht="13.5">
      <c r="B328" s="995"/>
      <c r="C328" s="175"/>
      <c r="D328" s="174"/>
      <c r="E328" s="174"/>
      <c r="F328" s="174"/>
      <c r="G328" s="174"/>
      <c r="H328" s="174"/>
      <c r="I328" s="174"/>
      <c r="J328" s="174"/>
      <c r="K328" s="174"/>
    </row>
    <row r="329" spans="2:11" ht="13.5">
      <c r="B329" s="995"/>
      <c r="C329" s="175"/>
      <c r="D329" s="174"/>
      <c r="E329" s="174"/>
      <c r="F329" s="174"/>
      <c r="G329" s="174"/>
      <c r="H329" s="174"/>
      <c r="I329" s="174"/>
      <c r="J329" s="174"/>
      <c r="K329" s="174"/>
    </row>
    <row r="330" spans="2:11" ht="13.5">
      <c r="B330" s="995"/>
      <c r="C330" s="175"/>
      <c r="D330" s="174"/>
      <c r="E330" s="174"/>
      <c r="F330" s="174"/>
      <c r="G330" s="174"/>
      <c r="H330" s="174"/>
      <c r="I330" s="174"/>
      <c r="J330" s="174"/>
      <c r="K330" s="174"/>
    </row>
    <row r="331" spans="2:11" ht="13.5">
      <c r="B331" s="995"/>
      <c r="C331" s="175"/>
      <c r="D331" s="174"/>
      <c r="E331" s="174"/>
      <c r="F331" s="174"/>
      <c r="G331" s="174"/>
      <c r="H331" s="174"/>
      <c r="I331" s="174"/>
      <c r="J331" s="174"/>
      <c r="K331" s="174"/>
    </row>
    <row r="332" spans="2:11" ht="13.5">
      <c r="B332" s="995"/>
      <c r="C332" s="175"/>
      <c r="D332" s="174"/>
      <c r="E332" s="174"/>
      <c r="F332" s="174"/>
      <c r="G332" s="174"/>
      <c r="H332" s="174"/>
      <c r="I332" s="174"/>
      <c r="J332" s="174"/>
      <c r="K332" s="174"/>
    </row>
    <row r="333" spans="2:11" ht="13.5">
      <c r="B333" s="995"/>
      <c r="C333" s="175"/>
      <c r="D333" s="174"/>
      <c r="E333" s="174"/>
      <c r="F333" s="174"/>
      <c r="G333" s="174"/>
      <c r="H333" s="174"/>
      <c r="I333" s="174"/>
      <c r="J333" s="174"/>
      <c r="K333" s="174"/>
    </row>
    <row r="334" spans="2:11" ht="13.5">
      <c r="B334" s="995"/>
      <c r="C334" s="175"/>
      <c r="D334" s="174"/>
      <c r="E334" s="174"/>
      <c r="F334" s="174"/>
      <c r="G334" s="174"/>
      <c r="H334" s="174"/>
      <c r="I334" s="174"/>
      <c r="J334" s="174"/>
      <c r="K334" s="174"/>
    </row>
    <row r="335" spans="2:11" ht="13.5">
      <c r="B335" s="995"/>
      <c r="C335" s="175"/>
      <c r="D335" s="174"/>
      <c r="E335" s="174"/>
      <c r="F335" s="174"/>
      <c r="G335" s="174"/>
      <c r="H335" s="174"/>
      <c r="I335" s="174"/>
      <c r="J335" s="174"/>
      <c r="K335" s="174"/>
    </row>
    <row r="336" spans="2:11" ht="13.5">
      <c r="B336" s="995"/>
      <c r="C336" s="175"/>
      <c r="D336" s="174"/>
      <c r="E336" s="174"/>
      <c r="F336" s="174"/>
      <c r="G336" s="174"/>
      <c r="H336" s="174"/>
      <c r="I336" s="174"/>
      <c r="J336" s="174"/>
      <c r="K336" s="174"/>
    </row>
    <row r="337" spans="2:11" ht="13.5">
      <c r="B337" s="995"/>
      <c r="C337" s="175"/>
      <c r="D337" s="174"/>
      <c r="E337" s="174"/>
      <c r="F337" s="174"/>
      <c r="G337" s="174"/>
      <c r="H337" s="174"/>
      <c r="I337" s="174"/>
      <c r="J337" s="174"/>
      <c r="K337" s="174"/>
    </row>
    <row r="338" spans="2:11" ht="13.5">
      <c r="B338" s="995"/>
      <c r="C338" s="175"/>
      <c r="D338" s="174"/>
      <c r="E338" s="174"/>
      <c r="F338" s="174"/>
      <c r="G338" s="174"/>
      <c r="H338" s="174"/>
      <c r="I338" s="174"/>
      <c r="J338" s="174"/>
      <c r="K338" s="174"/>
    </row>
    <row r="339" spans="2:11" ht="13.5">
      <c r="B339" s="995"/>
      <c r="C339" s="175"/>
      <c r="D339" s="174"/>
      <c r="E339" s="174"/>
      <c r="F339" s="174"/>
      <c r="G339" s="174"/>
      <c r="H339" s="174"/>
      <c r="I339" s="174"/>
      <c r="J339" s="174"/>
      <c r="K339" s="174"/>
    </row>
    <row r="340" spans="2:11" ht="13.5">
      <c r="B340" s="995"/>
      <c r="C340" s="175"/>
      <c r="D340" s="174"/>
      <c r="E340" s="174"/>
      <c r="F340" s="174"/>
      <c r="G340" s="174"/>
      <c r="H340" s="174"/>
      <c r="I340" s="174"/>
      <c r="J340" s="174"/>
      <c r="K340" s="174"/>
    </row>
    <row r="341" spans="2:11" ht="13.5">
      <c r="B341" s="995"/>
      <c r="C341" s="175"/>
      <c r="D341" s="174"/>
      <c r="E341" s="174"/>
      <c r="F341" s="174"/>
      <c r="G341" s="174"/>
      <c r="H341" s="174"/>
      <c r="I341" s="174"/>
      <c r="J341" s="174"/>
      <c r="K341" s="174"/>
    </row>
    <row r="342" spans="2:11" ht="13.5">
      <c r="B342" s="995"/>
      <c r="C342" s="175"/>
      <c r="D342" s="174"/>
      <c r="E342" s="174"/>
      <c r="F342" s="174"/>
      <c r="G342" s="174"/>
      <c r="H342" s="174"/>
      <c r="I342" s="174"/>
      <c r="J342" s="174"/>
      <c r="K342" s="174"/>
    </row>
    <row r="343" spans="2:11" ht="13.5">
      <c r="B343" s="995"/>
      <c r="C343" s="175"/>
      <c r="D343" s="174"/>
      <c r="E343" s="174"/>
      <c r="F343" s="174"/>
      <c r="G343" s="174"/>
      <c r="H343" s="174"/>
      <c r="I343" s="174"/>
      <c r="J343" s="174"/>
      <c r="K343" s="174"/>
    </row>
    <row r="344" spans="2:11" ht="13.5">
      <c r="B344" s="995"/>
      <c r="C344" s="175"/>
      <c r="D344" s="174"/>
      <c r="E344" s="174"/>
      <c r="F344" s="174"/>
      <c r="G344" s="174"/>
      <c r="H344" s="174"/>
      <c r="I344" s="174"/>
      <c r="J344" s="174"/>
      <c r="K344" s="174"/>
    </row>
    <row r="345" spans="2:11" ht="13.5">
      <c r="B345" s="995"/>
      <c r="C345" s="175"/>
      <c r="D345" s="174"/>
      <c r="E345" s="174"/>
      <c r="F345" s="174"/>
      <c r="G345" s="174"/>
      <c r="H345" s="174"/>
      <c r="I345" s="174"/>
      <c r="J345" s="174"/>
      <c r="K345" s="174"/>
    </row>
    <row r="346" spans="2:11" ht="13.5">
      <c r="B346" s="995"/>
      <c r="C346" s="175"/>
      <c r="D346" s="174"/>
      <c r="E346" s="174"/>
      <c r="F346" s="174"/>
      <c r="G346" s="174"/>
      <c r="H346" s="174"/>
      <c r="I346" s="174"/>
      <c r="J346" s="174"/>
      <c r="K346" s="174"/>
    </row>
    <row r="347" spans="2:11" ht="13.5">
      <c r="B347" s="995"/>
      <c r="C347" s="175"/>
      <c r="D347" s="174"/>
      <c r="E347" s="174"/>
      <c r="F347" s="174"/>
      <c r="G347" s="174"/>
      <c r="H347" s="174"/>
      <c r="I347" s="174"/>
      <c r="J347" s="174"/>
      <c r="K347" s="174"/>
    </row>
    <row r="348" spans="2:11" ht="13.5">
      <c r="B348" s="995"/>
      <c r="C348" s="175"/>
      <c r="D348" s="174"/>
      <c r="E348" s="174"/>
      <c r="F348" s="174"/>
      <c r="G348" s="174"/>
      <c r="H348" s="174"/>
      <c r="I348" s="174"/>
      <c r="J348" s="174"/>
      <c r="K348" s="174"/>
    </row>
    <row r="349" spans="2:11" ht="13.5">
      <c r="B349" s="995"/>
      <c r="C349" s="175"/>
      <c r="D349" s="174"/>
      <c r="E349" s="174"/>
      <c r="F349" s="174"/>
      <c r="G349" s="174"/>
      <c r="H349" s="174"/>
      <c r="I349" s="174"/>
      <c r="J349" s="174"/>
      <c r="K349" s="174"/>
    </row>
    <row r="350" spans="2:11" ht="13.5">
      <c r="B350" s="995"/>
      <c r="C350" s="175"/>
      <c r="D350" s="174"/>
      <c r="E350" s="174"/>
      <c r="F350" s="174"/>
      <c r="G350" s="174"/>
      <c r="H350" s="174"/>
      <c r="I350" s="174"/>
      <c r="J350" s="174"/>
      <c r="K350" s="174"/>
    </row>
    <row r="351" spans="2:11" ht="13.5">
      <c r="B351" s="995"/>
      <c r="C351" s="175"/>
      <c r="D351" s="174"/>
      <c r="E351" s="174"/>
      <c r="F351" s="174"/>
      <c r="G351" s="174"/>
      <c r="H351" s="174"/>
      <c r="I351" s="174"/>
      <c r="J351" s="174"/>
      <c r="K351" s="174"/>
    </row>
    <row r="352" spans="2:11" ht="13.5">
      <c r="B352" s="995"/>
      <c r="C352" s="175"/>
      <c r="D352" s="174"/>
      <c r="E352" s="174"/>
      <c r="F352" s="174"/>
      <c r="G352" s="174"/>
      <c r="H352" s="174"/>
      <c r="I352" s="174"/>
      <c r="J352" s="174"/>
      <c r="K352" s="174"/>
    </row>
    <row r="353" spans="2:11" ht="13.5">
      <c r="B353" s="995"/>
      <c r="C353" s="175"/>
      <c r="D353" s="174"/>
      <c r="E353" s="174"/>
      <c r="F353" s="174"/>
      <c r="G353" s="174"/>
      <c r="H353" s="174"/>
      <c r="I353" s="174"/>
      <c r="J353" s="174"/>
      <c r="K353" s="174"/>
    </row>
    <row r="354" spans="2:11" ht="13.5">
      <c r="B354" s="995"/>
      <c r="C354" s="175"/>
      <c r="D354" s="174"/>
      <c r="E354" s="174"/>
      <c r="F354" s="174"/>
      <c r="G354" s="174"/>
      <c r="H354" s="174"/>
      <c r="I354" s="174"/>
      <c r="J354" s="174"/>
      <c r="K354" s="174"/>
    </row>
    <row r="355" spans="2:11" ht="13.5">
      <c r="B355" s="995"/>
      <c r="C355" s="175"/>
      <c r="D355" s="174"/>
      <c r="E355" s="174"/>
      <c r="F355" s="174"/>
      <c r="G355" s="174"/>
      <c r="H355" s="174"/>
      <c r="I355" s="174"/>
      <c r="J355" s="174"/>
      <c r="K355" s="174"/>
    </row>
    <row r="356" spans="2:11" ht="13.5">
      <c r="B356" s="995"/>
      <c r="C356" s="175"/>
      <c r="D356" s="174"/>
      <c r="E356" s="174"/>
      <c r="F356" s="174"/>
      <c r="G356" s="174"/>
      <c r="H356" s="174"/>
      <c r="I356" s="174"/>
      <c r="J356" s="174"/>
      <c r="K356" s="174"/>
    </row>
    <row r="357" spans="2:11" ht="13.5">
      <c r="B357" s="995"/>
      <c r="C357" s="175"/>
      <c r="D357" s="174"/>
      <c r="E357" s="174"/>
      <c r="F357" s="174"/>
      <c r="G357" s="174"/>
      <c r="H357" s="174"/>
      <c r="I357" s="174"/>
      <c r="J357" s="174"/>
      <c r="K357" s="174"/>
    </row>
    <row r="358" spans="2:11" ht="13.5">
      <c r="B358" s="995"/>
      <c r="C358" s="175"/>
      <c r="D358" s="174"/>
      <c r="E358" s="174"/>
      <c r="F358" s="174"/>
      <c r="G358" s="174"/>
      <c r="H358" s="174"/>
      <c r="I358" s="174"/>
      <c r="J358" s="174"/>
      <c r="K358" s="174"/>
    </row>
    <row r="359" spans="2:11" ht="13.5">
      <c r="B359" s="995"/>
      <c r="C359" s="175"/>
      <c r="D359" s="174"/>
      <c r="E359" s="174"/>
      <c r="F359" s="174"/>
      <c r="G359" s="174"/>
      <c r="H359" s="174"/>
      <c r="I359" s="174"/>
      <c r="J359" s="174"/>
      <c r="K359" s="174"/>
    </row>
    <row r="360" spans="2:11" ht="13.5">
      <c r="B360" s="995"/>
      <c r="C360" s="175"/>
      <c r="D360" s="174"/>
      <c r="E360" s="174"/>
      <c r="F360" s="174"/>
      <c r="G360" s="174"/>
      <c r="H360" s="174"/>
      <c r="I360" s="174"/>
      <c r="J360" s="174"/>
      <c r="K360" s="174"/>
    </row>
    <row r="361" spans="2:11" ht="13.5">
      <c r="B361" s="995"/>
      <c r="C361" s="175"/>
      <c r="D361" s="174"/>
      <c r="E361" s="174"/>
      <c r="F361" s="174"/>
      <c r="G361" s="174"/>
      <c r="H361" s="174"/>
      <c r="I361" s="174"/>
      <c r="J361" s="174"/>
      <c r="K361" s="174"/>
    </row>
    <row r="362" spans="2:11" ht="13.5">
      <c r="B362" s="995"/>
      <c r="C362" s="175"/>
      <c r="D362" s="174"/>
      <c r="E362" s="174"/>
      <c r="F362" s="174"/>
      <c r="G362" s="174"/>
      <c r="H362" s="174"/>
      <c r="I362" s="174"/>
      <c r="J362" s="174"/>
      <c r="K362" s="174"/>
    </row>
    <row r="363" spans="2:11" ht="13.5">
      <c r="B363" s="995"/>
      <c r="C363" s="175"/>
      <c r="D363" s="174"/>
      <c r="E363" s="174"/>
      <c r="F363" s="174"/>
      <c r="G363" s="174"/>
      <c r="H363" s="174"/>
      <c r="I363" s="174"/>
      <c r="J363" s="174"/>
      <c r="K363" s="174"/>
    </row>
    <row r="364" spans="2:11" ht="13.5">
      <c r="B364" s="995"/>
      <c r="C364" s="175"/>
      <c r="D364" s="174"/>
      <c r="E364" s="174"/>
      <c r="F364" s="174"/>
      <c r="G364" s="174"/>
      <c r="H364" s="174"/>
      <c r="I364" s="174"/>
      <c r="J364" s="174"/>
      <c r="K364" s="174"/>
    </row>
    <row r="365" spans="2:11" ht="13.5">
      <c r="B365" s="995"/>
      <c r="C365" s="175"/>
      <c r="D365" s="174"/>
      <c r="E365" s="174"/>
      <c r="F365" s="174"/>
      <c r="G365" s="174"/>
      <c r="H365" s="174"/>
      <c r="I365" s="174"/>
      <c r="J365" s="174"/>
      <c r="K365" s="174"/>
    </row>
    <row r="366" spans="2:11" ht="13.5">
      <c r="B366" s="995"/>
      <c r="C366" s="175"/>
      <c r="D366" s="174"/>
      <c r="E366" s="174"/>
      <c r="F366" s="174"/>
      <c r="G366" s="174"/>
      <c r="H366" s="174"/>
      <c r="I366" s="174"/>
      <c r="J366" s="174"/>
      <c r="K366" s="174"/>
    </row>
    <row r="367" spans="2:11" ht="13.5">
      <c r="B367" s="995"/>
      <c r="C367" s="175"/>
      <c r="D367" s="174"/>
      <c r="E367" s="174"/>
      <c r="F367" s="174"/>
      <c r="G367" s="174"/>
      <c r="H367" s="174"/>
      <c r="I367" s="174"/>
      <c r="J367" s="174"/>
      <c r="K367" s="174"/>
    </row>
    <row r="368" spans="2:11" ht="13.5">
      <c r="B368" s="995"/>
      <c r="C368" s="175"/>
      <c r="D368" s="174"/>
      <c r="E368" s="174"/>
      <c r="F368" s="174"/>
      <c r="G368" s="174"/>
      <c r="H368" s="174"/>
      <c r="I368" s="174"/>
      <c r="J368" s="174"/>
      <c r="K368" s="174"/>
    </row>
    <row r="369" spans="2:11" ht="13.5">
      <c r="B369" s="995"/>
      <c r="C369" s="175"/>
      <c r="D369" s="174"/>
      <c r="E369" s="174"/>
      <c r="F369" s="174"/>
      <c r="G369" s="174"/>
      <c r="H369" s="174"/>
      <c r="I369" s="174"/>
      <c r="J369" s="174"/>
      <c r="K369" s="174"/>
    </row>
    <row r="370" spans="2:11" ht="13.5">
      <c r="B370" s="995"/>
      <c r="C370" s="175"/>
      <c r="D370" s="174"/>
      <c r="E370" s="174"/>
      <c r="F370" s="174"/>
      <c r="G370" s="174"/>
      <c r="H370" s="174"/>
      <c r="I370" s="174"/>
      <c r="J370" s="174"/>
      <c r="K370" s="174"/>
    </row>
    <row r="371" spans="2:11" ht="13.5">
      <c r="B371" s="995"/>
      <c r="C371" s="175"/>
      <c r="D371" s="174"/>
      <c r="E371" s="174"/>
      <c r="F371" s="174"/>
      <c r="G371" s="174"/>
      <c r="H371" s="174"/>
      <c r="I371" s="174"/>
      <c r="J371" s="174"/>
      <c r="K371" s="174"/>
    </row>
    <row r="372" spans="2:11" ht="13.5">
      <c r="B372" s="995"/>
      <c r="C372" s="175"/>
      <c r="D372" s="174"/>
      <c r="E372" s="174"/>
      <c r="F372" s="174"/>
      <c r="G372" s="174"/>
      <c r="H372" s="174"/>
      <c r="I372" s="174"/>
      <c r="J372" s="174"/>
      <c r="K372" s="174"/>
    </row>
    <row r="373" spans="2:11" ht="13.5">
      <c r="B373" s="995"/>
      <c r="C373" s="175"/>
      <c r="D373" s="174"/>
      <c r="E373" s="174"/>
      <c r="F373" s="174"/>
      <c r="G373" s="174"/>
      <c r="H373" s="174"/>
      <c r="I373" s="174"/>
      <c r="J373" s="174"/>
      <c r="K373" s="174"/>
    </row>
    <row r="374" spans="2:11" ht="13.5">
      <c r="B374" s="995"/>
      <c r="C374" s="175"/>
      <c r="D374" s="174"/>
      <c r="E374" s="174"/>
      <c r="F374" s="174"/>
      <c r="G374" s="174"/>
      <c r="H374" s="174"/>
      <c r="I374" s="174"/>
      <c r="J374" s="174"/>
      <c r="K374" s="174"/>
    </row>
    <row r="375" spans="2:11" ht="13.5">
      <c r="B375" s="995"/>
      <c r="C375" s="175"/>
      <c r="D375" s="174"/>
      <c r="E375" s="174"/>
      <c r="F375" s="174"/>
      <c r="G375" s="174"/>
      <c r="H375" s="174"/>
      <c r="I375" s="174"/>
      <c r="J375" s="174"/>
      <c r="K375" s="174"/>
    </row>
    <row r="376" spans="2:11" ht="13.5">
      <c r="B376" s="995"/>
      <c r="C376" s="175"/>
      <c r="D376" s="174"/>
      <c r="E376" s="174"/>
      <c r="F376" s="174"/>
      <c r="G376" s="174"/>
      <c r="H376" s="174"/>
      <c r="I376" s="174"/>
      <c r="J376" s="174"/>
      <c r="K376" s="174"/>
    </row>
    <row r="377" spans="2:11" ht="13.5">
      <c r="B377" s="995"/>
      <c r="C377" s="175"/>
      <c r="D377" s="174"/>
      <c r="E377" s="174"/>
      <c r="F377" s="174"/>
      <c r="G377" s="174"/>
      <c r="H377" s="174"/>
      <c r="I377" s="174"/>
      <c r="J377" s="174"/>
      <c r="K377" s="174"/>
    </row>
    <row r="378" spans="2:11" ht="13.5">
      <c r="B378" s="995"/>
      <c r="C378" s="175"/>
      <c r="D378" s="174"/>
      <c r="E378" s="174"/>
      <c r="F378" s="174"/>
      <c r="G378" s="174"/>
      <c r="H378" s="174"/>
      <c r="I378" s="174"/>
      <c r="J378" s="174"/>
      <c r="K378" s="174"/>
    </row>
    <row r="379" spans="2:11" ht="13.5">
      <c r="B379" s="995"/>
      <c r="C379" s="175"/>
      <c r="D379" s="174"/>
      <c r="E379" s="174"/>
      <c r="F379" s="174"/>
      <c r="G379" s="174"/>
      <c r="H379" s="174"/>
      <c r="I379" s="174"/>
      <c r="J379" s="174"/>
      <c r="K379" s="174"/>
    </row>
    <row r="380" spans="2:11" ht="13.5">
      <c r="B380" s="995"/>
      <c r="C380" s="175"/>
      <c r="D380" s="174"/>
      <c r="E380" s="174"/>
      <c r="F380" s="174"/>
      <c r="G380" s="174"/>
      <c r="H380" s="174"/>
      <c r="I380" s="174"/>
      <c r="J380" s="174"/>
      <c r="K380" s="174"/>
    </row>
    <row r="381" spans="2:11" ht="13.5">
      <c r="B381" s="995"/>
      <c r="C381" s="175"/>
      <c r="D381" s="174"/>
      <c r="E381" s="174"/>
      <c r="F381" s="174"/>
      <c r="G381" s="174"/>
      <c r="H381" s="174"/>
      <c r="I381" s="174"/>
      <c r="J381" s="174"/>
      <c r="K381" s="174"/>
    </row>
    <row r="382" spans="2:11" ht="13.5">
      <c r="B382" s="995"/>
      <c r="C382" s="175"/>
      <c r="D382" s="174"/>
      <c r="E382" s="174"/>
      <c r="F382" s="174"/>
      <c r="G382" s="174"/>
      <c r="H382" s="174"/>
      <c r="I382" s="174"/>
      <c r="J382" s="174"/>
      <c r="K382" s="174"/>
    </row>
    <row r="383" spans="2:11" ht="13.5">
      <c r="B383" s="995"/>
      <c r="C383" s="175"/>
      <c r="D383" s="174"/>
      <c r="E383" s="174"/>
      <c r="F383" s="174"/>
      <c r="G383" s="174"/>
      <c r="H383" s="174"/>
      <c r="I383" s="174"/>
      <c r="J383" s="174"/>
      <c r="K383" s="174"/>
    </row>
    <row r="384" spans="2:11" ht="13.5">
      <c r="B384" s="995"/>
      <c r="C384" s="175"/>
      <c r="D384" s="174"/>
      <c r="E384" s="174"/>
      <c r="F384" s="174"/>
      <c r="G384" s="174"/>
      <c r="H384" s="174"/>
      <c r="I384" s="174"/>
      <c r="J384" s="174"/>
      <c r="K384" s="174"/>
    </row>
    <row r="385" spans="2:11" ht="13.5">
      <c r="B385" s="995"/>
      <c r="C385" s="175"/>
      <c r="D385" s="174"/>
      <c r="E385" s="174"/>
      <c r="F385" s="174"/>
      <c r="G385" s="174"/>
      <c r="H385" s="174"/>
      <c r="I385" s="174"/>
      <c r="J385" s="174"/>
      <c r="K385" s="174"/>
    </row>
    <row r="386" spans="2:11" ht="13.5">
      <c r="B386" s="995"/>
      <c r="C386" s="175"/>
      <c r="D386" s="174"/>
      <c r="E386" s="174"/>
      <c r="F386" s="174"/>
      <c r="G386" s="174"/>
      <c r="H386" s="174"/>
      <c r="I386" s="174"/>
      <c r="J386" s="174"/>
      <c r="K386" s="174"/>
    </row>
    <row r="387" spans="2:11" ht="13.5">
      <c r="B387" s="995"/>
      <c r="C387" s="175"/>
      <c r="D387" s="174"/>
      <c r="E387" s="174"/>
      <c r="F387" s="174"/>
      <c r="G387" s="174"/>
      <c r="H387" s="174"/>
      <c r="I387" s="174"/>
      <c r="J387" s="174"/>
      <c r="K387" s="174"/>
    </row>
    <row r="388" spans="2:11" ht="13.5">
      <c r="B388" s="995"/>
      <c r="C388" s="175"/>
      <c r="D388" s="174"/>
      <c r="E388" s="174"/>
      <c r="F388" s="174"/>
      <c r="G388" s="174"/>
      <c r="H388" s="174"/>
      <c r="I388" s="174"/>
      <c r="J388" s="174"/>
      <c r="K388" s="174"/>
    </row>
    <row r="389" spans="2:11" ht="13.5">
      <c r="B389" s="995"/>
      <c r="C389" s="175"/>
      <c r="D389" s="174"/>
      <c r="E389" s="174"/>
      <c r="F389" s="174"/>
      <c r="G389" s="174"/>
      <c r="H389" s="174"/>
      <c r="I389" s="174"/>
      <c r="J389" s="174"/>
      <c r="K389" s="174"/>
    </row>
    <row r="390" spans="2:11" ht="13.5">
      <c r="B390" s="995"/>
      <c r="C390" s="175"/>
      <c r="D390" s="174"/>
      <c r="E390" s="174"/>
      <c r="F390" s="174"/>
      <c r="G390" s="174"/>
      <c r="H390" s="174"/>
      <c r="I390" s="174"/>
      <c r="J390" s="174"/>
      <c r="K390" s="174"/>
    </row>
    <row r="391" spans="2:11" ht="13.5">
      <c r="B391" s="995"/>
      <c r="C391" s="175"/>
      <c r="D391" s="174"/>
      <c r="E391" s="174"/>
      <c r="F391" s="174"/>
      <c r="G391" s="174"/>
      <c r="H391" s="174"/>
      <c r="I391" s="174"/>
      <c r="J391" s="174"/>
      <c r="K391" s="174"/>
    </row>
    <row r="392" spans="2:11" ht="13.5">
      <c r="B392" s="995"/>
      <c r="C392" s="175"/>
      <c r="D392" s="174"/>
      <c r="E392" s="174"/>
      <c r="F392" s="174"/>
      <c r="G392" s="174"/>
      <c r="H392" s="174"/>
      <c r="I392" s="174"/>
      <c r="J392" s="174"/>
      <c r="K392" s="174"/>
    </row>
    <row r="393" spans="2:11" ht="13.5">
      <c r="B393" s="995"/>
      <c r="C393" s="175"/>
      <c r="D393" s="174"/>
      <c r="E393" s="174"/>
      <c r="F393" s="174"/>
      <c r="G393" s="174"/>
      <c r="H393" s="174"/>
      <c r="I393" s="174"/>
      <c r="J393" s="174"/>
      <c r="K393" s="174"/>
    </row>
    <row r="394" spans="2:11" ht="13.5">
      <c r="B394" s="995"/>
      <c r="C394" s="175"/>
      <c r="D394" s="174"/>
      <c r="E394" s="174"/>
      <c r="F394" s="174"/>
      <c r="G394" s="174"/>
      <c r="H394" s="174"/>
      <c r="I394" s="174"/>
      <c r="J394" s="174"/>
      <c r="K394" s="174"/>
    </row>
    <row r="395" spans="2:11" ht="13.5">
      <c r="B395" s="995"/>
      <c r="C395" s="175"/>
      <c r="D395" s="174"/>
      <c r="E395" s="174"/>
      <c r="F395" s="174"/>
      <c r="G395" s="174"/>
      <c r="H395" s="174"/>
      <c r="I395" s="174"/>
      <c r="J395" s="174"/>
      <c r="K395" s="174"/>
    </row>
    <row r="396" spans="2:11" ht="13.5">
      <c r="B396" s="995"/>
      <c r="C396" s="175"/>
      <c r="D396" s="174"/>
      <c r="E396" s="174"/>
      <c r="F396" s="174"/>
      <c r="G396" s="174"/>
      <c r="H396" s="174"/>
      <c r="I396" s="174"/>
      <c r="J396" s="174"/>
      <c r="K396" s="174"/>
    </row>
    <row r="397" spans="2:11" ht="13.5">
      <c r="B397" s="995"/>
      <c r="C397" s="175"/>
      <c r="D397" s="174"/>
      <c r="E397" s="174"/>
      <c r="F397" s="174"/>
      <c r="G397" s="174"/>
      <c r="H397" s="174"/>
      <c r="I397" s="174"/>
      <c r="J397" s="174"/>
      <c r="K397" s="174"/>
    </row>
    <row r="398" spans="2:11" ht="13.5">
      <c r="B398" s="995"/>
      <c r="C398" s="175"/>
      <c r="D398" s="174"/>
      <c r="E398" s="174"/>
      <c r="F398" s="174"/>
      <c r="G398" s="174"/>
      <c r="H398" s="174"/>
      <c r="I398" s="174"/>
      <c r="J398" s="174"/>
      <c r="K398" s="174"/>
    </row>
    <row r="399" spans="2:11" ht="13.5">
      <c r="B399" s="995"/>
      <c r="C399" s="175"/>
      <c r="D399" s="174"/>
      <c r="E399" s="174"/>
      <c r="F399" s="174"/>
      <c r="G399" s="174"/>
      <c r="H399" s="174"/>
      <c r="I399" s="174"/>
      <c r="J399" s="174"/>
      <c r="K399" s="174"/>
    </row>
    <row r="400" spans="2:11" ht="13.5">
      <c r="B400" s="995"/>
      <c r="C400" s="175"/>
      <c r="D400" s="174"/>
      <c r="E400" s="174"/>
      <c r="F400" s="174"/>
      <c r="G400" s="174"/>
      <c r="H400" s="174"/>
      <c r="I400" s="174"/>
      <c r="J400" s="174"/>
      <c r="K400" s="174"/>
    </row>
    <row r="401" spans="2:11" ht="13.5">
      <c r="B401" s="995"/>
      <c r="C401" s="175"/>
      <c r="D401" s="174"/>
      <c r="E401" s="174"/>
      <c r="F401" s="174"/>
      <c r="G401" s="174"/>
      <c r="H401" s="174"/>
      <c r="I401" s="174"/>
      <c r="J401" s="174"/>
      <c r="K401" s="174"/>
    </row>
    <row r="402" spans="2:11" ht="13.5">
      <c r="B402" s="995"/>
      <c r="C402" s="175"/>
      <c r="D402" s="174"/>
      <c r="E402" s="174"/>
      <c r="F402" s="174"/>
      <c r="G402" s="174"/>
      <c r="H402" s="174"/>
      <c r="I402" s="174"/>
      <c r="J402" s="174"/>
      <c r="K402" s="174"/>
    </row>
    <row r="403" spans="2:11" ht="13.5">
      <c r="B403" s="995"/>
      <c r="C403" s="175"/>
      <c r="D403" s="174"/>
      <c r="E403" s="174"/>
      <c r="F403" s="174"/>
      <c r="G403" s="174"/>
      <c r="H403" s="174"/>
      <c r="I403" s="174"/>
      <c r="J403" s="174"/>
      <c r="K403" s="174"/>
    </row>
    <row r="404" spans="2:11" ht="13.5">
      <c r="B404" s="995"/>
      <c r="C404" s="175"/>
      <c r="D404" s="174"/>
      <c r="E404" s="174"/>
      <c r="F404" s="174"/>
      <c r="G404" s="174"/>
      <c r="H404" s="174"/>
      <c r="I404" s="174"/>
      <c r="J404" s="174"/>
      <c r="K404" s="174"/>
    </row>
    <row r="405" spans="2:11" ht="13.5">
      <c r="B405" s="995"/>
      <c r="C405" s="175"/>
      <c r="D405" s="174"/>
      <c r="E405" s="174"/>
      <c r="F405" s="174"/>
      <c r="G405" s="174"/>
      <c r="H405" s="174"/>
      <c r="I405" s="174"/>
      <c r="J405" s="174"/>
      <c r="K405" s="174"/>
    </row>
    <row r="406" spans="2:11" ht="13.5">
      <c r="B406" s="995"/>
      <c r="C406" s="175"/>
      <c r="D406" s="174"/>
      <c r="E406" s="174"/>
      <c r="F406" s="174"/>
      <c r="G406" s="174"/>
      <c r="H406" s="174"/>
      <c r="I406" s="174"/>
      <c r="J406" s="174"/>
      <c r="K406" s="174"/>
    </row>
    <row r="407" spans="2:11" ht="13.5">
      <c r="B407" s="995"/>
      <c r="C407" s="175"/>
      <c r="D407" s="174"/>
      <c r="E407" s="174"/>
      <c r="F407" s="174"/>
      <c r="G407" s="174"/>
      <c r="H407" s="174"/>
      <c r="I407" s="174"/>
      <c r="J407" s="174"/>
      <c r="K407" s="174"/>
    </row>
    <row r="408" spans="2:11" ht="13.5">
      <c r="B408" s="995"/>
      <c r="C408" s="175"/>
      <c r="D408" s="174"/>
      <c r="E408" s="174"/>
      <c r="F408" s="174"/>
      <c r="G408" s="174"/>
      <c r="H408" s="174"/>
      <c r="I408" s="174"/>
      <c r="J408" s="174"/>
      <c r="K408" s="174"/>
    </row>
    <row r="409" spans="2:11" ht="13.5">
      <c r="B409" s="995"/>
      <c r="C409" s="175"/>
      <c r="D409" s="174"/>
      <c r="E409" s="174"/>
      <c r="F409" s="174"/>
      <c r="G409" s="174"/>
      <c r="H409" s="174"/>
      <c r="I409" s="174"/>
      <c r="J409" s="174"/>
      <c r="K409" s="174"/>
    </row>
    <row r="410" spans="2:11" ht="13.5">
      <c r="B410" s="995"/>
      <c r="C410" s="175"/>
      <c r="D410" s="174"/>
      <c r="E410" s="174"/>
      <c r="F410" s="174"/>
      <c r="G410" s="174"/>
      <c r="H410" s="174"/>
      <c r="I410" s="174"/>
      <c r="J410" s="174"/>
      <c r="K410" s="174"/>
    </row>
    <row r="411" spans="2:11" ht="13.5">
      <c r="B411" s="995"/>
      <c r="C411" s="175"/>
      <c r="D411" s="174"/>
      <c r="E411" s="174"/>
      <c r="F411" s="174"/>
      <c r="G411" s="174"/>
      <c r="H411" s="174"/>
      <c r="I411" s="174"/>
      <c r="J411" s="174"/>
      <c r="K411" s="174"/>
    </row>
    <row r="412" spans="2:11" ht="13.5">
      <c r="B412" s="995"/>
      <c r="C412" s="175"/>
      <c r="D412" s="174"/>
      <c r="E412" s="174"/>
      <c r="F412" s="174"/>
      <c r="G412" s="174"/>
      <c r="H412" s="174"/>
      <c r="I412" s="174"/>
      <c r="J412" s="174"/>
      <c r="K412" s="174"/>
    </row>
    <row r="413" spans="2:11" ht="13.5">
      <c r="B413" s="995"/>
      <c r="C413" s="175"/>
      <c r="D413" s="174"/>
      <c r="E413" s="174"/>
      <c r="F413" s="174"/>
      <c r="G413" s="174"/>
      <c r="H413" s="174"/>
      <c r="I413" s="174"/>
      <c r="J413" s="174"/>
      <c r="K413" s="174"/>
    </row>
    <row r="414" spans="2:11" ht="13.5">
      <c r="B414" s="995"/>
      <c r="C414" s="175"/>
      <c r="D414" s="174"/>
      <c r="E414" s="174"/>
      <c r="F414" s="174"/>
      <c r="G414" s="174"/>
      <c r="H414" s="174"/>
      <c r="I414" s="174"/>
      <c r="J414" s="174"/>
      <c r="K414" s="174"/>
    </row>
    <row r="415" spans="2:11" ht="13.5">
      <c r="B415" s="995"/>
      <c r="C415" s="175"/>
      <c r="D415" s="174"/>
      <c r="E415" s="174"/>
      <c r="F415" s="174"/>
      <c r="G415" s="174"/>
      <c r="H415" s="174"/>
      <c r="I415" s="174"/>
      <c r="J415" s="174"/>
      <c r="K415" s="174"/>
    </row>
    <row r="416" spans="2:11" ht="13.5">
      <c r="B416" s="995"/>
      <c r="C416" s="175"/>
      <c r="D416" s="174"/>
      <c r="E416" s="174"/>
      <c r="F416" s="174"/>
      <c r="G416" s="174"/>
      <c r="H416" s="174"/>
      <c r="I416" s="174"/>
      <c r="J416" s="174"/>
      <c r="K416" s="174"/>
    </row>
    <row r="417" spans="2:11" ht="13.5">
      <c r="B417" s="995"/>
      <c r="C417" s="175"/>
      <c r="D417" s="174"/>
      <c r="E417" s="174"/>
      <c r="F417" s="174"/>
      <c r="G417" s="174"/>
      <c r="H417" s="174"/>
      <c r="I417" s="174"/>
      <c r="J417" s="174"/>
      <c r="K417" s="174"/>
    </row>
    <row r="418" spans="2:11" ht="13.5">
      <c r="B418" s="995"/>
      <c r="C418" s="175"/>
      <c r="D418" s="174"/>
      <c r="E418" s="174"/>
      <c r="F418" s="174"/>
      <c r="G418" s="174"/>
      <c r="H418" s="174"/>
      <c r="I418" s="174"/>
      <c r="J418" s="174"/>
      <c r="K418" s="174"/>
    </row>
    <row r="419" spans="2:11" ht="13.5">
      <c r="B419" s="995"/>
      <c r="C419" s="175"/>
      <c r="D419" s="174"/>
      <c r="E419" s="174"/>
      <c r="F419" s="174"/>
      <c r="G419" s="174"/>
      <c r="H419" s="174"/>
      <c r="I419" s="174"/>
      <c r="J419" s="174"/>
      <c r="K419" s="174"/>
    </row>
    <row r="420" spans="2:11" ht="13.5">
      <c r="B420" s="995"/>
      <c r="C420" s="175"/>
      <c r="D420" s="174"/>
      <c r="E420" s="174"/>
      <c r="F420" s="174"/>
      <c r="G420" s="174"/>
      <c r="H420" s="174"/>
      <c r="I420" s="174"/>
      <c r="J420" s="174"/>
      <c r="K420" s="174"/>
    </row>
    <row r="421" spans="2:11" ht="13.5">
      <c r="B421" s="995"/>
      <c r="C421" s="175"/>
      <c r="D421" s="174"/>
      <c r="E421" s="174"/>
      <c r="F421" s="174"/>
      <c r="G421" s="174"/>
      <c r="H421" s="174"/>
      <c r="I421" s="174"/>
      <c r="J421" s="174"/>
      <c r="K421" s="174"/>
    </row>
    <row r="422" spans="2:11" ht="13.5">
      <c r="B422" s="995"/>
      <c r="C422" s="175"/>
      <c r="D422" s="174"/>
      <c r="E422" s="174"/>
      <c r="F422" s="174"/>
      <c r="G422" s="174"/>
      <c r="H422" s="174"/>
      <c r="I422" s="174"/>
      <c r="J422" s="174"/>
      <c r="K422" s="174"/>
    </row>
    <row r="423" spans="2:11" ht="13.5">
      <c r="B423" s="995"/>
      <c r="C423" s="175"/>
      <c r="D423" s="174"/>
      <c r="E423" s="174"/>
      <c r="F423" s="174"/>
      <c r="G423" s="174"/>
      <c r="H423" s="174"/>
      <c r="I423" s="174"/>
      <c r="J423" s="174"/>
      <c r="K423" s="174"/>
    </row>
    <row r="424" spans="2:11" ht="13.5">
      <c r="B424" s="995"/>
      <c r="C424" s="175"/>
      <c r="D424" s="174"/>
      <c r="E424" s="174"/>
      <c r="F424" s="174"/>
      <c r="G424" s="174"/>
      <c r="H424" s="174"/>
      <c r="I424" s="174"/>
      <c r="J424" s="174"/>
      <c r="K424" s="174"/>
    </row>
    <row r="425" spans="2:11" ht="13.5">
      <c r="B425" s="995"/>
      <c r="C425" s="175"/>
      <c r="D425" s="174"/>
      <c r="E425" s="174"/>
      <c r="F425" s="174"/>
      <c r="G425" s="174"/>
      <c r="H425" s="174"/>
      <c r="I425" s="174"/>
      <c r="J425" s="174"/>
      <c r="K425" s="174"/>
    </row>
    <row r="426" spans="2:11" ht="13.5">
      <c r="B426" s="995"/>
      <c r="C426" s="175"/>
      <c r="D426" s="174"/>
      <c r="E426" s="174"/>
      <c r="F426" s="174"/>
      <c r="G426" s="174"/>
      <c r="H426" s="174"/>
      <c r="I426" s="174"/>
      <c r="J426" s="174"/>
      <c r="K426" s="174"/>
    </row>
    <row r="427" spans="2:11" ht="13.5">
      <c r="B427" s="995"/>
      <c r="C427" s="175"/>
      <c r="D427" s="174"/>
      <c r="E427" s="174"/>
      <c r="F427" s="174"/>
      <c r="G427" s="174"/>
      <c r="H427" s="174"/>
      <c r="I427" s="174"/>
      <c r="J427" s="174"/>
      <c r="K427" s="174"/>
    </row>
    <row r="428" spans="2:11" ht="13.5">
      <c r="B428" s="995"/>
      <c r="C428" s="175"/>
      <c r="D428" s="174"/>
      <c r="E428" s="174"/>
      <c r="F428" s="174"/>
      <c r="G428" s="174"/>
      <c r="H428" s="174"/>
      <c r="I428" s="174"/>
      <c r="J428" s="174"/>
      <c r="K428" s="174"/>
    </row>
    <row r="429" spans="2:11" ht="13.5">
      <c r="B429" s="995"/>
      <c r="C429" s="175"/>
      <c r="D429" s="174"/>
      <c r="E429" s="174"/>
      <c r="F429" s="174"/>
      <c r="G429" s="174"/>
      <c r="H429" s="174"/>
      <c r="I429" s="174"/>
      <c r="J429" s="174"/>
      <c r="K429" s="174"/>
    </row>
    <row r="430" spans="2:11" ht="13.5">
      <c r="B430" s="995"/>
      <c r="C430" s="175"/>
      <c r="D430" s="174"/>
      <c r="E430" s="174"/>
      <c r="F430" s="174"/>
      <c r="G430" s="174"/>
      <c r="H430" s="174"/>
      <c r="I430" s="174"/>
      <c r="J430" s="174"/>
      <c r="K430" s="174"/>
    </row>
    <row r="431" spans="2:11" ht="13.5">
      <c r="B431" s="995"/>
      <c r="C431" s="175"/>
      <c r="D431" s="174"/>
      <c r="E431" s="174"/>
      <c r="F431" s="174"/>
      <c r="G431" s="174"/>
      <c r="H431" s="174"/>
      <c r="I431" s="174"/>
      <c r="J431" s="174"/>
      <c r="K431" s="174"/>
    </row>
    <row r="432" spans="2:11" ht="13.5">
      <c r="B432" s="995"/>
      <c r="C432" s="175"/>
      <c r="D432" s="174"/>
      <c r="E432" s="174"/>
      <c r="F432" s="174"/>
      <c r="G432" s="174"/>
      <c r="H432" s="174"/>
      <c r="I432" s="174"/>
      <c r="J432" s="174"/>
      <c r="K432" s="174"/>
    </row>
    <row r="433" spans="2:11" ht="13.5">
      <c r="B433" s="995"/>
      <c r="C433" s="175"/>
      <c r="D433" s="174"/>
      <c r="E433" s="174"/>
      <c r="F433" s="174"/>
      <c r="G433" s="174"/>
      <c r="H433" s="174"/>
      <c r="I433" s="174"/>
      <c r="J433" s="174"/>
      <c r="K433" s="174"/>
    </row>
    <row r="434" spans="2:11" ht="13.5">
      <c r="B434" s="995"/>
      <c r="C434" s="175"/>
      <c r="D434" s="174"/>
      <c r="E434" s="174"/>
      <c r="F434" s="174"/>
      <c r="G434" s="174"/>
      <c r="H434" s="174"/>
      <c r="I434" s="174"/>
      <c r="J434" s="174"/>
      <c r="K434" s="174"/>
    </row>
    <row r="435" spans="2:11" ht="13.5">
      <c r="B435" s="995"/>
      <c r="C435" s="175"/>
      <c r="D435" s="174"/>
      <c r="E435" s="174"/>
      <c r="F435" s="174"/>
      <c r="G435" s="174"/>
      <c r="H435" s="174"/>
      <c r="I435" s="174"/>
      <c r="J435" s="174"/>
      <c r="K435" s="174"/>
    </row>
    <row r="436" spans="2:11" ht="13.5">
      <c r="B436" s="995"/>
      <c r="C436" s="175"/>
      <c r="D436" s="174"/>
      <c r="E436" s="174"/>
      <c r="F436" s="174"/>
      <c r="G436" s="174"/>
      <c r="H436" s="174"/>
      <c r="I436" s="174"/>
      <c r="J436" s="174"/>
      <c r="K436" s="174"/>
    </row>
    <row r="437" spans="2:11" ht="13.5">
      <c r="B437" s="995"/>
      <c r="C437" s="175"/>
      <c r="D437" s="174"/>
      <c r="E437" s="174"/>
      <c r="F437" s="174"/>
      <c r="G437" s="174"/>
      <c r="H437" s="174"/>
      <c r="I437" s="174"/>
      <c r="J437" s="174"/>
      <c r="K437" s="174"/>
    </row>
    <row r="438" spans="2:11" ht="13.5">
      <c r="B438" s="995"/>
      <c r="C438" s="175"/>
      <c r="D438" s="174"/>
      <c r="E438" s="174"/>
      <c r="F438" s="174"/>
      <c r="G438" s="174"/>
      <c r="H438" s="174"/>
      <c r="I438" s="174"/>
      <c r="J438" s="174"/>
      <c r="K438" s="174"/>
    </row>
    <row r="439" spans="2:11" ht="13.5">
      <c r="B439" s="995"/>
      <c r="C439" s="175"/>
      <c r="D439" s="174"/>
      <c r="E439" s="174"/>
      <c r="F439" s="174"/>
      <c r="G439" s="174"/>
      <c r="H439" s="174"/>
      <c r="I439" s="174"/>
      <c r="J439" s="174"/>
      <c r="K439" s="174"/>
    </row>
    <row r="440" spans="2:11" ht="13.5">
      <c r="B440" s="995"/>
      <c r="C440" s="175"/>
      <c r="D440" s="174"/>
      <c r="E440" s="174"/>
      <c r="F440" s="174"/>
      <c r="G440" s="174"/>
      <c r="H440" s="174"/>
      <c r="I440" s="174"/>
      <c r="J440" s="174"/>
      <c r="K440" s="174"/>
    </row>
    <row r="441" spans="2:11" ht="13.5">
      <c r="B441" s="995"/>
      <c r="C441" s="175"/>
      <c r="D441" s="174"/>
      <c r="E441" s="174"/>
      <c r="F441" s="174"/>
      <c r="G441" s="174"/>
      <c r="H441" s="174"/>
      <c r="I441" s="174"/>
      <c r="J441" s="174"/>
      <c r="K441" s="174"/>
    </row>
    <row r="442" spans="2:11" ht="13.5">
      <c r="B442" s="995"/>
      <c r="C442" s="175"/>
      <c r="D442" s="174"/>
      <c r="E442" s="174"/>
      <c r="F442" s="174"/>
      <c r="G442" s="174"/>
      <c r="H442" s="174"/>
      <c r="I442" s="174"/>
      <c r="J442" s="174"/>
      <c r="K442" s="174"/>
    </row>
    <row r="443" spans="2:11" ht="13.5">
      <c r="B443" s="995"/>
      <c r="C443" s="175"/>
      <c r="D443" s="174"/>
      <c r="E443" s="174"/>
      <c r="F443" s="174"/>
      <c r="G443" s="174"/>
      <c r="H443" s="174"/>
      <c r="I443" s="174"/>
      <c r="J443" s="174"/>
      <c r="K443" s="174"/>
    </row>
    <row r="444" spans="2:11" ht="13.5">
      <c r="B444" s="995"/>
      <c r="C444" s="175"/>
      <c r="D444" s="174"/>
      <c r="E444" s="174"/>
      <c r="F444" s="174"/>
      <c r="G444" s="174"/>
      <c r="H444" s="174"/>
      <c r="I444" s="174"/>
      <c r="J444" s="174"/>
      <c r="K444" s="174"/>
    </row>
    <row r="445" spans="2:11" ht="13.5">
      <c r="B445" s="995"/>
      <c r="C445" s="175"/>
      <c r="D445" s="174"/>
      <c r="E445" s="174"/>
      <c r="F445" s="174"/>
      <c r="G445" s="174"/>
      <c r="H445" s="174"/>
      <c r="I445" s="174"/>
      <c r="J445" s="174"/>
      <c r="K445" s="174"/>
    </row>
    <row r="446" spans="2:11" ht="13.5">
      <c r="B446" s="995"/>
      <c r="C446" s="175"/>
      <c r="D446" s="174"/>
      <c r="E446" s="174"/>
      <c r="F446" s="174"/>
      <c r="G446" s="174"/>
      <c r="H446" s="174"/>
      <c r="I446" s="174"/>
      <c r="J446" s="174"/>
      <c r="K446" s="174"/>
    </row>
    <row r="447" spans="2:11" ht="13.5">
      <c r="B447" s="995"/>
      <c r="C447" s="175"/>
      <c r="D447" s="174"/>
      <c r="E447" s="174"/>
      <c r="F447" s="174"/>
      <c r="G447" s="174"/>
      <c r="H447" s="174"/>
      <c r="I447" s="174"/>
      <c r="J447" s="174"/>
      <c r="K447" s="174"/>
    </row>
    <row r="448" spans="2:11" ht="13.5">
      <c r="B448" s="995"/>
      <c r="C448" s="175"/>
      <c r="D448" s="174"/>
      <c r="E448" s="174"/>
      <c r="F448" s="174"/>
      <c r="G448" s="174"/>
      <c r="H448" s="174"/>
      <c r="I448" s="174"/>
      <c r="J448" s="174"/>
      <c r="K448" s="174"/>
    </row>
    <row r="449" spans="2:11" ht="13.5">
      <c r="B449" s="995"/>
      <c r="C449" s="175"/>
      <c r="D449" s="174"/>
      <c r="E449" s="174"/>
      <c r="F449" s="174"/>
      <c r="G449" s="174"/>
      <c r="H449" s="174"/>
      <c r="I449" s="174"/>
      <c r="J449" s="174"/>
      <c r="K449" s="174"/>
    </row>
    <row r="450" spans="2:11" ht="13.5">
      <c r="B450" s="995"/>
      <c r="C450" s="175"/>
      <c r="D450" s="174"/>
      <c r="E450" s="174"/>
      <c r="F450" s="174"/>
      <c r="G450" s="174"/>
      <c r="H450" s="174"/>
      <c r="I450" s="174"/>
      <c r="J450" s="174"/>
      <c r="K450" s="174"/>
    </row>
    <row r="451" spans="2:11" ht="13.5">
      <c r="B451" s="995"/>
      <c r="C451" s="175"/>
      <c r="D451" s="174"/>
      <c r="E451" s="174"/>
      <c r="F451" s="174"/>
      <c r="G451" s="174"/>
      <c r="H451" s="174"/>
      <c r="I451" s="174"/>
      <c r="J451" s="174"/>
      <c r="K451" s="174"/>
    </row>
    <row r="452" spans="2:11" ht="13.5">
      <c r="B452" s="995"/>
      <c r="C452" s="175"/>
      <c r="D452" s="174"/>
      <c r="E452" s="174"/>
      <c r="F452" s="174"/>
      <c r="G452" s="174"/>
      <c r="H452" s="174"/>
      <c r="I452" s="174"/>
      <c r="J452" s="174"/>
      <c r="K452" s="174"/>
    </row>
    <row r="453" spans="2:11" ht="13.5">
      <c r="B453" s="995"/>
      <c r="C453" s="175"/>
      <c r="D453" s="174"/>
      <c r="E453" s="174"/>
      <c r="F453" s="174"/>
      <c r="G453" s="174"/>
      <c r="H453" s="174"/>
      <c r="I453" s="174"/>
      <c r="J453" s="174"/>
      <c r="K453" s="174"/>
    </row>
    <row r="454" spans="2:11" ht="13.5">
      <c r="B454" s="995"/>
      <c r="C454" s="175"/>
      <c r="D454" s="174"/>
      <c r="E454" s="174"/>
      <c r="F454" s="174"/>
      <c r="G454" s="174"/>
      <c r="H454" s="174"/>
      <c r="I454" s="174"/>
      <c r="J454" s="174"/>
      <c r="K454" s="174"/>
    </row>
    <row r="455" spans="2:11" ht="13.5">
      <c r="B455" s="995"/>
      <c r="C455" s="175"/>
      <c r="D455" s="174"/>
      <c r="E455" s="174"/>
      <c r="F455" s="174"/>
      <c r="G455" s="174"/>
      <c r="H455" s="174"/>
      <c r="I455" s="174"/>
      <c r="J455" s="174"/>
      <c r="K455" s="174"/>
    </row>
    <row r="456" spans="2:11" ht="13.5">
      <c r="B456" s="995"/>
      <c r="C456" s="175"/>
      <c r="D456" s="174"/>
      <c r="E456" s="174"/>
      <c r="F456" s="174"/>
      <c r="G456" s="174"/>
      <c r="H456" s="174"/>
      <c r="I456" s="174"/>
      <c r="J456" s="174"/>
      <c r="K456" s="174"/>
    </row>
    <row r="457" spans="2:11" ht="13.5">
      <c r="B457" s="995"/>
      <c r="C457" s="175"/>
      <c r="D457" s="174"/>
      <c r="E457" s="174"/>
      <c r="F457" s="174"/>
      <c r="G457" s="174"/>
      <c r="H457" s="174"/>
      <c r="I457" s="174"/>
      <c r="J457" s="174"/>
      <c r="K457" s="174"/>
    </row>
    <row r="458" spans="2:11" ht="13.5">
      <c r="B458" s="995"/>
      <c r="C458" s="175"/>
      <c r="D458" s="174"/>
      <c r="E458" s="174"/>
      <c r="F458" s="174"/>
      <c r="G458" s="174"/>
      <c r="H458" s="174"/>
      <c r="I458" s="174"/>
      <c r="J458" s="174"/>
      <c r="K458" s="174"/>
    </row>
    <row r="459" spans="2:11" ht="13.5">
      <c r="B459" s="995"/>
      <c r="C459" s="175"/>
      <c r="D459" s="174"/>
      <c r="E459" s="174"/>
      <c r="F459" s="174"/>
      <c r="G459" s="174"/>
      <c r="H459" s="174"/>
      <c r="I459" s="174"/>
      <c r="J459" s="174"/>
      <c r="K459" s="174"/>
    </row>
    <row r="460" spans="2:11" ht="13.5">
      <c r="B460" s="995"/>
      <c r="C460" s="175"/>
      <c r="D460" s="174"/>
      <c r="E460" s="174"/>
      <c r="F460" s="174"/>
      <c r="G460" s="174"/>
      <c r="H460" s="174"/>
      <c r="I460" s="174"/>
      <c r="J460" s="174"/>
      <c r="K460" s="174"/>
    </row>
    <row r="461" spans="2:11" ht="13.5">
      <c r="B461" s="995"/>
      <c r="C461" s="175"/>
      <c r="D461" s="174"/>
      <c r="E461" s="174"/>
      <c r="F461" s="174"/>
      <c r="G461" s="174"/>
      <c r="H461" s="174"/>
      <c r="I461" s="174"/>
      <c r="J461" s="174"/>
      <c r="K461" s="174"/>
    </row>
    <row r="462" spans="2:11" ht="13.5">
      <c r="B462" s="995"/>
      <c r="C462" s="175"/>
      <c r="D462" s="174"/>
      <c r="E462" s="174"/>
      <c r="F462" s="174"/>
      <c r="G462" s="174"/>
      <c r="H462" s="174"/>
      <c r="I462" s="174"/>
      <c r="J462" s="174"/>
      <c r="K462" s="174"/>
    </row>
    <row r="463" spans="2:11" ht="13.5">
      <c r="B463" s="995"/>
      <c r="C463" s="175"/>
      <c r="D463" s="174"/>
      <c r="E463" s="174"/>
      <c r="F463" s="174"/>
      <c r="G463" s="174"/>
      <c r="H463" s="174"/>
      <c r="I463" s="174"/>
      <c r="J463" s="174"/>
      <c r="K463" s="174"/>
    </row>
    <row r="464" spans="2:11" ht="13.5">
      <c r="B464" s="995"/>
      <c r="C464" s="175"/>
      <c r="D464" s="174"/>
      <c r="E464" s="174"/>
      <c r="F464" s="174"/>
      <c r="G464" s="174"/>
      <c r="H464" s="174"/>
      <c r="I464" s="174"/>
      <c r="J464" s="174"/>
      <c r="K464" s="174"/>
    </row>
    <row r="465" spans="2:11" ht="13.5">
      <c r="B465" s="995"/>
      <c r="C465" s="175"/>
      <c r="D465" s="174"/>
      <c r="E465" s="174"/>
      <c r="F465" s="174"/>
      <c r="G465" s="174"/>
      <c r="H465" s="174"/>
      <c r="I465" s="174"/>
      <c r="J465" s="174"/>
      <c r="K465" s="174"/>
    </row>
    <row r="466" spans="2:11" ht="13.5">
      <c r="B466" s="995"/>
      <c r="C466" s="175"/>
      <c r="D466" s="174"/>
      <c r="E466" s="174"/>
      <c r="F466" s="174"/>
      <c r="G466" s="174"/>
      <c r="H466" s="174"/>
      <c r="I466" s="174"/>
      <c r="J466" s="174"/>
      <c r="K466" s="174"/>
    </row>
    <row r="467" spans="2:11" ht="13.5">
      <c r="B467" s="995"/>
      <c r="C467" s="175"/>
      <c r="D467" s="174"/>
      <c r="E467" s="174"/>
      <c r="F467" s="174"/>
      <c r="G467" s="174"/>
      <c r="H467" s="174"/>
      <c r="I467" s="174"/>
      <c r="J467" s="174"/>
      <c r="K467" s="174"/>
    </row>
    <row r="468" spans="2:11" ht="13.5">
      <c r="B468" s="995"/>
      <c r="C468" s="175"/>
      <c r="D468" s="174"/>
      <c r="E468" s="174"/>
      <c r="F468" s="174"/>
      <c r="G468" s="174"/>
      <c r="H468" s="174"/>
      <c r="I468" s="174"/>
      <c r="J468" s="174"/>
      <c r="K468" s="174"/>
    </row>
    <row r="469" spans="2:11" ht="13.5">
      <c r="B469" s="995"/>
      <c r="C469" s="175"/>
      <c r="D469" s="174"/>
      <c r="E469" s="174"/>
      <c r="F469" s="174"/>
      <c r="G469" s="174"/>
      <c r="H469" s="174"/>
      <c r="I469" s="174"/>
      <c r="J469" s="174"/>
      <c r="K469" s="174"/>
    </row>
    <row r="470" spans="2:11" ht="13.5">
      <c r="B470" s="995"/>
      <c r="C470" s="175"/>
      <c r="D470" s="174"/>
      <c r="E470" s="174"/>
      <c r="F470" s="174"/>
      <c r="G470" s="174"/>
      <c r="H470" s="174"/>
      <c r="I470" s="174"/>
      <c r="J470" s="174"/>
      <c r="K470" s="174"/>
    </row>
    <row r="471" spans="2:11" ht="13.5">
      <c r="B471" s="995"/>
      <c r="C471" s="175"/>
      <c r="D471" s="174"/>
      <c r="E471" s="174"/>
      <c r="F471" s="174"/>
      <c r="G471" s="174"/>
      <c r="H471" s="174"/>
      <c r="I471" s="174"/>
      <c r="J471" s="174"/>
      <c r="K471" s="174"/>
    </row>
    <row r="472" spans="2:11" ht="13.5">
      <c r="B472" s="995"/>
      <c r="C472" s="175"/>
      <c r="D472" s="174"/>
      <c r="E472" s="174"/>
      <c r="F472" s="174"/>
      <c r="G472" s="174"/>
      <c r="H472" s="174"/>
      <c r="I472" s="174"/>
      <c r="J472" s="174"/>
      <c r="K472" s="174"/>
    </row>
    <row r="473" spans="2:11" ht="13.5">
      <c r="B473" s="995"/>
      <c r="C473" s="175"/>
      <c r="D473" s="174"/>
      <c r="E473" s="174"/>
      <c r="F473" s="174"/>
      <c r="G473" s="174"/>
      <c r="H473" s="174"/>
      <c r="I473" s="174"/>
      <c r="J473" s="174"/>
      <c r="K473" s="174"/>
    </row>
    <row r="474" spans="2:11" ht="13.5">
      <c r="B474" s="995"/>
      <c r="C474" s="175"/>
      <c r="D474" s="174"/>
      <c r="E474" s="174"/>
      <c r="F474" s="174"/>
      <c r="G474" s="174"/>
      <c r="H474" s="174"/>
      <c r="I474" s="174"/>
      <c r="J474" s="174"/>
      <c r="K474" s="174"/>
    </row>
    <row r="475" spans="2:11" ht="13.5">
      <c r="B475" s="995"/>
      <c r="C475" s="175"/>
      <c r="D475" s="174"/>
      <c r="E475" s="174"/>
      <c r="F475" s="174"/>
      <c r="G475" s="174"/>
      <c r="H475" s="174"/>
      <c r="I475" s="174"/>
      <c r="J475" s="174"/>
      <c r="K475" s="174"/>
    </row>
    <row r="476" spans="2:11" ht="13.5">
      <c r="B476" s="995"/>
      <c r="C476" s="175"/>
      <c r="D476" s="174"/>
      <c r="E476" s="174"/>
      <c r="F476" s="174"/>
      <c r="G476" s="174"/>
      <c r="H476" s="174"/>
      <c r="I476" s="174"/>
      <c r="J476" s="174"/>
      <c r="K476" s="174"/>
    </row>
    <row r="477" spans="2:11" ht="13.5">
      <c r="B477" s="995"/>
      <c r="C477" s="175"/>
      <c r="D477" s="174"/>
      <c r="E477" s="174"/>
      <c r="F477" s="174"/>
      <c r="G477" s="174"/>
      <c r="H477" s="174"/>
      <c r="I477" s="174"/>
      <c r="J477" s="174"/>
      <c r="K477" s="174"/>
    </row>
    <row r="478" spans="2:11" ht="13.5">
      <c r="B478" s="995"/>
      <c r="C478" s="175"/>
      <c r="D478" s="174"/>
      <c r="E478" s="174"/>
      <c r="F478" s="174"/>
      <c r="G478" s="174"/>
      <c r="H478" s="174"/>
      <c r="I478" s="174"/>
      <c r="J478" s="174"/>
      <c r="K478" s="174"/>
    </row>
    <row r="479" spans="2:11" ht="13.5">
      <c r="B479" s="995"/>
      <c r="C479" s="175"/>
      <c r="D479" s="174"/>
      <c r="E479" s="174"/>
      <c r="F479" s="174"/>
      <c r="G479" s="174"/>
      <c r="H479" s="174"/>
      <c r="I479" s="174"/>
      <c r="J479" s="174"/>
      <c r="K479" s="174"/>
    </row>
    <row r="480" spans="2:11" ht="13.5">
      <c r="B480" s="995"/>
      <c r="C480" s="175"/>
      <c r="D480" s="174"/>
      <c r="E480" s="174"/>
      <c r="F480" s="174"/>
      <c r="G480" s="174"/>
      <c r="H480" s="174"/>
      <c r="I480" s="174"/>
      <c r="J480" s="174"/>
      <c r="K480" s="174"/>
    </row>
    <row r="481" spans="2:11" ht="13.5">
      <c r="B481" s="995"/>
      <c r="C481" s="175"/>
      <c r="D481" s="174"/>
      <c r="E481" s="174"/>
      <c r="F481" s="174"/>
      <c r="G481" s="174"/>
      <c r="H481" s="174"/>
      <c r="I481" s="174"/>
      <c r="J481" s="174"/>
      <c r="K481" s="174"/>
    </row>
    <row r="482" spans="2:11" ht="13.5">
      <c r="B482" s="995"/>
      <c r="C482" s="175"/>
      <c r="D482" s="174"/>
      <c r="E482" s="174"/>
      <c r="F482" s="174"/>
      <c r="G482" s="174"/>
      <c r="H482" s="174"/>
      <c r="I482" s="174"/>
      <c r="J482" s="174"/>
      <c r="K482" s="174"/>
    </row>
    <row r="483" spans="2:11" ht="13.5">
      <c r="B483" s="995"/>
      <c r="C483" s="175"/>
      <c r="D483" s="174"/>
      <c r="E483" s="174"/>
      <c r="F483" s="174"/>
      <c r="G483" s="174"/>
      <c r="H483" s="174"/>
      <c r="I483" s="174"/>
      <c r="J483" s="174"/>
      <c r="K483" s="174"/>
    </row>
    <row r="484" spans="2:11" ht="13.5">
      <c r="B484" s="995"/>
      <c r="C484" s="175"/>
      <c r="D484" s="174"/>
      <c r="E484" s="174"/>
      <c r="F484" s="174"/>
      <c r="G484" s="174"/>
      <c r="H484" s="174"/>
      <c r="I484" s="174"/>
      <c r="J484" s="174"/>
      <c r="K484" s="174"/>
    </row>
    <row r="485" spans="2:11" ht="13.5">
      <c r="B485" s="995"/>
      <c r="C485" s="175"/>
      <c r="D485" s="174"/>
      <c r="E485" s="174"/>
      <c r="F485" s="174"/>
      <c r="G485" s="174"/>
      <c r="H485" s="174"/>
      <c r="I485" s="174"/>
      <c r="J485" s="174"/>
      <c r="K485" s="174"/>
    </row>
    <row r="486" spans="2:11" ht="13.5">
      <c r="B486" s="995"/>
      <c r="C486" s="175"/>
      <c r="D486" s="174"/>
      <c r="E486" s="174"/>
      <c r="F486" s="174"/>
      <c r="G486" s="174"/>
      <c r="H486" s="174"/>
      <c r="I486" s="174"/>
      <c r="J486" s="174"/>
      <c r="K486" s="174"/>
    </row>
    <row r="487" spans="2:11" ht="13.5">
      <c r="B487" s="995"/>
      <c r="C487" s="175"/>
      <c r="D487" s="174"/>
      <c r="E487" s="174"/>
      <c r="F487" s="174"/>
      <c r="G487" s="174"/>
      <c r="H487" s="174"/>
      <c r="I487" s="174"/>
      <c r="J487" s="174"/>
      <c r="K487" s="174"/>
    </row>
    <row r="488" spans="2:11" ht="13.5">
      <c r="B488" s="995"/>
      <c r="C488" s="175"/>
      <c r="D488" s="174"/>
      <c r="E488" s="174"/>
      <c r="F488" s="174"/>
      <c r="G488" s="174"/>
      <c r="H488" s="174"/>
      <c r="I488" s="174"/>
      <c r="J488" s="174"/>
      <c r="K488" s="174"/>
    </row>
    <row r="489" spans="2:11" ht="13.5">
      <c r="B489" s="995"/>
      <c r="C489" s="175"/>
      <c r="D489" s="174"/>
      <c r="E489" s="174"/>
      <c r="F489" s="174"/>
      <c r="G489" s="174"/>
      <c r="H489" s="174"/>
      <c r="I489" s="174"/>
      <c r="J489" s="174"/>
      <c r="K489" s="174"/>
    </row>
    <row r="490" spans="2:11" ht="13.5">
      <c r="B490" s="995"/>
      <c r="C490" s="175"/>
      <c r="D490" s="174"/>
      <c r="E490" s="174"/>
      <c r="F490" s="174"/>
      <c r="G490" s="174"/>
      <c r="H490" s="174"/>
      <c r="I490" s="174"/>
      <c r="J490" s="174"/>
      <c r="K490" s="174"/>
    </row>
    <row r="491" spans="2:11" ht="13.5">
      <c r="B491" s="995"/>
      <c r="C491" s="175"/>
      <c r="D491" s="174"/>
      <c r="E491" s="174"/>
      <c r="F491" s="174"/>
      <c r="G491" s="174"/>
      <c r="H491" s="174"/>
      <c r="I491" s="174"/>
      <c r="J491" s="174"/>
      <c r="K491" s="174"/>
    </row>
    <row r="492" spans="2:11" ht="13.5">
      <c r="B492" s="995"/>
      <c r="C492" s="175"/>
      <c r="D492" s="174"/>
      <c r="E492" s="174"/>
      <c r="F492" s="174"/>
      <c r="G492" s="174"/>
      <c r="H492" s="174"/>
      <c r="I492" s="174"/>
      <c r="J492" s="174"/>
      <c r="K492" s="174"/>
    </row>
    <row r="493" spans="2:11" ht="13.5">
      <c r="B493" s="995"/>
      <c r="C493" s="175"/>
      <c r="D493" s="174"/>
      <c r="E493" s="174"/>
      <c r="F493" s="174"/>
      <c r="G493" s="174"/>
      <c r="H493" s="174"/>
      <c r="I493" s="174"/>
      <c r="J493" s="174"/>
      <c r="K493" s="174"/>
    </row>
    <row r="494" spans="2:11" ht="13.5">
      <c r="B494" s="995"/>
      <c r="C494" s="175"/>
      <c r="D494" s="174"/>
      <c r="E494" s="174"/>
      <c r="F494" s="174"/>
      <c r="G494" s="174"/>
      <c r="H494" s="174"/>
      <c r="I494" s="174"/>
      <c r="J494" s="174"/>
      <c r="K494" s="174"/>
    </row>
    <row r="495" spans="2:11" ht="13.5">
      <c r="B495" s="995"/>
      <c r="C495" s="175"/>
      <c r="D495" s="174"/>
      <c r="E495" s="174"/>
      <c r="F495" s="174"/>
      <c r="G495" s="174"/>
      <c r="H495" s="174"/>
      <c r="I495" s="174"/>
      <c r="J495" s="174"/>
      <c r="K495" s="174"/>
    </row>
    <row r="496" spans="2:11" ht="13.5">
      <c r="B496" s="995"/>
      <c r="C496" s="175"/>
      <c r="D496" s="174"/>
      <c r="E496" s="174"/>
      <c r="F496" s="174"/>
      <c r="G496" s="174"/>
      <c r="H496" s="174"/>
      <c r="I496" s="174"/>
      <c r="J496" s="174"/>
      <c r="K496" s="174"/>
    </row>
    <row r="497" spans="2:11" ht="13.5">
      <c r="B497" s="995"/>
      <c r="C497" s="175"/>
      <c r="D497" s="174"/>
      <c r="E497" s="174"/>
      <c r="F497" s="174"/>
      <c r="G497" s="174"/>
      <c r="H497" s="174"/>
      <c r="I497" s="174"/>
      <c r="J497" s="174"/>
      <c r="K497" s="174"/>
    </row>
    <row r="498" spans="2:11" ht="13.5">
      <c r="B498" s="995"/>
      <c r="C498" s="175"/>
      <c r="D498" s="174"/>
      <c r="E498" s="174"/>
      <c r="F498" s="174"/>
      <c r="G498" s="174"/>
      <c r="H498" s="174"/>
      <c r="I498" s="174"/>
      <c r="J498" s="174"/>
      <c r="K498" s="174"/>
    </row>
    <row r="499" spans="2:11" ht="13.5">
      <c r="B499" s="995"/>
      <c r="C499" s="175"/>
      <c r="D499" s="174"/>
      <c r="E499" s="174"/>
      <c r="F499" s="174"/>
      <c r="G499" s="174"/>
      <c r="H499" s="174"/>
      <c r="I499" s="174"/>
      <c r="J499" s="174"/>
      <c r="K499" s="174"/>
    </row>
    <row r="500" spans="2:11" ht="13.5">
      <c r="B500" s="995"/>
      <c r="C500" s="175"/>
      <c r="D500" s="174"/>
      <c r="E500" s="174"/>
      <c r="F500" s="174"/>
      <c r="G500" s="174"/>
      <c r="H500" s="174"/>
      <c r="I500" s="174"/>
      <c r="J500" s="174"/>
      <c r="K500" s="174"/>
    </row>
    <row r="501" spans="2:11" ht="13.5">
      <c r="B501" s="995"/>
      <c r="C501" s="175"/>
      <c r="D501" s="174"/>
      <c r="E501" s="174"/>
      <c r="F501" s="174"/>
      <c r="G501" s="174"/>
      <c r="H501" s="174"/>
      <c r="I501" s="174"/>
      <c r="J501" s="174"/>
      <c r="K501" s="174"/>
    </row>
    <row r="502" spans="2:11" ht="13.5">
      <c r="B502" s="995"/>
      <c r="C502" s="175"/>
      <c r="D502" s="174"/>
      <c r="E502" s="174"/>
      <c r="F502" s="174"/>
      <c r="G502" s="174"/>
      <c r="H502" s="174"/>
      <c r="I502" s="174"/>
      <c r="J502" s="174"/>
      <c r="K502" s="174"/>
    </row>
    <row r="503" spans="2:11" ht="13.5">
      <c r="B503" s="995"/>
      <c r="C503" s="175"/>
      <c r="D503" s="174"/>
      <c r="E503" s="174"/>
      <c r="F503" s="174"/>
      <c r="G503" s="174"/>
      <c r="H503" s="174"/>
      <c r="I503" s="174"/>
      <c r="J503" s="174"/>
      <c r="K503" s="174"/>
    </row>
    <row r="504" spans="2:11" ht="13.5">
      <c r="B504" s="995"/>
      <c r="C504" s="175"/>
      <c r="D504" s="174"/>
      <c r="E504" s="174"/>
      <c r="F504" s="174"/>
      <c r="G504" s="174"/>
      <c r="H504" s="174"/>
      <c r="I504" s="174"/>
      <c r="J504" s="174"/>
      <c r="K504" s="174"/>
    </row>
    <row r="505" spans="2:11" ht="13.5">
      <c r="B505" s="995"/>
      <c r="C505" s="175"/>
      <c r="D505" s="174"/>
      <c r="E505" s="174"/>
      <c r="F505" s="174"/>
      <c r="G505" s="174"/>
      <c r="H505" s="174"/>
      <c r="I505" s="174"/>
      <c r="J505" s="174"/>
      <c r="K505" s="174"/>
    </row>
    <row r="506" spans="2:11" ht="13.5">
      <c r="B506" s="995"/>
      <c r="C506" s="175"/>
      <c r="D506" s="174"/>
      <c r="E506" s="174"/>
      <c r="F506" s="174"/>
      <c r="G506" s="174"/>
      <c r="H506" s="174"/>
      <c r="I506" s="174"/>
      <c r="J506" s="174"/>
      <c r="K506" s="174"/>
    </row>
    <row r="507" spans="2:11" ht="13.5">
      <c r="B507" s="995"/>
      <c r="C507" s="175"/>
      <c r="D507" s="174"/>
      <c r="E507" s="174"/>
      <c r="F507" s="174"/>
      <c r="G507" s="174"/>
      <c r="H507" s="174"/>
      <c r="I507" s="174"/>
      <c r="J507" s="174"/>
      <c r="K507" s="174"/>
    </row>
    <row r="508" spans="2:11" ht="13.5">
      <c r="B508" s="995"/>
      <c r="C508" s="175"/>
      <c r="D508" s="174"/>
      <c r="E508" s="174"/>
      <c r="F508" s="174"/>
      <c r="G508" s="174"/>
      <c r="H508" s="174"/>
      <c r="I508" s="174"/>
      <c r="J508" s="174"/>
      <c r="K508" s="174"/>
    </row>
    <row r="509" spans="2:11" ht="13.5">
      <c r="B509" s="995"/>
      <c r="C509" s="175"/>
      <c r="D509" s="174"/>
      <c r="E509" s="174"/>
      <c r="F509" s="174"/>
      <c r="G509" s="174"/>
      <c r="H509" s="174"/>
      <c r="I509" s="174"/>
      <c r="J509" s="174"/>
      <c r="K509" s="174"/>
    </row>
    <row r="510" spans="2:11" ht="13.5">
      <c r="B510" s="995"/>
      <c r="C510" s="175"/>
      <c r="D510" s="174"/>
      <c r="E510" s="174"/>
      <c r="F510" s="174"/>
      <c r="G510" s="174"/>
      <c r="H510" s="174"/>
      <c r="I510" s="174"/>
      <c r="J510" s="174"/>
      <c r="K510" s="174"/>
    </row>
    <row r="511" spans="2:11" ht="13.5">
      <c r="B511" s="995"/>
      <c r="C511" s="175"/>
      <c r="D511" s="174"/>
      <c r="E511" s="174"/>
      <c r="F511" s="174"/>
      <c r="G511" s="174"/>
      <c r="H511" s="174"/>
      <c r="I511" s="174"/>
      <c r="J511" s="174"/>
      <c r="K511" s="174"/>
    </row>
    <row r="512" spans="2:11" ht="13.5">
      <c r="B512" s="995"/>
      <c r="C512" s="175"/>
      <c r="D512" s="174"/>
      <c r="E512" s="174"/>
      <c r="F512" s="174"/>
      <c r="G512" s="174"/>
      <c r="H512" s="174"/>
      <c r="I512" s="174"/>
      <c r="J512" s="174"/>
      <c r="K512" s="174"/>
    </row>
    <row r="513" spans="2:11" ht="13.5">
      <c r="B513" s="995"/>
      <c r="C513" s="175"/>
      <c r="D513" s="174"/>
      <c r="E513" s="174"/>
      <c r="F513" s="174"/>
      <c r="G513" s="174"/>
      <c r="H513" s="174"/>
      <c r="I513" s="174"/>
      <c r="J513" s="174"/>
      <c r="K513" s="174"/>
    </row>
    <row r="514" spans="2:11" ht="13.5">
      <c r="B514" s="995"/>
      <c r="C514" s="175"/>
      <c r="D514" s="174"/>
      <c r="E514" s="174"/>
      <c r="F514" s="174"/>
      <c r="G514" s="174"/>
      <c r="H514" s="174"/>
      <c r="I514" s="174"/>
      <c r="J514" s="174"/>
      <c r="K514" s="174"/>
    </row>
    <row r="515" spans="2:11" ht="13.5">
      <c r="B515" s="995"/>
      <c r="C515" s="175"/>
      <c r="D515" s="174"/>
      <c r="E515" s="174"/>
      <c r="F515" s="174"/>
      <c r="G515" s="174"/>
      <c r="H515" s="174"/>
      <c r="I515" s="174"/>
      <c r="J515" s="174"/>
      <c r="K515" s="174"/>
    </row>
    <row r="516" spans="2:11" ht="13.5">
      <c r="B516" s="995"/>
      <c r="C516" s="175"/>
      <c r="D516" s="174"/>
      <c r="E516" s="174"/>
      <c r="F516" s="174"/>
      <c r="G516" s="174"/>
      <c r="H516" s="174"/>
      <c r="I516" s="174"/>
      <c r="J516" s="174"/>
      <c r="K516" s="174"/>
    </row>
    <row r="517" spans="2:11" ht="13.5">
      <c r="B517" s="995"/>
      <c r="C517" s="175"/>
      <c r="D517" s="174"/>
      <c r="E517" s="174"/>
      <c r="F517" s="174"/>
      <c r="G517" s="174"/>
      <c r="H517" s="174"/>
      <c r="I517" s="174"/>
      <c r="J517" s="174"/>
      <c r="K517" s="174"/>
    </row>
    <row r="518" spans="2:11" ht="13.5">
      <c r="B518" s="995"/>
      <c r="C518" s="175"/>
      <c r="D518" s="174"/>
      <c r="E518" s="174"/>
      <c r="F518" s="174"/>
      <c r="G518" s="174"/>
      <c r="H518" s="174"/>
      <c r="I518" s="174"/>
      <c r="J518" s="174"/>
      <c r="K518" s="174"/>
    </row>
    <row r="519" spans="2:11" ht="13.5">
      <c r="B519" s="995"/>
      <c r="C519" s="175"/>
      <c r="D519" s="174"/>
      <c r="E519" s="174"/>
      <c r="F519" s="174"/>
      <c r="G519" s="174"/>
      <c r="H519" s="174"/>
      <c r="I519" s="174"/>
      <c r="J519" s="174"/>
      <c r="K519" s="174"/>
    </row>
    <row r="520" spans="2:11" ht="13.5">
      <c r="B520" s="995"/>
      <c r="C520" s="175"/>
      <c r="D520" s="174"/>
      <c r="E520" s="174"/>
      <c r="F520" s="174"/>
      <c r="G520" s="174"/>
      <c r="H520" s="174"/>
      <c r="I520" s="174"/>
      <c r="J520" s="174"/>
      <c r="K520" s="174"/>
    </row>
    <row r="521" spans="2:11" ht="13.5">
      <c r="B521" s="995"/>
      <c r="C521" s="175"/>
      <c r="D521" s="174"/>
      <c r="E521" s="174"/>
      <c r="F521" s="174"/>
      <c r="G521" s="174"/>
      <c r="H521" s="174"/>
      <c r="I521" s="174"/>
      <c r="J521" s="174"/>
      <c r="K521" s="174"/>
    </row>
    <row r="522" spans="2:11" ht="13.5">
      <c r="B522" s="995"/>
      <c r="C522" s="175"/>
      <c r="D522" s="174"/>
      <c r="E522" s="174"/>
      <c r="F522" s="174"/>
      <c r="G522" s="174"/>
      <c r="H522" s="174"/>
      <c r="I522" s="174"/>
      <c r="J522" s="174"/>
      <c r="K522" s="174"/>
    </row>
    <row r="523" spans="2:11" ht="13.5">
      <c r="B523" s="995"/>
      <c r="C523" s="175"/>
      <c r="D523" s="174"/>
      <c r="E523" s="174"/>
      <c r="F523" s="174"/>
      <c r="G523" s="174"/>
      <c r="H523" s="174"/>
      <c r="I523" s="174"/>
      <c r="J523" s="174"/>
      <c r="K523" s="174"/>
    </row>
    <row r="524" spans="2:11" ht="13.5">
      <c r="B524" s="995"/>
      <c r="C524" s="175"/>
      <c r="D524" s="174"/>
      <c r="E524" s="174"/>
      <c r="F524" s="174"/>
      <c r="G524" s="174"/>
      <c r="H524" s="174"/>
      <c r="I524" s="174"/>
      <c r="J524" s="174"/>
      <c r="K524" s="174"/>
    </row>
    <row r="525" spans="2:11" ht="13.5">
      <c r="B525" s="995"/>
      <c r="C525" s="175"/>
      <c r="D525" s="174"/>
      <c r="E525" s="174"/>
      <c r="F525" s="174"/>
      <c r="G525" s="174"/>
      <c r="H525" s="174"/>
      <c r="I525" s="174"/>
      <c r="J525" s="174"/>
      <c r="K525" s="174"/>
    </row>
    <row r="526" spans="2:11" ht="13.5">
      <c r="B526" s="995"/>
      <c r="C526" s="175"/>
      <c r="D526" s="174"/>
      <c r="E526" s="174"/>
      <c r="F526" s="174"/>
      <c r="G526" s="174"/>
      <c r="H526" s="174"/>
      <c r="I526" s="174"/>
      <c r="J526" s="174"/>
      <c r="K526" s="174"/>
    </row>
    <row r="527" spans="2:11" ht="13.5">
      <c r="B527" s="995"/>
      <c r="C527" s="175"/>
      <c r="D527" s="174"/>
      <c r="E527" s="174"/>
      <c r="F527" s="174"/>
      <c r="G527" s="174"/>
      <c r="H527" s="174"/>
      <c r="I527" s="174"/>
      <c r="J527" s="174"/>
      <c r="K527" s="174"/>
    </row>
    <row r="528" spans="2:11" ht="13.5">
      <c r="B528" s="995"/>
      <c r="C528" s="175"/>
      <c r="D528" s="174"/>
      <c r="E528" s="174"/>
      <c r="F528" s="174"/>
      <c r="G528" s="174"/>
      <c r="H528" s="174"/>
      <c r="I528" s="174"/>
      <c r="J528" s="174"/>
      <c r="K528" s="174"/>
    </row>
    <row r="529" spans="2:11" ht="13.5">
      <c r="B529" s="995"/>
      <c r="C529" s="175"/>
      <c r="D529" s="174"/>
      <c r="E529" s="174"/>
      <c r="F529" s="174"/>
      <c r="G529" s="174"/>
      <c r="H529" s="174"/>
      <c r="I529" s="174"/>
      <c r="J529" s="174"/>
      <c r="K529" s="174"/>
    </row>
    <row r="530" spans="2:11" ht="13.5">
      <c r="B530" s="995"/>
      <c r="C530" s="175"/>
      <c r="D530" s="174"/>
      <c r="E530" s="174"/>
      <c r="F530" s="174"/>
      <c r="G530" s="174"/>
      <c r="H530" s="174"/>
      <c r="I530" s="174"/>
      <c r="J530" s="174"/>
      <c r="K530" s="174"/>
    </row>
    <row r="531" spans="2:11" ht="13.5">
      <c r="B531" s="995"/>
      <c r="C531" s="175"/>
      <c r="D531" s="174"/>
      <c r="E531" s="174"/>
      <c r="F531" s="174"/>
      <c r="G531" s="174"/>
      <c r="H531" s="174"/>
      <c r="I531" s="174"/>
      <c r="J531" s="174"/>
      <c r="K531" s="174"/>
    </row>
    <row r="532" spans="2:11" ht="13.5">
      <c r="B532" s="995"/>
      <c r="C532" s="175"/>
      <c r="D532" s="174"/>
      <c r="E532" s="174"/>
      <c r="F532" s="174"/>
      <c r="G532" s="174"/>
      <c r="H532" s="174"/>
      <c r="I532" s="174"/>
      <c r="J532" s="174"/>
      <c r="K532" s="174"/>
    </row>
    <row r="533" spans="2:11" ht="13.5">
      <c r="B533" s="995"/>
      <c r="C533" s="175"/>
      <c r="D533" s="174"/>
      <c r="E533" s="174"/>
      <c r="F533" s="174"/>
      <c r="G533" s="174"/>
      <c r="H533" s="174"/>
      <c r="I533" s="174"/>
      <c r="J533" s="174"/>
      <c r="K533" s="174"/>
    </row>
    <row r="534" spans="2:11" ht="13.5">
      <c r="B534" s="995"/>
      <c r="C534" s="175"/>
      <c r="D534" s="174"/>
      <c r="E534" s="174"/>
      <c r="F534" s="174"/>
      <c r="G534" s="174"/>
      <c r="H534" s="174"/>
      <c r="I534" s="174"/>
      <c r="J534" s="174"/>
      <c r="K534" s="174"/>
    </row>
    <row r="535" spans="2:11" ht="13.5">
      <c r="B535" s="995"/>
      <c r="C535" s="175"/>
      <c r="D535" s="174"/>
      <c r="E535" s="174"/>
      <c r="F535" s="174"/>
      <c r="G535" s="174"/>
      <c r="H535" s="174"/>
      <c r="I535" s="174"/>
      <c r="J535" s="174"/>
      <c r="K535" s="174"/>
    </row>
    <row r="536" spans="2:11" ht="13.5">
      <c r="B536" s="995"/>
      <c r="C536" s="175"/>
      <c r="D536" s="174"/>
      <c r="E536" s="174"/>
      <c r="F536" s="174"/>
      <c r="G536" s="174"/>
      <c r="H536" s="174"/>
      <c r="I536" s="174"/>
      <c r="J536" s="174"/>
      <c r="K536" s="174"/>
    </row>
    <row r="537" spans="2:11" ht="13.5">
      <c r="B537" s="995"/>
      <c r="C537" s="175"/>
      <c r="D537" s="174"/>
      <c r="E537" s="174"/>
      <c r="F537" s="174"/>
      <c r="G537" s="174"/>
      <c r="H537" s="174"/>
      <c r="I537" s="174"/>
      <c r="J537" s="174"/>
      <c r="K537" s="174"/>
    </row>
    <row r="538" spans="2:11" ht="13.5">
      <c r="B538" s="995"/>
      <c r="C538" s="175"/>
      <c r="D538" s="174"/>
      <c r="E538" s="174"/>
      <c r="F538" s="174"/>
      <c r="G538" s="174"/>
      <c r="H538" s="174"/>
      <c r="I538" s="174"/>
      <c r="J538" s="174"/>
      <c r="K538" s="174"/>
    </row>
    <row r="539" spans="2:11" ht="13.5">
      <c r="B539" s="995"/>
      <c r="C539" s="175"/>
      <c r="D539" s="174"/>
      <c r="E539" s="174"/>
      <c r="F539" s="174"/>
      <c r="G539" s="174"/>
      <c r="H539" s="174"/>
      <c r="I539" s="174"/>
      <c r="J539" s="174"/>
      <c r="K539" s="174"/>
    </row>
    <row r="540" spans="2:11" ht="13.5">
      <c r="B540" s="995"/>
      <c r="C540" s="175"/>
      <c r="D540" s="174"/>
      <c r="E540" s="174"/>
      <c r="F540" s="174"/>
      <c r="G540" s="174"/>
      <c r="H540" s="174"/>
      <c r="I540" s="174"/>
      <c r="J540" s="174"/>
      <c r="K540" s="174"/>
    </row>
    <row r="541" spans="2:11" ht="13.5">
      <c r="B541" s="995"/>
      <c r="C541" s="175"/>
      <c r="D541" s="174"/>
      <c r="E541" s="174"/>
      <c r="F541" s="174"/>
      <c r="G541" s="174"/>
      <c r="H541" s="174"/>
      <c r="I541" s="174"/>
      <c r="J541" s="174"/>
      <c r="K541" s="174"/>
    </row>
    <row r="542" spans="2:11" ht="13.5">
      <c r="B542" s="995"/>
      <c r="C542" s="175"/>
      <c r="D542" s="174"/>
      <c r="E542" s="174"/>
      <c r="F542" s="174"/>
      <c r="G542" s="174"/>
      <c r="H542" s="174"/>
      <c r="I542" s="174"/>
      <c r="J542" s="174"/>
      <c r="K542" s="174"/>
    </row>
    <row r="543" spans="2:11" ht="13.5">
      <c r="B543" s="995"/>
      <c r="C543" s="175"/>
      <c r="D543" s="174"/>
      <c r="E543" s="174"/>
      <c r="F543" s="174"/>
      <c r="G543" s="174"/>
      <c r="H543" s="174"/>
      <c r="I543" s="174"/>
      <c r="J543" s="174"/>
      <c r="K543" s="174"/>
    </row>
    <row r="544" spans="2:11" ht="13.5">
      <c r="B544" s="995"/>
      <c r="C544" s="175"/>
      <c r="D544" s="174"/>
      <c r="E544" s="174"/>
      <c r="F544" s="174"/>
      <c r="G544" s="174"/>
      <c r="H544" s="174"/>
      <c r="I544" s="174"/>
      <c r="J544" s="174"/>
      <c r="K544" s="174"/>
    </row>
    <row r="545" spans="2:11" ht="13.5">
      <c r="B545" s="995"/>
      <c r="C545" s="175"/>
      <c r="D545" s="174"/>
      <c r="E545" s="174"/>
      <c r="F545" s="174"/>
      <c r="G545" s="174"/>
      <c r="H545" s="174"/>
      <c r="I545" s="174"/>
      <c r="J545" s="174"/>
      <c r="K545" s="174"/>
    </row>
    <row r="546" spans="2:11" ht="13.5">
      <c r="B546" s="995"/>
      <c r="C546" s="175"/>
      <c r="D546" s="174"/>
      <c r="E546" s="174"/>
      <c r="F546" s="174"/>
      <c r="G546" s="174"/>
      <c r="H546" s="174"/>
      <c r="I546" s="174"/>
      <c r="J546" s="174"/>
      <c r="K546" s="174"/>
    </row>
    <row r="547" spans="2:11" ht="13.5">
      <c r="B547" s="995"/>
      <c r="C547" s="175"/>
      <c r="D547" s="174"/>
      <c r="E547" s="174"/>
      <c r="F547" s="174"/>
      <c r="G547" s="174"/>
      <c r="H547" s="174"/>
      <c r="I547" s="174"/>
      <c r="J547" s="174"/>
      <c r="K547" s="174"/>
    </row>
    <row r="548" spans="2:11" ht="13.5">
      <c r="B548" s="995"/>
      <c r="C548" s="175"/>
      <c r="D548" s="174"/>
      <c r="E548" s="174"/>
      <c r="F548" s="174"/>
      <c r="G548" s="174"/>
      <c r="H548" s="174"/>
      <c r="I548" s="174"/>
      <c r="J548" s="174"/>
      <c r="K548" s="174"/>
    </row>
    <row r="549" spans="2:11" ht="13.5">
      <c r="B549" s="995"/>
      <c r="C549" s="175"/>
      <c r="D549" s="174"/>
      <c r="E549" s="174"/>
      <c r="F549" s="174"/>
      <c r="G549" s="174"/>
      <c r="H549" s="174"/>
      <c r="I549" s="174"/>
      <c r="J549" s="174"/>
      <c r="K549" s="174"/>
    </row>
    <row r="550" spans="2:11" ht="13.5">
      <c r="B550" s="995"/>
      <c r="C550" s="175"/>
      <c r="D550" s="174"/>
      <c r="E550" s="174"/>
      <c r="F550" s="174"/>
      <c r="G550" s="174"/>
      <c r="H550" s="174"/>
      <c r="I550" s="174"/>
      <c r="J550" s="174"/>
      <c r="K550" s="174"/>
    </row>
    <row r="551" spans="2:11" ht="13.5">
      <c r="B551" s="995"/>
      <c r="C551" s="175"/>
      <c r="D551" s="174"/>
      <c r="E551" s="174"/>
      <c r="F551" s="174"/>
      <c r="G551" s="174"/>
      <c r="H551" s="174"/>
      <c r="I551" s="174"/>
      <c r="J551" s="174"/>
      <c r="K551" s="174"/>
    </row>
    <row r="552" spans="2:11" ht="13.5">
      <c r="B552" s="995"/>
      <c r="C552" s="175"/>
      <c r="D552" s="174"/>
      <c r="E552" s="174"/>
      <c r="F552" s="174"/>
      <c r="G552" s="174"/>
      <c r="H552" s="174"/>
      <c r="I552" s="174"/>
      <c r="J552" s="174"/>
      <c r="K552" s="174"/>
    </row>
    <row r="553" spans="2:11" ht="13.5">
      <c r="B553" s="995"/>
      <c r="C553" s="175"/>
      <c r="D553" s="174"/>
      <c r="E553" s="174"/>
      <c r="F553" s="174"/>
      <c r="G553" s="174"/>
      <c r="H553" s="174"/>
      <c r="I553" s="174"/>
      <c r="J553" s="174"/>
      <c r="K553" s="174"/>
    </row>
    <row r="554" spans="2:11" ht="13.5">
      <c r="B554" s="995"/>
      <c r="C554" s="175"/>
      <c r="D554" s="174"/>
      <c r="E554" s="174"/>
      <c r="F554" s="174"/>
      <c r="G554" s="174"/>
      <c r="H554" s="174"/>
      <c r="I554" s="174"/>
      <c r="J554" s="174"/>
      <c r="K554" s="174"/>
    </row>
    <row r="555" spans="2:11" ht="13.5">
      <c r="B555" s="995"/>
      <c r="C555" s="175"/>
      <c r="D555" s="174"/>
      <c r="E555" s="174"/>
      <c r="F555" s="174"/>
      <c r="G555" s="174"/>
      <c r="H555" s="174"/>
      <c r="I555" s="174"/>
      <c r="J555" s="174"/>
      <c r="K555" s="174"/>
    </row>
    <row r="556" spans="2:11" ht="13.5">
      <c r="B556" s="995"/>
      <c r="C556" s="175"/>
      <c r="D556" s="174"/>
      <c r="E556" s="174"/>
      <c r="F556" s="174"/>
      <c r="G556" s="174"/>
      <c r="H556" s="174"/>
      <c r="I556" s="174"/>
      <c r="J556" s="174"/>
      <c r="K556" s="174"/>
    </row>
    <row r="557" spans="2:11" ht="13.5">
      <c r="B557" s="995"/>
      <c r="C557" s="175"/>
      <c r="D557" s="174"/>
      <c r="E557" s="174"/>
      <c r="F557" s="174"/>
      <c r="G557" s="174"/>
      <c r="H557" s="174"/>
      <c r="I557" s="174"/>
      <c r="J557" s="174"/>
      <c r="K557" s="174"/>
    </row>
    <row r="558" spans="2:11" ht="13.5">
      <c r="B558" s="995"/>
      <c r="C558" s="175"/>
      <c r="D558" s="174"/>
      <c r="E558" s="174"/>
      <c r="F558" s="174"/>
      <c r="G558" s="174"/>
      <c r="H558" s="174"/>
      <c r="I558" s="174"/>
      <c r="J558" s="174"/>
      <c r="K558" s="174"/>
    </row>
    <row r="559" spans="2:11" ht="13.5">
      <c r="B559" s="995"/>
      <c r="C559" s="175"/>
      <c r="D559" s="174"/>
      <c r="E559" s="174"/>
      <c r="F559" s="174"/>
      <c r="G559" s="174"/>
      <c r="H559" s="174"/>
      <c r="I559" s="174"/>
      <c r="J559" s="174"/>
      <c r="K559" s="174"/>
    </row>
    <row r="560" spans="2:11" ht="13.5">
      <c r="B560" s="995"/>
      <c r="C560" s="175"/>
      <c r="D560" s="174"/>
      <c r="E560" s="174"/>
      <c r="F560" s="174"/>
      <c r="G560" s="174"/>
      <c r="H560" s="174"/>
      <c r="I560" s="174"/>
      <c r="J560" s="174"/>
      <c r="K560" s="174"/>
    </row>
    <row r="561" spans="2:11" ht="13.5">
      <c r="B561" s="995"/>
      <c r="C561" s="175"/>
      <c r="D561" s="174"/>
      <c r="E561" s="174"/>
      <c r="F561" s="174"/>
      <c r="G561" s="174"/>
      <c r="H561" s="174"/>
      <c r="I561" s="174"/>
      <c r="J561" s="174"/>
      <c r="K561" s="174"/>
    </row>
    <row r="562" spans="2:11" ht="13.5">
      <c r="B562" s="995"/>
      <c r="C562" s="175"/>
      <c r="D562" s="174"/>
      <c r="E562" s="174"/>
      <c r="F562" s="174"/>
      <c r="G562" s="174"/>
      <c r="H562" s="174"/>
      <c r="I562" s="174"/>
      <c r="J562" s="174"/>
      <c r="K562" s="174"/>
    </row>
    <row r="563" spans="2:11" ht="13.5">
      <c r="B563" s="995"/>
      <c r="C563" s="175"/>
      <c r="D563" s="174"/>
      <c r="E563" s="174"/>
      <c r="F563" s="174"/>
      <c r="G563" s="174"/>
      <c r="H563" s="174"/>
      <c r="I563" s="174"/>
      <c r="J563" s="174"/>
      <c r="K563" s="174"/>
    </row>
    <row r="564" spans="2:11" ht="13.5">
      <c r="B564" s="995"/>
      <c r="C564" s="175"/>
      <c r="D564" s="174"/>
      <c r="E564" s="174"/>
      <c r="F564" s="174"/>
      <c r="G564" s="174"/>
      <c r="H564" s="174"/>
      <c r="I564" s="174"/>
      <c r="J564" s="174"/>
      <c r="K564" s="174"/>
    </row>
    <row r="565" spans="2:11" ht="13.5">
      <c r="B565" s="995"/>
      <c r="C565" s="175"/>
      <c r="D565" s="174"/>
      <c r="E565" s="174"/>
      <c r="F565" s="174"/>
      <c r="G565" s="174"/>
      <c r="H565" s="174"/>
      <c r="I565" s="174"/>
      <c r="J565" s="174"/>
      <c r="K565" s="174"/>
    </row>
    <row r="566" spans="2:11" ht="13.5">
      <c r="B566" s="995"/>
      <c r="C566" s="175"/>
      <c r="D566" s="174"/>
      <c r="E566" s="174"/>
      <c r="F566" s="174"/>
      <c r="G566" s="174"/>
      <c r="H566" s="174"/>
      <c r="I566" s="174"/>
      <c r="J566" s="174"/>
      <c r="K566" s="174"/>
    </row>
    <row r="567" spans="2:11" ht="13.5">
      <c r="B567" s="995"/>
      <c r="C567" s="175"/>
      <c r="D567" s="174"/>
      <c r="E567" s="174"/>
      <c r="F567" s="174"/>
      <c r="G567" s="174"/>
      <c r="H567" s="174"/>
      <c r="I567" s="174"/>
      <c r="J567" s="174"/>
      <c r="K567" s="174"/>
    </row>
    <row r="568" spans="2:11" ht="13.5">
      <c r="B568" s="995"/>
      <c r="C568" s="175"/>
      <c r="D568" s="174"/>
      <c r="E568" s="174"/>
      <c r="F568" s="174"/>
      <c r="G568" s="174"/>
      <c r="H568" s="174"/>
      <c r="I568" s="174"/>
      <c r="J568" s="174"/>
      <c r="K568" s="174"/>
    </row>
    <row r="569" spans="2:11" ht="13.5">
      <c r="B569" s="995"/>
      <c r="C569" s="175"/>
      <c r="D569" s="174"/>
      <c r="E569" s="174"/>
      <c r="F569" s="174"/>
      <c r="G569" s="174"/>
      <c r="H569" s="174"/>
      <c r="I569" s="174"/>
      <c r="J569" s="174"/>
      <c r="K569" s="174"/>
    </row>
    <row r="570" spans="2:11" ht="13.5">
      <c r="B570" s="995"/>
      <c r="C570" s="175"/>
      <c r="D570" s="174"/>
      <c r="E570" s="174"/>
      <c r="F570" s="174"/>
      <c r="G570" s="174"/>
      <c r="H570" s="174"/>
      <c r="I570" s="174"/>
      <c r="J570" s="174"/>
      <c r="K570" s="174"/>
    </row>
    <row r="571" spans="2:11" ht="13.5">
      <c r="B571" s="995"/>
      <c r="C571" s="175"/>
      <c r="D571" s="174"/>
      <c r="E571" s="174"/>
      <c r="F571" s="174"/>
      <c r="G571" s="174"/>
      <c r="H571" s="174"/>
      <c r="I571" s="174"/>
      <c r="J571" s="174"/>
      <c r="K571" s="174"/>
    </row>
    <row r="572" spans="2:11" ht="13.5">
      <c r="B572" s="995"/>
      <c r="C572" s="175"/>
      <c r="D572" s="174"/>
      <c r="E572" s="174"/>
      <c r="F572" s="174"/>
      <c r="G572" s="174"/>
      <c r="H572" s="174"/>
      <c r="I572" s="174"/>
      <c r="J572" s="174"/>
      <c r="K572" s="174"/>
    </row>
    <row r="573" spans="2:11" ht="13.5">
      <c r="B573" s="995"/>
      <c r="C573" s="175"/>
      <c r="D573" s="174"/>
      <c r="E573" s="174"/>
      <c r="F573" s="174"/>
      <c r="G573" s="174"/>
      <c r="H573" s="174"/>
      <c r="I573" s="174"/>
      <c r="J573" s="174"/>
      <c r="K573" s="174"/>
    </row>
    <row r="574" spans="2:11" ht="13.5">
      <c r="B574" s="995"/>
      <c r="C574" s="175"/>
      <c r="D574" s="174"/>
      <c r="E574" s="174"/>
      <c r="F574" s="174"/>
      <c r="G574" s="174"/>
      <c r="H574" s="174"/>
      <c r="I574" s="174"/>
      <c r="J574" s="174"/>
      <c r="K574" s="174"/>
    </row>
    <row r="575" spans="2:11" ht="13.5">
      <c r="B575" s="995"/>
      <c r="C575" s="175"/>
      <c r="D575" s="174"/>
      <c r="E575" s="174"/>
      <c r="F575" s="174"/>
      <c r="G575" s="174"/>
      <c r="H575" s="174"/>
      <c r="I575" s="174"/>
      <c r="J575" s="174"/>
      <c r="K575" s="174"/>
    </row>
    <row r="576" spans="2:11" ht="13.5">
      <c r="B576" s="995"/>
      <c r="C576" s="175"/>
      <c r="D576" s="174"/>
      <c r="E576" s="174"/>
      <c r="F576" s="174"/>
      <c r="G576" s="174"/>
      <c r="H576" s="174"/>
      <c r="I576" s="174"/>
      <c r="J576" s="174"/>
      <c r="K576" s="174"/>
    </row>
    <row r="577" spans="2:11" ht="13.5">
      <c r="B577" s="995"/>
      <c r="C577" s="175"/>
      <c r="D577" s="174"/>
      <c r="E577" s="174"/>
      <c r="F577" s="174"/>
      <c r="G577" s="174"/>
      <c r="H577" s="174"/>
      <c r="I577" s="174"/>
      <c r="J577" s="174"/>
      <c r="K577" s="174"/>
    </row>
    <row r="578" spans="2:11" ht="13.5">
      <c r="B578" s="995"/>
      <c r="C578" s="175"/>
      <c r="D578" s="174"/>
      <c r="E578" s="174"/>
      <c r="F578" s="174"/>
      <c r="G578" s="174"/>
      <c r="H578" s="174"/>
      <c r="I578" s="174"/>
      <c r="J578" s="174"/>
      <c r="K578" s="174"/>
    </row>
    <row r="579" spans="2:11" ht="13.5">
      <c r="B579" s="995"/>
      <c r="C579" s="175"/>
      <c r="D579" s="174"/>
      <c r="E579" s="174"/>
      <c r="F579" s="174"/>
      <c r="G579" s="174"/>
      <c r="H579" s="174"/>
      <c r="I579" s="174"/>
      <c r="J579" s="174"/>
      <c r="K579" s="174"/>
    </row>
    <row r="580" spans="2:11" ht="13.5">
      <c r="B580" s="995"/>
      <c r="C580" s="175"/>
      <c r="D580" s="174"/>
      <c r="E580" s="174"/>
      <c r="F580" s="174"/>
      <c r="G580" s="174"/>
      <c r="H580" s="174"/>
      <c r="I580" s="174"/>
      <c r="J580" s="174"/>
      <c r="K580" s="174"/>
    </row>
    <row r="581" spans="2:11" ht="13.5">
      <c r="B581" s="995"/>
      <c r="C581" s="175"/>
      <c r="D581" s="174"/>
      <c r="E581" s="174"/>
      <c r="F581" s="174"/>
      <c r="G581" s="174"/>
      <c r="H581" s="174"/>
      <c r="I581" s="174"/>
      <c r="J581" s="174"/>
      <c r="K581" s="174"/>
    </row>
    <row r="582" spans="2:11" ht="13.5">
      <c r="B582" s="995"/>
      <c r="C582" s="175"/>
      <c r="D582" s="174"/>
      <c r="E582" s="174"/>
      <c r="F582" s="174"/>
      <c r="G582" s="174"/>
      <c r="H582" s="174"/>
      <c r="I582" s="174"/>
      <c r="J582" s="174"/>
      <c r="K582" s="174"/>
    </row>
    <row r="583" spans="2:11" ht="13.5">
      <c r="B583" s="995"/>
      <c r="C583" s="175"/>
      <c r="D583" s="174"/>
      <c r="E583" s="174"/>
      <c r="F583" s="174"/>
      <c r="G583" s="174"/>
      <c r="H583" s="174"/>
      <c r="I583" s="174"/>
      <c r="J583" s="174"/>
      <c r="K583" s="174"/>
    </row>
    <row r="584" spans="2:11" ht="13.5">
      <c r="B584" s="995"/>
      <c r="C584" s="175"/>
      <c r="D584" s="174"/>
      <c r="E584" s="174"/>
      <c r="F584" s="174"/>
      <c r="G584" s="174"/>
      <c r="H584" s="174"/>
      <c r="I584" s="174"/>
      <c r="J584" s="174"/>
      <c r="K584" s="174"/>
    </row>
    <row r="585" spans="2:11" ht="13.5">
      <c r="B585" s="995"/>
      <c r="C585" s="175"/>
      <c r="D585" s="174"/>
      <c r="E585" s="174"/>
      <c r="F585" s="174"/>
      <c r="G585" s="174"/>
      <c r="H585" s="174"/>
      <c r="I585" s="174"/>
      <c r="J585" s="174"/>
      <c r="K585" s="174"/>
    </row>
    <row r="586" spans="2:11" ht="13.5">
      <c r="B586" s="995"/>
      <c r="C586" s="175"/>
      <c r="D586" s="174"/>
      <c r="E586" s="174"/>
      <c r="F586" s="174"/>
      <c r="G586" s="174"/>
      <c r="H586" s="174"/>
      <c r="I586" s="174"/>
      <c r="J586" s="174"/>
      <c r="K586" s="174"/>
    </row>
    <row r="587" spans="2:11" ht="13.5">
      <c r="B587" s="995"/>
      <c r="C587" s="175"/>
      <c r="D587" s="174"/>
      <c r="E587" s="174"/>
      <c r="F587" s="174"/>
      <c r="G587" s="174"/>
      <c r="H587" s="174"/>
      <c r="I587" s="174"/>
      <c r="J587" s="174"/>
      <c r="K587" s="174"/>
    </row>
    <row r="588" spans="2:11" ht="13.5">
      <c r="B588" s="995"/>
      <c r="C588" s="175"/>
      <c r="D588" s="174"/>
      <c r="E588" s="174"/>
      <c r="F588" s="174"/>
      <c r="G588" s="174"/>
      <c r="H588" s="174"/>
      <c r="I588" s="174"/>
      <c r="J588" s="174"/>
      <c r="K588" s="174"/>
    </row>
    <row r="589" spans="2:11" ht="13.5">
      <c r="B589" s="995"/>
      <c r="C589" s="175"/>
      <c r="D589" s="174"/>
      <c r="E589" s="174"/>
      <c r="F589" s="174"/>
      <c r="G589" s="174"/>
      <c r="H589" s="174"/>
      <c r="I589" s="174"/>
      <c r="J589" s="174"/>
      <c r="K589" s="174"/>
    </row>
    <row r="590" spans="2:11" ht="13.5">
      <c r="B590" s="995"/>
      <c r="C590" s="175"/>
      <c r="D590" s="174"/>
      <c r="E590" s="174"/>
      <c r="F590" s="174"/>
      <c r="G590" s="174"/>
      <c r="H590" s="174"/>
      <c r="I590" s="174"/>
      <c r="J590" s="174"/>
      <c r="K590" s="174"/>
    </row>
    <row r="591" spans="2:11" ht="13.5">
      <c r="B591" s="995"/>
      <c r="C591" s="175"/>
      <c r="D591" s="174"/>
      <c r="E591" s="174"/>
      <c r="F591" s="174"/>
      <c r="G591" s="174"/>
      <c r="H591" s="174"/>
      <c r="I591" s="174"/>
      <c r="J591" s="174"/>
      <c r="K591" s="174"/>
    </row>
    <row r="592" spans="2:11" ht="13.5">
      <c r="B592" s="995"/>
      <c r="C592" s="175"/>
      <c r="D592" s="174"/>
      <c r="E592" s="174"/>
      <c r="F592" s="174"/>
      <c r="G592" s="174"/>
      <c r="H592" s="174"/>
      <c r="I592" s="174"/>
      <c r="J592" s="174"/>
      <c r="K592" s="174"/>
    </row>
    <row r="593" spans="2:11" ht="13.5">
      <c r="B593" s="995"/>
      <c r="C593" s="175"/>
      <c r="D593" s="174"/>
      <c r="E593" s="174"/>
      <c r="F593" s="174"/>
      <c r="G593" s="174"/>
      <c r="H593" s="174"/>
      <c r="I593" s="174"/>
      <c r="J593" s="174"/>
      <c r="K593" s="174"/>
    </row>
    <row r="594" spans="2:11" ht="13.5">
      <c r="B594" s="995"/>
      <c r="C594" s="175"/>
      <c r="D594" s="174"/>
      <c r="E594" s="174"/>
      <c r="F594" s="174"/>
      <c r="G594" s="174"/>
      <c r="H594" s="174"/>
      <c r="I594" s="174"/>
      <c r="J594" s="174"/>
      <c r="K594" s="174"/>
    </row>
    <row r="595" spans="2:11" ht="13.5">
      <c r="B595" s="995"/>
      <c r="C595" s="175"/>
      <c r="D595" s="174"/>
      <c r="E595" s="174"/>
      <c r="F595" s="174"/>
      <c r="G595" s="174"/>
      <c r="H595" s="174"/>
      <c r="I595" s="174"/>
      <c r="J595" s="174"/>
      <c r="K595" s="174"/>
    </row>
    <row r="596" spans="2:11" ht="13.5">
      <c r="B596" s="995"/>
      <c r="C596" s="175"/>
      <c r="D596" s="174"/>
      <c r="E596" s="174"/>
      <c r="F596" s="174"/>
      <c r="G596" s="174"/>
      <c r="H596" s="174"/>
      <c r="I596" s="174"/>
      <c r="J596" s="174"/>
      <c r="K596" s="174"/>
    </row>
    <row r="597" spans="2:11" ht="13.5">
      <c r="B597" s="995"/>
      <c r="C597" s="175"/>
      <c r="D597" s="174"/>
      <c r="E597" s="174"/>
      <c r="F597" s="174"/>
      <c r="G597" s="174"/>
      <c r="H597" s="174"/>
      <c r="I597" s="174"/>
      <c r="J597" s="174"/>
      <c r="K597" s="174"/>
    </row>
    <row r="598" spans="2:11" ht="13.5">
      <c r="B598" s="995"/>
      <c r="C598" s="175"/>
      <c r="D598" s="174"/>
      <c r="E598" s="174"/>
      <c r="F598" s="174"/>
      <c r="G598" s="174"/>
      <c r="H598" s="174"/>
      <c r="I598" s="174"/>
      <c r="J598" s="174"/>
      <c r="K598" s="174"/>
    </row>
    <row r="599" spans="2:11" ht="13.5">
      <c r="B599" s="995"/>
      <c r="C599" s="175"/>
      <c r="D599" s="174"/>
      <c r="E599" s="174"/>
      <c r="F599" s="174"/>
      <c r="G599" s="174"/>
      <c r="H599" s="174"/>
      <c r="I599" s="174"/>
      <c r="J599" s="174"/>
      <c r="K599" s="174"/>
    </row>
    <row r="600" spans="2:11" ht="13.5">
      <c r="B600" s="995"/>
      <c r="C600" s="175"/>
      <c r="D600" s="174"/>
      <c r="E600" s="174"/>
      <c r="F600" s="174"/>
      <c r="G600" s="174"/>
      <c r="H600" s="174"/>
      <c r="I600" s="174"/>
      <c r="J600" s="174"/>
      <c r="K600" s="174"/>
    </row>
    <row r="601" spans="2:11" ht="13.5">
      <c r="B601" s="995"/>
      <c r="C601" s="175"/>
      <c r="D601" s="174"/>
      <c r="E601" s="174"/>
      <c r="F601" s="174"/>
      <c r="G601" s="174"/>
      <c r="H601" s="174"/>
      <c r="I601" s="174"/>
      <c r="J601" s="174"/>
      <c r="K601" s="174"/>
    </row>
    <row r="602" spans="2:11" ht="13.5">
      <c r="B602" s="995"/>
      <c r="C602" s="175"/>
      <c r="D602" s="174"/>
      <c r="E602" s="174"/>
      <c r="F602" s="174"/>
      <c r="G602" s="174"/>
      <c r="H602" s="174"/>
      <c r="I602" s="174"/>
      <c r="J602" s="174"/>
      <c r="K602" s="174"/>
    </row>
    <row r="603" spans="2:11" ht="13.5">
      <c r="B603" s="995"/>
      <c r="C603" s="175"/>
      <c r="D603" s="174"/>
      <c r="E603" s="174"/>
      <c r="F603" s="174"/>
      <c r="G603" s="174"/>
      <c r="H603" s="174"/>
      <c r="I603" s="174"/>
      <c r="J603" s="174"/>
      <c r="K603" s="174"/>
    </row>
    <row r="604" spans="2:11" ht="13.5">
      <c r="B604" s="995"/>
      <c r="C604" s="175"/>
      <c r="D604" s="174"/>
      <c r="E604" s="174"/>
      <c r="F604" s="174"/>
      <c r="G604" s="174"/>
      <c r="H604" s="174"/>
      <c r="I604" s="174"/>
      <c r="J604" s="174"/>
      <c r="K604" s="174"/>
    </row>
    <row r="605" spans="2:11" ht="13.5">
      <c r="B605" s="995"/>
      <c r="C605" s="175"/>
      <c r="D605" s="174"/>
      <c r="E605" s="174"/>
      <c r="F605" s="174"/>
      <c r="G605" s="174"/>
      <c r="H605" s="174"/>
      <c r="I605" s="174"/>
      <c r="J605" s="174"/>
      <c r="K605" s="174"/>
    </row>
    <row r="606" spans="2:11" ht="13.5">
      <c r="B606" s="995"/>
      <c r="C606" s="175"/>
      <c r="D606" s="174"/>
      <c r="E606" s="174"/>
      <c r="F606" s="174"/>
      <c r="G606" s="174"/>
      <c r="H606" s="174"/>
      <c r="I606" s="174"/>
      <c r="J606" s="174"/>
      <c r="K606" s="174"/>
    </row>
    <row r="607" spans="2:11" ht="13.5">
      <c r="B607" s="995"/>
      <c r="C607" s="175"/>
      <c r="D607" s="174"/>
      <c r="E607" s="174"/>
      <c r="F607" s="174"/>
      <c r="G607" s="174"/>
      <c r="H607" s="174"/>
      <c r="I607" s="174"/>
      <c r="J607" s="174"/>
      <c r="K607" s="174"/>
    </row>
    <row r="608" spans="2:11" ht="13.5">
      <c r="B608" s="995"/>
      <c r="C608" s="175"/>
      <c r="D608" s="174"/>
      <c r="E608" s="174"/>
      <c r="F608" s="174"/>
      <c r="G608" s="174"/>
      <c r="H608" s="174"/>
      <c r="I608" s="174"/>
      <c r="J608" s="174"/>
      <c r="K608" s="174"/>
    </row>
    <row r="609" spans="2:11" ht="13.5">
      <c r="B609" s="995"/>
      <c r="C609" s="175"/>
      <c r="D609" s="174"/>
      <c r="E609" s="174"/>
      <c r="F609" s="174"/>
      <c r="G609" s="174"/>
      <c r="H609" s="174"/>
      <c r="I609" s="174"/>
      <c r="J609" s="174"/>
      <c r="K609" s="174"/>
    </row>
    <row r="610" spans="2:11" ht="13.5">
      <c r="B610" s="995"/>
      <c r="C610" s="175"/>
      <c r="D610" s="174"/>
      <c r="E610" s="174"/>
      <c r="F610" s="174"/>
      <c r="G610" s="174"/>
      <c r="H610" s="174"/>
      <c r="I610" s="174"/>
      <c r="J610" s="174"/>
      <c r="K610" s="174"/>
    </row>
    <row r="611" spans="2:11" ht="13.5">
      <c r="B611" s="995"/>
      <c r="C611" s="175"/>
      <c r="D611" s="174"/>
      <c r="E611" s="174"/>
      <c r="F611" s="174"/>
      <c r="G611" s="174"/>
      <c r="H611" s="174"/>
      <c r="I611" s="174"/>
      <c r="J611" s="174"/>
      <c r="K611" s="174"/>
    </row>
    <row r="612" spans="2:11" ht="13.5">
      <c r="B612" s="995"/>
      <c r="C612" s="175"/>
      <c r="D612" s="174"/>
      <c r="E612" s="174"/>
      <c r="F612" s="174"/>
      <c r="G612" s="174"/>
      <c r="H612" s="174"/>
      <c r="I612" s="174"/>
      <c r="J612" s="174"/>
      <c r="K612" s="174"/>
    </row>
    <row r="613" spans="2:11" ht="13.5">
      <c r="B613" s="995"/>
      <c r="C613" s="175"/>
      <c r="D613" s="174"/>
      <c r="E613" s="174"/>
      <c r="F613" s="174"/>
      <c r="G613" s="174"/>
      <c r="H613" s="174"/>
      <c r="I613" s="174"/>
      <c r="J613" s="174"/>
      <c r="K613" s="174"/>
    </row>
    <row r="614" spans="2:11" ht="13.5">
      <c r="B614" s="995"/>
      <c r="C614" s="175"/>
      <c r="D614" s="174"/>
      <c r="E614" s="174"/>
      <c r="F614" s="174"/>
      <c r="G614" s="174"/>
      <c r="H614" s="174"/>
      <c r="I614" s="174"/>
      <c r="J614" s="174"/>
      <c r="K614" s="174"/>
    </row>
    <row r="615" spans="2:11" ht="13.5">
      <c r="B615" s="995"/>
      <c r="C615" s="175"/>
      <c r="D615" s="174"/>
      <c r="E615" s="174"/>
      <c r="F615" s="174"/>
      <c r="G615" s="174"/>
      <c r="H615" s="174"/>
      <c r="I615" s="174"/>
      <c r="J615" s="174"/>
      <c r="K615" s="174"/>
    </row>
    <row r="616" spans="2:11" ht="13.5">
      <c r="B616" s="995"/>
      <c r="C616" s="175"/>
      <c r="D616" s="174"/>
      <c r="E616" s="174"/>
      <c r="F616" s="174"/>
      <c r="G616" s="174"/>
      <c r="H616" s="174"/>
      <c r="I616" s="174"/>
      <c r="J616" s="174"/>
      <c r="K616" s="174"/>
    </row>
    <row r="617" spans="2:11" ht="13.5">
      <c r="B617" s="995"/>
      <c r="C617" s="175"/>
      <c r="D617" s="174"/>
      <c r="E617" s="174"/>
      <c r="F617" s="174"/>
      <c r="G617" s="174"/>
      <c r="H617" s="174"/>
      <c r="I617" s="174"/>
      <c r="J617" s="174"/>
      <c r="K617" s="174"/>
    </row>
    <row r="618" spans="2:11" ht="13.5">
      <c r="B618" s="995"/>
      <c r="C618" s="175"/>
      <c r="D618" s="174"/>
      <c r="E618" s="174"/>
      <c r="F618" s="174"/>
      <c r="G618" s="174"/>
      <c r="H618" s="174"/>
      <c r="I618" s="174"/>
      <c r="J618" s="174"/>
      <c r="K618" s="174"/>
    </row>
    <row r="619" spans="2:11" ht="13.5">
      <c r="B619" s="995"/>
      <c r="C619" s="175"/>
      <c r="D619" s="174"/>
      <c r="E619" s="174"/>
      <c r="F619" s="174"/>
      <c r="G619" s="174"/>
      <c r="H619" s="174"/>
      <c r="I619" s="174"/>
      <c r="J619" s="174"/>
      <c r="K619" s="174"/>
    </row>
    <row r="620" spans="2:11" ht="13.5">
      <c r="B620" s="995"/>
      <c r="C620" s="175"/>
      <c r="D620" s="174"/>
      <c r="E620" s="174"/>
      <c r="F620" s="174"/>
      <c r="G620" s="174"/>
      <c r="H620" s="174"/>
      <c r="I620" s="174"/>
      <c r="J620" s="174"/>
      <c r="K620" s="174"/>
    </row>
    <row r="621" spans="2:11" ht="13.5">
      <c r="B621" s="995"/>
      <c r="C621" s="175"/>
      <c r="D621" s="174"/>
      <c r="E621" s="174"/>
      <c r="F621" s="174"/>
      <c r="G621" s="174"/>
      <c r="H621" s="174"/>
      <c r="I621" s="174"/>
      <c r="J621" s="174"/>
      <c r="K621" s="174"/>
    </row>
    <row r="622" spans="2:11" ht="13.5">
      <c r="B622" s="995"/>
      <c r="C622" s="175"/>
      <c r="D622" s="174"/>
      <c r="E622" s="174"/>
      <c r="F622" s="174"/>
      <c r="G622" s="174"/>
      <c r="H622" s="174"/>
      <c r="I622" s="174"/>
      <c r="J622" s="174"/>
      <c r="K622" s="174"/>
    </row>
    <row r="623" spans="2:11" ht="13.5">
      <c r="B623" s="995"/>
      <c r="C623" s="175"/>
      <c r="D623" s="174"/>
      <c r="E623" s="174"/>
      <c r="F623" s="174"/>
      <c r="G623" s="174"/>
      <c r="H623" s="174"/>
      <c r="I623" s="174"/>
      <c r="J623" s="174"/>
      <c r="K623" s="174"/>
    </row>
    <row r="624" spans="2:11" ht="13.5">
      <c r="B624" s="995"/>
      <c r="C624" s="175"/>
      <c r="D624" s="174"/>
      <c r="E624" s="174"/>
      <c r="F624" s="174"/>
      <c r="G624" s="174"/>
      <c r="H624" s="174"/>
      <c r="I624" s="174"/>
      <c r="J624" s="174"/>
      <c r="K624" s="174"/>
    </row>
    <row r="625" spans="2:11" ht="13.5">
      <c r="B625" s="995"/>
      <c r="C625" s="175"/>
      <c r="D625" s="174"/>
      <c r="E625" s="174"/>
      <c r="F625" s="174"/>
      <c r="G625" s="174"/>
      <c r="H625" s="174"/>
      <c r="I625" s="174"/>
      <c r="J625" s="174"/>
      <c r="K625" s="174"/>
    </row>
    <row r="626" spans="2:11" ht="13.5">
      <c r="B626" s="995"/>
      <c r="C626" s="175"/>
      <c r="D626" s="174"/>
      <c r="E626" s="174"/>
      <c r="F626" s="174"/>
      <c r="G626" s="174"/>
      <c r="H626" s="174"/>
      <c r="I626" s="174"/>
      <c r="J626" s="174"/>
      <c r="K626" s="174"/>
    </row>
    <row r="627" spans="2:11" ht="13.5">
      <c r="B627" s="995"/>
      <c r="C627" s="175"/>
      <c r="D627" s="174"/>
      <c r="E627" s="174"/>
      <c r="F627" s="174"/>
      <c r="G627" s="174"/>
      <c r="H627" s="174"/>
      <c r="I627" s="174"/>
      <c r="J627" s="174"/>
      <c r="K627" s="174"/>
    </row>
    <row r="628" spans="2:11" ht="13.5">
      <c r="B628" s="995"/>
      <c r="C628" s="175"/>
      <c r="D628" s="174"/>
      <c r="E628" s="174"/>
      <c r="F628" s="174"/>
      <c r="G628" s="174"/>
      <c r="H628" s="174"/>
      <c r="I628" s="174"/>
      <c r="J628" s="174"/>
      <c r="K628" s="174"/>
    </row>
    <row r="629" spans="2:11" ht="13.5">
      <c r="B629" s="995"/>
      <c r="C629" s="175"/>
      <c r="D629" s="174"/>
      <c r="E629" s="174"/>
      <c r="F629" s="174"/>
      <c r="G629" s="174"/>
      <c r="H629" s="174"/>
      <c r="I629" s="174"/>
      <c r="J629" s="174"/>
      <c r="K629" s="174"/>
    </row>
    <row r="630" spans="2:11" ht="13.5">
      <c r="B630" s="995"/>
      <c r="C630" s="175"/>
      <c r="D630" s="174"/>
      <c r="E630" s="174"/>
      <c r="F630" s="174"/>
      <c r="G630" s="174"/>
      <c r="H630" s="174"/>
      <c r="I630" s="174"/>
      <c r="J630" s="174"/>
      <c r="K630" s="174"/>
    </row>
    <row r="631" spans="2:11" ht="13.5">
      <c r="B631" s="995"/>
      <c r="C631" s="175"/>
      <c r="D631" s="174"/>
      <c r="E631" s="174"/>
      <c r="F631" s="174"/>
      <c r="G631" s="174"/>
      <c r="H631" s="174"/>
      <c r="I631" s="174"/>
      <c r="J631" s="174"/>
      <c r="K631" s="174"/>
    </row>
    <row r="632" spans="2:11" ht="13.5">
      <c r="B632" s="995"/>
      <c r="C632" s="175"/>
      <c r="D632" s="174"/>
      <c r="E632" s="174"/>
      <c r="F632" s="174"/>
      <c r="G632" s="174"/>
      <c r="H632" s="174"/>
      <c r="I632" s="174"/>
      <c r="J632" s="174"/>
      <c r="K632" s="174"/>
    </row>
    <row r="633" spans="2:11" ht="13.5">
      <c r="B633" s="995"/>
      <c r="C633" s="175"/>
      <c r="D633" s="174"/>
      <c r="E633" s="174"/>
      <c r="F633" s="174"/>
      <c r="G633" s="174"/>
      <c r="H633" s="174"/>
      <c r="I633" s="174"/>
      <c r="J633" s="174"/>
      <c r="K633" s="174"/>
    </row>
    <row r="634" spans="2:11" ht="13.5">
      <c r="B634" s="995"/>
      <c r="C634" s="175"/>
      <c r="D634" s="174"/>
      <c r="E634" s="174"/>
      <c r="F634" s="174"/>
      <c r="G634" s="174"/>
      <c r="H634" s="174"/>
      <c r="I634" s="174"/>
      <c r="J634" s="174"/>
      <c r="K634" s="174"/>
    </row>
    <row r="635" spans="2:11" ht="13.5">
      <c r="B635" s="995"/>
      <c r="C635" s="175"/>
      <c r="D635" s="174"/>
      <c r="E635" s="174"/>
      <c r="F635" s="174"/>
      <c r="G635" s="174"/>
      <c r="H635" s="174"/>
      <c r="I635" s="174"/>
      <c r="J635" s="174"/>
      <c r="K635" s="174"/>
    </row>
    <row r="636" spans="2:11" ht="13.5">
      <c r="B636" s="995"/>
      <c r="C636" s="175"/>
      <c r="D636" s="174"/>
      <c r="E636" s="174"/>
      <c r="F636" s="174"/>
      <c r="G636" s="174"/>
      <c r="H636" s="174"/>
      <c r="I636" s="174"/>
      <c r="J636" s="174"/>
      <c r="K636" s="174"/>
    </row>
    <row r="637" spans="2:11" ht="13.5">
      <c r="B637" s="995"/>
      <c r="C637" s="175"/>
      <c r="D637" s="174"/>
      <c r="E637" s="174"/>
      <c r="F637" s="174"/>
      <c r="G637" s="174"/>
      <c r="H637" s="174"/>
      <c r="I637" s="174"/>
      <c r="J637" s="174"/>
      <c r="K637" s="174"/>
    </row>
    <row r="638" spans="2:11" ht="13.5">
      <c r="B638" s="995"/>
      <c r="C638" s="175"/>
      <c r="D638" s="174"/>
      <c r="E638" s="174"/>
      <c r="F638" s="174"/>
      <c r="G638" s="174"/>
      <c r="H638" s="174"/>
      <c r="I638" s="174"/>
      <c r="J638" s="174"/>
      <c r="K638" s="174"/>
    </row>
    <row r="639" spans="2:11" ht="13.5">
      <c r="B639" s="995"/>
      <c r="C639" s="175"/>
      <c r="D639" s="174"/>
      <c r="E639" s="174"/>
      <c r="F639" s="174"/>
      <c r="G639" s="174"/>
      <c r="H639" s="174"/>
      <c r="I639" s="174"/>
      <c r="J639" s="174"/>
      <c r="K639" s="174"/>
    </row>
    <row r="640" spans="2:11" ht="13.5">
      <c r="B640" s="995"/>
      <c r="C640" s="175"/>
      <c r="D640" s="174"/>
      <c r="E640" s="174"/>
      <c r="F640" s="174"/>
      <c r="G640" s="174"/>
      <c r="H640" s="174"/>
      <c r="I640" s="174"/>
      <c r="J640" s="174"/>
      <c r="K640" s="174"/>
    </row>
    <row r="641" spans="2:11" ht="13.5">
      <c r="B641" s="995"/>
      <c r="C641" s="175"/>
      <c r="D641" s="174"/>
      <c r="E641" s="174"/>
      <c r="F641" s="174"/>
      <c r="G641" s="174"/>
      <c r="H641" s="174"/>
      <c r="I641" s="174"/>
      <c r="J641" s="174"/>
      <c r="K641" s="174"/>
    </row>
    <row r="642" spans="2:11" ht="13.5">
      <c r="B642" s="995"/>
      <c r="C642" s="175"/>
      <c r="D642" s="174"/>
      <c r="E642" s="174"/>
      <c r="F642" s="174"/>
      <c r="G642" s="174"/>
      <c r="H642" s="174"/>
      <c r="I642" s="174"/>
      <c r="J642" s="174"/>
      <c r="K642" s="174"/>
    </row>
    <row r="643" spans="2:11" ht="13.5">
      <c r="B643" s="995"/>
      <c r="C643" s="175"/>
      <c r="D643" s="174"/>
      <c r="E643" s="174"/>
      <c r="F643" s="174"/>
      <c r="G643" s="174"/>
      <c r="H643" s="174"/>
      <c r="I643" s="174"/>
      <c r="J643" s="174"/>
      <c r="K643" s="174"/>
    </row>
    <row r="644" spans="2:11" ht="13.5">
      <c r="B644" s="995"/>
      <c r="C644" s="175"/>
      <c r="D644" s="174"/>
      <c r="E644" s="174"/>
      <c r="F644" s="174"/>
      <c r="G644" s="174"/>
      <c r="H644" s="174"/>
      <c r="I644" s="174"/>
      <c r="J644" s="174"/>
      <c r="K644" s="174"/>
    </row>
    <row r="645" spans="2:11" ht="13.5">
      <c r="B645" s="995"/>
      <c r="C645" s="175"/>
      <c r="D645" s="174"/>
      <c r="E645" s="174"/>
      <c r="F645" s="174"/>
      <c r="G645" s="174"/>
      <c r="H645" s="174"/>
      <c r="I645" s="174"/>
      <c r="J645" s="174"/>
      <c r="K645" s="174"/>
    </row>
    <row r="646" spans="2:11" ht="13.5">
      <c r="B646" s="995"/>
      <c r="C646" s="175"/>
      <c r="D646" s="174"/>
      <c r="E646" s="174"/>
      <c r="F646" s="174"/>
      <c r="G646" s="174"/>
      <c r="H646" s="174"/>
      <c r="I646" s="174"/>
      <c r="J646" s="174"/>
      <c r="K646" s="174"/>
    </row>
    <row r="647" spans="2:11" ht="13.5">
      <c r="B647" s="995"/>
      <c r="C647" s="175"/>
      <c r="D647" s="174"/>
      <c r="E647" s="174"/>
      <c r="F647" s="174"/>
      <c r="G647" s="174"/>
      <c r="H647" s="174"/>
      <c r="I647" s="174"/>
      <c r="J647" s="174"/>
      <c r="K647" s="174"/>
    </row>
    <row r="648" spans="2:11" ht="13.5">
      <c r="B648" s="995"/>
      <c r="C648" s="175"/>
      <c r="D648" s="174"/>
      <c r="E648" s="174"/>
      <c r="F648" s="174"/>
      <c r="G648" s="174"/>
      <c r="H648" s="174"/>
      <c r="I648" s="174"/>
      <c r="J648" s="174"/>
      <c r="K648" s="174"/>
    </row>
    <row r="649" spans="2:11" ht="13.5">
      <c r="B649" s="995"/>
      <c r="C649" s="175"/>
      <c r="D649" s="174"/>
      <c r="E649" s="174"/>
      <c r="F649" s="174"/>
      <c r="G649" s="174"/>
      <c r="H649" s="174"/>
      <c r="I649" s="174"/>
      <c r="J649" s="174"/>
      <c r="K649" s="174"/>
    </row>
    <row r="650" spans="2:11" ht="13.5">
      <c r="B650" s="995"/>
      <c r="C650" s="175"/>
      <c r="D650" s="174"/>
      <c r="E650" s="174"/>
      <c r="F650" s="174"/>
      <c r="G650" s="174"/>
      <c r="H650" s="174"/>
      <c r="I650" s="174"/>
      <c r="J650" s="174"/>
      <c r="K650" s="174"/>
    </row>
    <row r="651" spans="2:11" ht="13.5">
      <c r="B651" s="995"/>
      <c r="C651" s="175"/>
      <c r="D651" s="174"/>
      <c r="E651" s="174"/>
      <c r="F651" s="174"/>
      <c r="G651" s="174"/>
      <c r="H651" s="174"/>
      <c r="I651" s="174"/>
      <c r="J651" s="174"/>
      <c r="K651" s="174"/>
    </row>
    <row r="652" spans="2:11" ht="13.5">
      <c r="B652" s="995"/>
      <c r="C652" s="175"/>
      <c r="D652" s="174"/>
      <c r="E652" s="174"/>
      <c r="F652" s="174"/>
      <c r="G652" s="174"/>
      <c r="H652" s="174"/>
      <c r="I652" s="174"/>
      <c r="J652" s="174"/>
      <c r="K652" s="174"/>
    </row>
    <row r="653" spans="2:11" ht="13.5">
      <c r="B653" s="995"/>
      <c r="C653" s="175"/>
      <c r="D653" s="174"/>
      <c r="E653" s="174"/>
      <c r="F653" s="174"/>
      <c r="G653" s="174"/>
      <c r="H653" s="174"/>
      <c r="I653" s="174"/>
      <c r="J653" s="174"/>
      <c r="K653" s="174"/>
    </row>
    <row r="654" spans="2:11" ht="13.5">
      <c r="B654" s="995"/>
      <c r="C654" s="175"/>
      <c r="D654" s="174"/>
      <c r="E654" s="174"/>
      <c r="F654" s="174"/>
      <c r="G654" s="174"/>
      <c r="H654" s="174"/>
      <c r="I654" s="174"/>
      <c r="J654" s="174"/>
      <c r="K654" s="174"/>
    </row>
    <row r="655" spans="2:11" ht="13.5">
      <c r="B655" s="995"/>
      <c r="C655" s="175"/>
      <c r="D655" s="174"/>
      <c r="E655" s="174"/>
      <c r="F655" s="174"/>
      <c r="G655" s="174"/>
      <c r="H655" s="174"/>
      <c r="I655" s="174"/>
      <c r="J655" s="174"/>
      <c r="K655" s="174"/>
    </row>
    <row r="656" spans="2:11" ht="13.5">
      <c r="B656" s="995"/>
      <c r="C656" s="175"/>
      <c r="D656" s="174"/>
      <c r="E656" s="174"/>
      <c r="F656" s="174"/>
      <c r="G656" s="174"/>
      <c r="H656" s="174"/>
      <c r="I656" s="174"/>
      <c r="J656" s="174"/>
      <c r="K656" s="174"/>
    </row>
    <row r="657" spans="2:11" ht="13.5">
      <c r="B657" s="995"/>
      <c r="C657" s="175"/>
      <c r="D657" s="174"/>
      <c r="E657" s="174"/>
      <c r="F657" s="174"/>
      <c r="G657" s="174"/>
      <c r="H657" s="174"/>
      <c r="I657" s="174"/>
      <c r="J657" s="174"/>
      <c r="K657" s="174"/>
    </row>
    <row r="658" spans="2:11" ht="13.5">
      <c r="B658" s="995"/>
      <c r="C658" s="175"/>
      <c r="D658" s="174"/>
      <c r="E658" s="174"/>
      <c r="F658" s="174"/>
      <c r="G658" s="174"/>
      <c r="H658" s="174"/>
      <c r="I658" s="174"/>
      <c r="J658" s="174"/>
      <c r="K658" s="174"/>
    </row>
    <row r="659" spans="2:11" ht="13.5">
      <c r="B659" s="995"/>
      <c r="C659" s="175"/>
      <c r="D659" s="174"/>
      <c r="E659" s="174"/>
      <c r="F659" s="174"/>
      <c r="G659" s="174"/>
      <c r="H659" s="174"/>
      <c r="I659" s="174"/>
      <c r="J659" s="174"/>
      <c r="K659" s="174"/>
    </row>
    <row r="660" spans="2:11" ht="13.5">
      <c r="B660" s="995"/>
      <c r="C660" s="175"/>
      <c r="D660" s="174"/>
      <c r="E660" s="174"/>
      <c r="F660" s="174"/>
      <c r="G660" s="174"/>
      <c r="H660" s="174"/>
      <c r="I660" s="174"/>
      <c r="J660" s="174"/>
      <c r="K660" s="174"/>
    </row>
    <row r="661" spans="2:11" ht="13.5">
      <c r="B661" s="995"/>
      <c r="C661" s="175"/>
      <c r="D661" s="174"/>
      <c r="E661" s="174"/>
      <c r="F661" s="174"/>
      <c r="G661" s="174"/>
      <c r="H661" s="174"/>
      <c r="I661" s="174"/>
      <c r="J661" s="174"/>
      <c r="K661" s="174"/>
    </row>
    <row r="662" spans="2:11" ht="13.5">
      <c r="B662" s="995"/>
      <c r="C662" s="175"/>
      <c r="D662" s="174"/>
      <c r="E662" s="174"/>
      <c r="F662" s="174"/>
      <c r="G662" s="174"/>
      <c r="H662" s="174"/>
      <c r="I662" s="174"/>
      <c r="J662" s="174"/>
      <c r="K662" s="174"/>
    </row>
    <row r="663" spans="2:11" ht="13.5">
      <c r="B663" s="995"/>
      <c r="C663" s="175"/>
      <c r="D663" s="174"/>
      <c r="E663" s="174"/>
      <c r="F663" s="174"/>
      <c r="G663" s="174"/>
      <c r="H663" s="174"/>
      <c r="I663" s="174"/>
      <c r="J663" s="174"/>
      <c r="K663" s="174"/>
    </row>
    <row r="664" spans="2:11" ht="13.5">
      <c r="B664" s="995"/>
      <c r="C664" s="175"/>
      <c r="D664" s="174"/>
      <c r="E664" s="174"/>
      <c r="F664" s="174"/>
      <c r="G664" s="174"/>
      <c r="H664" s="174"/>
      <c r="I664" s="174"/>
      <c r="J664" s="174"/>
      <c r="K664" s="174"/>
    </row>
    <row r="665" spans="2:11" ht="13.5">
      <c r="B665" s="995"/>
      <c r="C665" s="175"/>
      <c r="D665" s="174"/>
      <c r="E665" s="174"/>
      <c r="F665" s="174"/>
      <c r="G665" s="174"/>
      <c r="H665" s="174"/>
      <c r="I665" s="174"/>
      <c r="J665" s="174"/>
      <c r="K665" s="174"/>
    </row>
    <row r="666" spans="2:11" ht="13.5">
      <c r="B666" s="995"/>
      <c r="C666" s="175"/>
      <c r="D666" s="174"/>
      <c r="E666" s="174"/>
      <c r="F666" s="174"/>
      <c r="G666" s="174"/>
      <c r="H666" s="174"/>
      <c r="I666" s="174"/>
      <c r="J666" s="174"/>
      <c r="K666" s="174"/>
    </row>
    <row r="667" spans="2:11" ht="13.5">
      <c r="B667" s="995"/>
      <c r="C667" s="175"/>
      <c r="D667" s="174"/>
      <c r="E667" s="174"/>
      <c r="F667" s="174"/>
      <c r="G667" s="174"/>
      <c r="H667" s="174"/>
      <c r="I667" s="174"/>
      <c r="J667" s="174"/>
      <c r="K667" s="174"/>
    </row>
    <row r="668" spans="2:11" ht="13.5">
      <c r="B668" s="995"/>
      <c r="C668" s="175"/>
      <c r="D668" s="174"/>
      <c r="E668" s="174"/>
      <c r="F668" s="174"/>
      <c r="G668" s="174"/>
      <c r="H668" s="174"/>
      <c r="I668" s="174"/>
      <c r="J668" s="174"/>
      <c r="K668" s="174"/>
    </row>
    <row r="669" spans="2:11" ht="13.5">
      <c r="B669" s="995"/>
      <c r="C669" s="175"/>
      <c r="D669" s="174"/>
      <c r="E669" s="174"/>
      <c r="F669" s="174"/>
      <c r="G669" s="174"/>
      <c r="H669" s="174"/>
      <c r="I669" s="174"/>
      <c r="J669" s="174"/>
      <c r="K669" s="174"/>
    </row>
    <row r="670" spans="2:11" ht="13.5">
      <c r="B670" s="995"/>
      <c r="C670" s="175"/>
      <c r="D670" s="174"/>
      <c r="E670" s="174"/>
      <c r="F670" s="174"/>
      <c r="G670" s="174"/>
      <c r="H670" s="174"/>
      <c r="I670" s="174"/>
      <c r="J670" s="174"/>
      <c r="K670" s="174"/>
    </row>
    <row r="671" spans="2:11" ht="13.5">
      <c r="B671" s="995"/>
      <c r="C671" s="175"/>
      <c r="D671" s="174"/>
      <c r="E671" s="174"/>
      <c r="F671" s="174"/>
      <c r="G671" s="174"/>
      <c r="H671" s="174"/>
      <c r="I671" s="174"/>
      <c r="J671" s="174"/>
      <c r="K671" s="174"/>
    </row>
    <row r="672" spans="2:11" ht="13.5">
      <c r="B672" s="995"/>
      <c r="C672" s="175"/>
      <c r="D672" s="174"/>
      <c r="E672" s="174"/>
      <c r="F672" s="174"/>
      <c r="G672" s="174"/>
      <c r="H672" s="174"/>
      <c r="I672" s="174"/>
      <c r="J672" s="174"/>
      <c r="K672" s="174"/>
    </row>
    <row r="673" spans="2:11" ht="13.5">
      <c r="B673" s="995"/>
      <c r="C673" s="175"/>
      <c r="D673" s="174"/>
      <c r="E673" s="174"/>
      <c r="F673" s="174"/>
      <c r="G673" s="174"/>
      <c r="H673" s="174"/>
      <c r="I673" s="174"/>
      <c r="J673" s="174"/>
      <c r="K673" s="174"/>
    </row>
    <row r="674" spans="2:11" ht="13.5">
      <c r="B674" s="995"/>
      <c r="C674" s="175"/>
      <c r="D674" s="174"/>
      <c r="E674" s="174"/>
      <c r="F674" s="174"/>
      <c r="G674" s="174"/>
      <c r="H674" s="174"/>
      <c r="I674" s="174"/>
      <c r="J674" s="174"/>
      <c r="K674" s="174"/>
    </row>
    <row r="675" spans="2:11" ht="13.5">
      <c r="B675" s="995"/>
      <c r="C675" s="175"/>
      <c r="D675" s="174"/>
      <c r="E675" s="174"/>
      <c r="F675" s="174"/>
      <c r="G675" s="174"/>
      <c r="H675" s="174"/>
      <c r="I675" s="174"/>
      <c r="J675" s="174"/>
      <c r="K675" s="174"/>
    </row>
    <row r="676" spans="2:11" ht="13.5">
      <c r="B676" s="995"/>
      <c r="C676" s="175"/>
      <c r="D676" s="174"/>
      <c r="E676" s="174"/>
      <c r="F676" s="174"/>
      <c r="G676" s="174"/>
      <c r="H676" s="174"/>
      <c r="I676" s="174"/>
      <c r="J676" s="174"/>
      <c r="K676" s="174"/>
    </row>
    <row r="677" spans="2:11" ht="13.5">
      <c r="B677" s="995"/>
      <c r="C677" s="175"/>
      <c r="D677" s="174"/>
      <c r="E677" s="174"/>
      <c r="F677" s="174"/>
      <c r="G677" s="174"/>
      <c r="H677" s="174"/>
      <c r="I677" s="174"/>
      <c r="J677" s="174"/>
      <c r="K677" s="174"/>
    </row>
    <row r="678" spans="2:11" ht="13.5">
      <c r="B678" s="995"/>
      <c r="C678" s="175"/>
      <c r="D678" s="174"/>
      <c r="E678" s="174"/>
      <c r="F678" s="174"/>
      <c r="G678" s="174"/>
      <c r="H678" s="174"/>
      <c r="I678" s="174"/>
      <c r="J678" s="174"/>
      <c r="K678" s="174"/>
    </row>
    <row r="679" spans="2:11" ht="13.5">
      <c r="B679" s="995"/>
      <c r="C679" s="175"/>
      <c r="D679" s="174"/>
      <c r="E679" s="174"/>
      <c r="F679" s="174"/>
      <c r="G679" s="174"/>
      <c r="H679" s="174"/>
      <c r="I679" s="174"/>
      <c r="J679" s="174"/>
      <c r="K679" s="174"/>
    </row>
    <row r="680" spans="2:11" ht="13.5">
      <c r="B680" s="995"/>
      <c r="C680" s="175"/>
      <c r="D680" s="174"/>
      <c r="E680" s="174"/>
      <c r="F680" s="174"/>
      <c r="G680" s="174"/>
      <c r="H680" s="174"/>
      <c r="I680" s="174"/>
      <c r="J680" s="174"/>
      <c r="K680" s="174"/>
    </row>
    <row r="681" spans="2:11" ht="13.5">
      <c r="B681" s="995"/>
      <c r="C681" s="175"/>
      <c r="D681" s="174"/>
      <c r="E681" s="174"/>
      <c r="F681" s="174"/>
      <c r="G681" s="174"/>
      <c r="H681" s="174"/>
      <c r="I681" s="174"/>
      <c r="J681" s="174"/>
      <c r="K681" s="174"/>
    </row>
    <row r="682" spans="2:11" ht="13.5">
      <c r="B682" s="995"/>
      <c r="C682" s="175"/>
      <c r="D682" s="174"/>
      <c r="E682" s="174"/>
      <c r="F682" s="174"/>
      <c r="G682" s="174"/>
      <c r="H682" s="174"/>
      <c r="I682" s="174"/>
      <c r="J682" s="174"/>
      <c r="K682" s="174"/>
    </row>
    <row r="683" spans="2:11" ht="13.5">
      <c r="B683" s="995"/>
      <c r="C683" s="175"/>
      <c r="D683" s="174"/>
      <c r="E683" s="174"/>
      <c r="F683" s="174"/>
      <c r="G683" s="174"/>
      <c r="H683" s="174"/>
      <c r="I683" s="174"/>
      <c r="J683" s="174"/>
      <c r="K683" s="174"/>
    </row>
    <row r="684" spans="2:11" ht="13.5">
      <c r="B684" s="995"/>
      <c r="C684" s="175"/>
      <c r="D684" s="174"/>
      <c r="E684" s="174"/>
      <c r="F684" s="174"/>
      <c r="G684" s="174"/>
      <c r="H684" s="174"/>
      <c r="I684" s="174"/>
      <c r="J684" s="174"/>
      <c r="K684" s="174"/>
    </row>
    <row r="685" spans="2:11" ht="13.5">
      <c r="B685" s="995"/>
      <c r="C685" s="175"/>
      <c r="D685" s="174"/>
      <c r="E685" s="174"/>
      <c r="F685" s="174"/>
      <c r="G685" s="174"/>
      <c r="H685" s="174"/>
      <c r="I685" s="174"/>
      <c r="J685" s="174"/>
      <c r="K685" s="174"/>
    </row>
    <row r="686" spans="2:11" ht="13.5">
      <c r="B686" s="995"/>
      <c r="C686" s="175"/>
      <c r="D686" s="174"/>
      <c r="E686" s="174"/>
      <c r="F686" s="174"/>
      <c r="G686" s="174"/>
      <c r="H686" s="174"/>
      <c r="I686" s="174"/>
      <c r="J686" s="174"/>
      <c r="K686" s="174"/>
    </row>
    <row r="687" spans="2:11" ht="13.5">
      <c r="B687" s="995"/>
      <c r="C687" s="175"/>
      <c r="D687" s="174"/>
      <c r="E687" s="174"/>
      <c r="F687" s="174"/>
      <c r="G687" s="174"/>
      <c r="H687" s="174"/>
      <c r="I687" s="174"/>
      <c r="J687" s="174"/>
      <c r="K687" s="174"/>
    </row>
    <row r="688" spans="2:11" ht="13.5">
      <c r="B688" s="995"/>
      <c r="C688" s="175"/>
      <c r="D688" s="174"/>
      <c r="E688" s="174"/>
      <c r="F688" s="174"/>
      <c r="G688" s="174"/>
      <c r="H688" s="174"/>
      <c r="I688" s="174"/>
      <c r="J688" s="174"/>
      <c r="K688" s="174"/>
    </row>
    <row r="689" spans="2:11" ht="13.5">
      <c r="B689" s="995"/>
      <c r="C689" s="175"/>
      <c r="D689" s="174"/>
      <c r="E689" s="174"/>
      <c r="F689" s="174"/>
      <c r="G689" s="174"/>
      <c r="H689" s="174"/>
      <c r="I689" s="174"/>
      <c r="J689" s="174"/>
      <c r="K689" s="174"/>
    </row>
    <row r="690" spans="2:11" ht="13.5">
      <c r="B690" s="995"/>
      <c r="C690" s="175"/>
      <c r="D690" s="174"/>
      <c r="E690" s="174"/>
      <c r="F690" s="174"/>
      <c r="G690" s="174"/>
      <c r="H690" s="174"/>
      <c r="I690" s="174"/>
      <c r="J690" s="174"/>
      <c r="K690" s="174"/>
    </row>
    <row r="691" spans="2:11" ht="13.5">
      <c r="B691" s="995"/>
      <c r="C691" s="175"/>
      <c r="D691" s="174"/>
      <c r="E691" s="174"/>
      <c r="F691" s="174"/>
      <c r="G691" s="174"/>
      <c r="H691" s="174"/>
      <c r="I691" s="174"/>
      <c r="J691" s="174"/>
      <c r="K691" s="174"/>
    </row>
    <row r="692" spans="2:11" ht="13.5">
      <c r="B692" s="995"/>
      <c r="C692" s="175"/>
      <c r="D692" s="174"/>
      <c r="E692" s="174"/>
      <c r="F692" s="174"/>
      <c r="G692" s="174"/>
      <c r="H692" s="174"/>
      <c r="I692" s="174"/>
      <c r="J692" s="174"/>
      <c r="K692" s="174"/>
    </row>
    <row r="693" spans="2:11" ht="13.5">
      <c r="B693" s="995"/>
      <c r="C693" s="175"/>
      <c r="D693" s="174"/>
      <c r="E693" s="174"/>
      <c r="F693" s="174"/>
      <c r="G693" s="174"/>
      <c r="H693" s="174"/>
      <c r="I693" s="174"/>
      <c r="J693" s="174"/>
      <c r="K693" s="174"/>
    </row>
    <row r="694" spans="2:11" ht="13.5">
      <c r="B694" s="995"/>
      <c r="C694" s="175"/>
      <c r="D694" s="174"/>
      <c r="E694" s="174"/>
      <c r="F694" s="174"/>
      <c r="G694" s="174"/>
      <c r="H694" s="174"/>
      <c r="I694" s="174"/>
      <c r="J694" s="174"/>
      <c r="K694" s="174"/>
    </row>
    <row r="695" spans="2:11" ht="13.5">
      <c r="B695" s="995"/>
      <c r="C695" s="175"/>
      <c r="D695" s="174"/>
      <c r="E695" s="174"/>
      <c r="F695" s="174"/>
      <c r="G695" s="174"/>
      <c r="H695" s="174"/>
      <c r="I695" s="174"/>
      <c r="J695" s="174"/>
      <c r="K695" s="174"/>
    </row>
    <row r="696" spans="2:11" ht="13.5">
      <c r="B696" s="995"/>
      <c r="C696" s="175"/>
      <c r="D696" s="174"/>
      <c r="E696" s="174"/>
      <c r="F696" s="174"/>
      <c r="G696" s="174"/>
      <c r="H696" s="174"/>
      <c r="I696" s="174"/>
      <c r="J696" s="174"/>
      <c r="K696" s="174"/>
    </row>
    <row r="697" spans="2:11" ht="13.5">
      <c r="B697" s="995"/>
      <c r="C697" s="175"/>
      <c r="D697" s="174"/>
      <c r="E697" s="174"/>
      <c r="F697" s="174"/>
      <c r="G697" s="174"/>
      <c r="H697" s="174"/>
      <c r="I697" s="174"/>
      <c r="J697" s="174"/>
      <c r="K697" s="174"/>
    </row>
    <row r="698" spans="2:11" ht="13.5">
      <c r="B698" s="995"/>
      <c r="C698" s="175"/>
      <c r="D698" s="174"/>
      <c r="E698" s="174"/>
      <c r="F698" s="174"/>
      <c r="G698" s="174"/>
      <c r="H698" s="174"/>
      <c r="I698" s="174"/>
      <c r="J698" s="174"/>
      <c r="K698" s="174"/>
    </row>
    <row r="699" spans="2:11" ht="13.5">
      <c r="B699" s="995"/>
      <c r="C699" s="175"/>
      <c r="D699" s="174"/>
      <c r="E699" s="174"/>
      <c r="F699" s="174"/>
      <c r="G699" s="174"/>
      <c r="H699" s="174"/>
      <c r="I699" s="174"/>
      <c r="J699" s="174"/>
      <c r="K699" s="174"/>
    </row>
    <row r="700" spans="2:11" ht="13.5">
      <c r="B700" s="995"/>
      <c r="C700" s="175"/>
      <c r="D700" s="174"/>
      <c r="E700" s="174"/>
      <c r="F700" s="174"/>
      <c r="G700" s="174"/>
      <c r="H700" s="174"/>
      <c r="I700" s="174"/>
      <c r="J700" s="174"/>
      <c r="K700" s="174"/>
    </row>
    <row r="701" spans="2:11" ht="13.5">
      <c r="B701" s="995"/>
      <c r="C701" s="175"/>
      <c r="D701" s="174"/>
      <c r="E701" s="174"/>
      <c r="F701" s="174"/>
      <c r="G701" s="174"/>
      <c r="H701" s="174"/>
      <c r="I701" s="174"/>
      <c r="J701" s="174"/>
      <c r="K701" s="174"/>
    </row>
    <row r="702" spans="2:11" ht="13.5">
      <c r="B702" s="995"/>
      <c r="C702" s="175"/>
      <c r="D702" s="174"/>
      <c r="E702" s="174"/>
      <c r="F702" s="174"/>
      <c r="G702" s="174"/>
      <c r="H702" s="174"/>
      <c r="I702" s="174"/>
      <c r="J702" s="174"/>
      <c r="K702" s="174"/>
    </row>
    <row r="703" spans="2:11" ht="13.5">
      <c r="B703" s="995"/>
      <c r="C703" s="175"/>
      <c r="D703" s="174"/>
      <c r="E703" s="174"/>
      <c r="F703" s="174"/>
      <c r="G703" s="174"/>
      <c r="H703" s="174"/>
      <c r="I703" s="174"/>
      <c r="J703" s="174"/>
      <c r="K703" s="174"/>
    </row>
    <row r="704" spans="2:11" ht="13.5">
      <c r="B704" s="995"/>
      <c r="C704" s="175"/>
      <c r="D704" s="174"/>
      <c r="E704" s="174"/>
      <c r="F704" s="174"/>
      <c r="G704" s="174"/>
      <c r="H704" s="174"/>
      <c r="I704" s="174"/>
      <c r="J704" s="174"/>
      <c r="K704" s="174"/>
    </row>
    <row r="705" spans="2:11" ht="13.5">
      <c r="B705" s="995"/>
      <c r="C705" s="175"/>
      <c r="D705" s="174"/>
      <c r="E705" s="174"/>
      <c r="F705" s="174"/>
      <c r="G705" s="174"/>
      <c r="H705" s="174"/>
      <c r="I705" s="174"/>
      <c r="J705" s="174"/>
      <c r="K705" s="174"/>
    </row>
    <row r="706" spans="2:11" ht="13.5">
      <c r="B706" s="995"/>
      <c r="C706" s="175"/>
      <c r="D706" s="174"/>
      <c r="E706" s="174"/>
      <c r="F706" s="174"/>
      <c r="G706" s="174"/>
      <c r="H706" s="174"/>
      <c r="I706" s="174"/>
      <c r="J706" s="174"/>
      <c r="K706" s="174"/>
    </row>
    <row r="707" spans="2:11" ht="13.5">
      <c r="B707" s="995"/>
      <c r="C707" s="175"/>
      <c r="D707" s="174"/>
      <c r="E707" s="174"/>
      <c r="F707" s="174"/>
      <c r="G707" s="174"/>
      <c r="H707" s="174"/>
      <c r="I707" s="174"/>
      <c r="J707" s="174"/>
      <c r="K707" s="174"/>
    </row>
    <row r="708" spans="2:11" ht="13.5">
      <c r="B708" s="995"/>
      <c r="C708" s="175"/>
      <c r="D708" s="174"/>
      <c r="E708" s="174"/>
      <c r="F708" s="174"/>
      <c r="G708" s="174"/>
      <c r="H708" s="174"/>
      <c r="I708" s="174"/>
      <c r="J708" s="174"/>
      <c r="K708" s="174"/>
    </row>
    <row r="709" spans="2:11" ht="13.5">
      <c r="B709" s="995"/>
      <c r="C709" s="175"/>
      <c r="D709" s="174"/>
      <c r="E709" s="174"/>
      <c r="F709" s="174"/>
      <c r="G709" s="174"/>
      <c r="H709" s="174"/>
      <c r="I709" s="174"/>
      <c r="J709" s="174"/>
      <c r="K709" s="174"/>
    </row>
    <row r="710" spans="2:11" ht="13.5">
      <c r="B710" s="995"/>
      <c r="C710" s="175"/>
      <c r="D710" s="174"/>
      <c r="E710" s="174"/>
      <c r="F710" s="174"/>
      <c r="G710" s="174"/>
      <c r="H710" s="174"/>
      <c r="I710" s="174"/>
      <c r="J710" s="174"/>
      <c r="K710" s="174"/>
    </row>
    <row r="711" spans="2:11" ht="13.5">
      <c r="B711" s="995"/>
      <c r="C711" s="175"/>
      <c r="D711" s="174"/>
      <c r="E711" s="174"/>
      <c r="F711" s="174"/>
      <c r="G711" s="174"/>
      <c r="H711" s="174"/>
      <c r="I711" s="174"/>
      <c r="J711" s="174"/>
      <c r="K711" s="174"/>
    </row>
    <row r="712" spans="2:11" ht="13.5">
      <c r="B712" s="995"/>
      <c r="C712" s="175"/>
      <c r="D712" s="174"/>
      <c r="E712" s="174"/>
      <c r="F712" s="174"/>
      <c r="G712" s="174"/>
      <c r="H712" s="174"/>
      <c r="I712" s="174"/>
      <c r="J712" s="174"/>
      <c r="K712" s="174"/>
    </row>
    <row r="713" spans="2:11" ht="13.5">
      <c r="B713" s="995"/>
      <c r="C713" s="175"/>
      <c r="D713" s="174"/>
      <c r="E713" s="174"/>
      <c r="F713" s="174"/>
      <c r="G713" s="174"/>
      <c r="H713" s="174"/>
      <c r="I713" s="174"/>
      <c r="J713" s="174"/>
      <c r="K713" s="174"/>
    </row>
    <row r="714" spans="2:11" ht="13.5">
      <c r="B714" s="995"/>
      <c r="C714" s="175"/>
      <c r="D714" s="174"/>
      <c r="E714" s="174"/>
      <c r="F714" s="174"/>
      <c r="G714" s="174"/>
      <c r="H714" s="174"/>
      <c r="I714" s="174"/>
      <c r="J714" s="174"/>
      <c r="K714" s="174"/>
    </row>
    <row r="715" spans="2:11" ht="13.5">
      <c r="B715" s="995"/>
      <c r="C715" s="175"/>
      <c r="D715" s="174"/>
      <c r="E715" s="174"/>
      <c r="F715" s="174"/>
      <c r="G715" s="174"/>
      <c r="H715" s="174"/>
      <c r="I715" s="174"/>
      <c r="J715" s="174"/>
      <c r="K715" s="174"/>
    </row>
    <row r="716" spans="2:11" ht="13.5">
      <c r="B716" s="995"/>
      <c r="C716" s="175"/>
      <c r="D716" s="174"/>
      <c r="E716" s="174"/>
      <c r="F716" s="174"/>
      <c r="G716" s="174"/>
      <c r="H716" s="174"/>
      <c r="I716" s="174"/>
      <c r="J716" s="174"/>
      <c r="K716" s="174"/>
    </row>
    <row r="717" spans="2:11" ht="13.5">
      <c r="B717" s="995"/>
      <c r="C717" s="175"/>
      <c r="D717" s="174"/>
      <c r="E717" s="174"/>
      <c r="F717" s="174"/>
      <c r="G717" s="174"/>
      <c r="H717" s="174"/>
      <c r="I717" s="174"/>
      <c r="J717" s="174"/>
      <c r="K717" s="174"/>
    </row>
    <row r="718" spans="2:11" ht="13.5">
      <c r="B718" s="995"/>
      <c r="C718" s="175"/>
      <c r="D718" s="174"/>
      <c r="E718" s="174"/>
      <c r="F718" s="174"/>
      <c r="G718" s="174"/>
      <c r="H718" s="174"/>
      <c r="I718" s="174"/>
      <c r="J718" s="174"/>
      <c r="K718" s="174"/>
    </row>
    <row r="719" spans="2:11" ht="13.5">
      <c r="B719" s="995"/>
      <c r="C719" s="175"/>
      <c r="D719" s="174"/>
      <c r="E719" s="174"/>
      <c r="F719" s="174"/>
      <c r="G719" s="174"/>
      <c r="H719" s="174"/>
      <c r="I719" s="174"/>
      <c r="J719" s="174"/>
      <c r="K719" s="174"/>
    </row>
    <row r="720" spans="2:11" ht="13.5">
      <c r="B720" s="995"/>
      <c r="C720" s="175"/>
      <c r="D720" s="174"/>
      <c r="E720" s="174"/>
      <c r="F720" s="174"/>
      <c r="G720" s="174"/>
      <c r="H720" s="174"/>
      <c r="I720" s="174"/>
      <c r="J720" s="174"/>
      <c r="K720" s="174"/>
    </row>
    <row r="721" spans="2:11" ht="13.5">
      <c r="B721" s="995"/>
      <c r="C721" s="175"/>
      <c r="D721" s="174"/>
      <c r="E721" s="174"/>
      <c r="F721" s="174"/>
      <c r="G721" s="174"/>
      <c r="H721" s="174"/>
      <c r="I721" s="174"/>
      <c r="J721" s="174"/>
      <c r="K721" s="174"/>
    </row>
    <row r="722" spans="2:11" ht="13.5">
      <c r="B722" s="995"/>
      <c r="C722" s="175"/>
      <c r="D722" s="174"/>
      <c r="E722" s="174"/>
      <c r="F722" s="174"/>
      <c r="G722" s="174"/>
      <c r="H722" s="174"/>
      <c r="I722" s="174"/>
      <c r="J722" s="174"/>
      <c r="K722" s="174"/>
    </row>
    <row r="723" spans="2:11" ht="13.5">
      <c r="B723" s="995"/>
      <c r="C723" s="175"/>
      <c r="D723" s="174"/>
      <c r="E723" s="174"/>
      <c r="F723" s="174"/>
      <c r="G723" s="174"/>
      <c r="H723" s="174"/>
      <c r="I723" s="174"/>
      <c r="J723" s="174"/>
      <c r="K723" s="174"/>
    </row>
    <row r="724" spans="2:11" ht="13.5">
      <c r="B724" s="995"/>
      <c r="C724" s="175"/>
      <c r="D724" s="174"/>
      <c r="E724" s="174"/>
      <c r="F724" s="174"/>
      <c r="G724" s="174"/>
      <c r="H724" s="174"/>
      <c r="I724" s="174"/>
      <c r="J724" s="174"/>
      <c r="K724" s="174"/>
    </row>
    <row r="725" spans="2:11" ht="13.5">
      <c r="B725" s="995"/>
      <c r="C725" s="175"/>
      <c r="D725" s="174"/>
      <c r="E725" s="174"/>
      <c r="F725" s="174"/>
      <c r="G725" s="174"/>
      <c r="H725" s="174"/>
      <c r="I725" s="174"/>
      <c r="J725" s="174"/>
      <c r="K725" s="174"/>
    </row>
    <row r="726" spans="2:11" ht="13.5">
      <c r="B726" s="995"/>
      <c r="C726" s="175"/>
      <c r="D726" s="174"/>
      <c r="E726" s="174"/>
      <c r="F726" s="174"/>
      <c r="G726" s="174"/>
      <c r="H726" s="174"/>
      <c r="I726" s="174"/>
      <c r="J726" s="174"/>
      <c r="K726" s="174"/>
    </row>
    <row r="727" spans="2:11" ht="13.5">
      <c r="B727" s="995"/>
      <c r="C727" s="175"/>
      <c r="D727" s="174"/>
      <c r="E727" s="174"/>
      <c r="F727" s="174"/>
      <c r="G727" s="174"/>
      <c r="H727" s="174"/>
      <c r="I727" s="174"/>
      <c r="J727" s="174"/>
      <c r="K727" s="174"/>
    </row>
    <row r="728" spans="2:11" ht="13.5">
      <c r="B728" s="995"/>
      <c r="C728" s="175"/>
      <c r="D728" s="174"/>
      <c r="E728" s="174"/>
      <c r="F728" s="174"/>
      <c r="G728" s="174"/>
      <c r="H728" s="174"/>
      <c r="I728" s="174"/>
      <c r="J728" s="174"/>
      <c r="K728" s="174"/>
    </row>
    <row r="729" spans="2:11" ht="13.5">
      <c r="B729" s="995"/>
      <c r="C729" s="175"/>
      <c r="D729" s="174"/>
      <c r="E729" s="174"/>
      <c r="F729" s="174"/>
      <c r="G729" s="174"/>
      <c r="H729" s="174"/>
      <c r="I729" s="174"/>
      <c r="J729" s="174"/>
      <c r="K729" s="174"/>
    </row>
    <row r="730" spans="2:11" ht="13.5">
      <c r="B730" s="995"/>
      <c r="C730" s="175"/>
      <c r="D730" s="174"/>
      <c r="E730" s="174"/>
      <c r="F730" s="174"/>
      <c r="G730" s="174"/>
      <c r="H730" s="174"/>
      <c r="I730" s="174"/>
      <c r="J730" s="174"/>
      <c r="K730" s="174"/>
    </row>
    <row r="731" spans="2:11" ht="13.5">
      <c r="B731" s="995"/>
      <c r="C731" s="175"/>
      <c r="D731" s="174"/>
      <c r="E731" s="174"/>
      <c r="F731" s="174"/>
      <c r="G731" s="174"/>
      <c r="H731" s="174"/>
      <c r="I731" s="174"/>
      <c r="J731" s="174"/>
      <c r="K731" s="174"/>
    </row>
    <row r="732" spans="2:11" ht="13.5">
      <c r="B732" s="995"/>
      <c r="C732" s="175"/>
      <c r="D732" s="174"/>
      <c r="E732" s="174"/>
      <c r="F732" s="174"/>
      <c r="G732" s="174"/>
      <c r="H732" s="174"/>
      <c r="I732" s="174"/>
      <c r="J732" s="174"/>
      <c r="K732" s="174"/>
    </row>
    <row r="733" spans="2:11" ht="13.5">
      <c r="B733" s="995"/>
      <c r="C733" s="175"/>
      <c r="D733" s="174"/>
      <c r="E733" s="174"/>
      <c r="F733" s="174"/>
      <c r="G733" s="174"/>
      <c r="H733" s="174"/>
      <c r="I733" s="174"/>
      <c r="J733" s="174"/>
      <c r="K733" s="174"/>
    </row>
    <row r="734" spans="2:11" ht="13.5">
      <c r="B734" s="995"/>
      <c r="C734" s="175"/>
      <c r="D734" s="174"/>
      <c r="E734" s="174"/>
      <c r="F734" s="174"/>
      <c r="G734" s="174"/>
      <c r="H734" s="174"/>
      <c r="I734" s="174"/>
      <c r="J734" s="174"/>
      <c r="K734" s="174"/>
    </row>
    <row r="735" spans="2:11" ht="13.5">
      <c r="B735" s="995"/>
      <c r="C735" s="175"/>
      <c r="D735" s="174"/>
      <c r="E735" s="174"/>
      <c r="F735" s="174"/>
      <c r="G735" s="174"/>
      <c r="H735" s="174"/>
      <c r="I735" s="174"/>
      <c r="J735" s="174"/>
      <c r="K735" s="174"/>
    </row>
    <row r="736" spans="2:11" ht="13.5">
      <c r="B736" s="995"/>
      <c r="C736" s="175"/>
      <c r="D736" s="174"/>
      <c r="E736" s="174"/>
      <c r="F736" s="174"/>
      <c r="G736" s="174"/>
      <c r="H736" s="174"/>
      <c r="I736" s="174"/>
      <c r="J736" s="174"/>
      <c r="K736" s="174"/>
    </row>
    <row r="737" spans="2:11" ht="13.5">
      <c r="B737" s="995"/>
      <c r="C737" s="175"/>
      <c r="D737" s="174"/>
      <c r="E737" s="174"/>
      <c r="F737" s="174"/>
      <c r="G737" s="174"/>
      <c r="H737" s="174"/>
      <c r="I737" s="174"/>
      <c r="J737" s="174"/>
      <c r="K737" s="174"/>
    </row>
    <row r="738" spans="2:11" ht="13.5">
      <c r="B738" s="995"/>
      <c r="C738" s="175"/>
      <c r="D738" s="174"/>
      <c r="E738" s="174"/>
      <c r="F738" s="174"/>
      <c r="G738" s="174"/>
      <c r="H738" s="174"/>
      <c r="I738" s="174"/>
      <c r="J738" s="174"/>
      <c r="K738" s="174"/>
    </row>
    <row r="739" spans="2:11" ht="13.5">
      <c r="B739" s="995"/>
      <c r="C739" s="175"/>
      <c r="D739" s="174"/>
      <c r="E739" s="174"/>
      <c r="F739" s="174"/>
      <c r="G739" s="174"/>
      <c r="H739" s="174"/>
      <c r="I739" s="174"/>
      <c r="J739" s="174"/>
      <c r="K739" s="174"/>
    </row>
    <row r="740" spans="2:11" ht="13.5">
      <c r="B740" s="995"/>
      <c r="C740" s="175"/>
      <c r="D740" s="174"/>
      <c r="E740" s="174"/>
      <c r="F740" s="174"/>
      <c r="G740" s="174"/>
      <c r="H740" s="174"/>
      <c r="I740" s="174"/>
      <c r="J740" s="174"/>
      <c r="K740" s="174"/>
    </row>
    <row r="741" spans="2:11" ht="13.5">
      <c r="B741" s="995"/>
      <c r="C741" s="175"/>
      <c r="D741" s="174"/>
      <c r="E741" s="174"/>
      <c r="F741" s="174"/>
      <c r="G741" s="174"/>
      <c r="H741" s="174"/>
      <c r="I741" s="174"/>
      <c r="J741" s="174"/>
      <c r="K741" s="174"/>
    </row>
    <row r="742" spans="2:11" ht="13.5">
      <c r="B742" s="995"/>
      <c r="C742" s="175"/>
      <c r="D742" s="174"/>
      <c r="E742" s="174"/>
      <c r="F742" s="174"/>
      <c r="G742" s="174"/>
      <c r="H742" s="174"/>
      <c r="I742" s="174"/>
      <c r="J742" s="174"/>
      <c r="K742" s="174"/>
    </row>
    <row r="743" spans="2:11" ht="13.5">
      <c r="B743" s="995"/>
      <c r="C743" s="175"/>
      <c r="D743" s="174"/>
      <c r="E743" s="174"/>
      <c r="F743" s="174"/>
      <c r="G743" s="174"/>
      <c r="H743" s="174"/>
      <c r="I743" s="174"/>
      <c r="J743" s="174"/>
      <c r="K743" s="174"/>
    </row>
    <row r="744" spans="2:11" ht="13.5">
      <c r="B744" s="995"/>
      <c r="C744" s="175"/>
      <c r="D744" s="174"/>
      <c r="E744" s="174"/>
      <c r="F744" s="174"/>
      <c r="G744" s="174"/>
      <c r="H744" s="174"/>
      <c r="I744" s="174"/>
      <c r="J744" s="174"/>
      <c r="K744" s="174"/>
    </row>
    <row r="745" spans="2:11" ht="13.5">
      <c r="B745" s="995"/>
      <c r="C745" s="175"/>
      <c r="D745" s="174"/>
      <c r="E745" s="174"/>
      <c r="F745" s="174"/>
      <c r="G745" s="174"/>
      <c r="H745" s="174"/>
      <c r="I745" s="174"/>
      <c r="J745" s="174"/>
      <c r="K745" s="174"/>
    </row>
    <row r="746" spans="2:11" ht="13.5">
      <c r="B746" s="995"/>
      <c r="C746" s="175"/>
      <c r="D746" s="174"/>
      <c r="E746" s="174"/>
      <c r="F746" s="174"/>
      <c r="G746" s="174"/>
      <c r="H746" s="174"/>
      <c r="I746" s="174"/>
      <c r="J746" s="174"/>
      <c r="K746" s="174"/>
    </row>
    <row r="747" spans="2:11" ht="13.5">
      <c r="B747" s="995"/>
      <c r="C747" s="175"/>
      <c r="D747" s="174"/>
      <c r="E747" s="174"/>
      <c r="F747" s="174"/>
      <c r="G747" s="174"/>
      <c r="H747" s="174"/>
      <c r="I747" s="174"/>
      <c r="J747" s="174"/>
      <c r="K747" s="174"/>
    </row>
    <row r="748" spans="2:11" ht="13.5">
      <c r="B748" s="995"/>
      <c r="C748" s="175"/>
      <c r="D748" s="174"/>
      <c r="E748" s="174"/>
      <c r="F748" s="174"/>
      <c r="G748" s="174"/>
      <c r="H748" s="174"/>
      <c r="I748" s="174"/>
      <c r="J748" s="174"/>
      <c r="K748" s="174"/>
    </row>
    <row r="749" spans="2:11" ht="13.5">
      <c r="B749" s="995"/>
      <c r="C749" s="175"/>
      <c r="D749" s="174"/>
      <c r="E749" s="174"/>
      <c r="F749" s="174"/>
      <c r="G749" s="174"/>
      <c r="H749" s="174"/>
      <c r="I749" s="174"/>
      <c r="J749" s="174"/>
      <c r="K749" s="174"/>
    </row>
    <row r="750" spans="2:11" ht="13.5">
      <c r="B750" s="995"/>
      <c r="C750" s="175"/>
      <c r="D750" s="174"/>
      <c r="E750" s="174"/>
      <c r="F750" s="174"/>
      <c r="G750" s="174"/>
      <c r="H750" s="174"/>
      <c r="I750" s="174"/>
      <c r="J750" s="174"/>
      <c r="K750" s="174"/>
    </row>
    <row r="751" spans="2:11" ht="13.5">
      <c r="B751" s="995"/>
      <c r="C751" s="175"/>
      <c r="D751" s="174"/>
      <c r="E751" s="174"/>
      <c r="F751" s="174"/>
      <c r="G751" s="174"/>
      <c r="H751" s="174"/>
      <c r="I751" s="174"/>
      <c r="J751" s="174"/>
      <c r="K751" s="174"/>
    </row>
    <row r="752" spans="2:11" ht="13.5">
      <c r="B752" s="995"/>
      <c r="C752" s="175"/>
      <c r="D752" s="174"/>
      <c r="E752" s="174"/>
      <c r="F752" s="174"/>
      <c r="G752" s="174"/>
      <c r="H752" s="174"/>
      <c r="I752" s="174"/>
      <c r="J752" s="174"/>
      <c r="K752" s="174"/>
    </row>
    <row r="753" spans="2:11" ht="13.5">
      <c r="B753" s="995"/>
      <c r="C753" s="175"/>
      <c r="D753" s="174"/>
      <c r="E753" s="174"/>
      <c r="F753" s="174"/>
      <c r="G753" s="174"/>
      <c r="H753" s="174"/>
      <c r="I753" s="174"/>
      <c r="J753" s="174"/>
      <c r="K753" s="174"/>
    </row>
    <row r="754" spans="2:11" ht="13.5">
      <c r="B754" s="995"/>
      <c r="C754" s="175"/>
      <c r="D754" s="174"/>
      <c r="E754" s="174"/>
      <c r="F754" s="174"/>
      <c r="G754" s="174"/>
      <c r="H754" s="174"/>
      <c r="I754" s="174"/>
      <c r="J754" s="174"/>
      <c r="K754" s="174"/>
    </row>
    <row r="755" spans="2:11" ht="13.5">
      <c r="B755" s="995"/>
      <c r="C755" s="175"/>
      <c r="D755" s="174"/>
      <c r="E755" s="174"/>
      <c r="F755" s="174"/>
      <c r="G755" s="174"/>
      <c r="H755" s="174"/>
      <c r="I755" s="174"/>
      <c r="J755" s="174"/>
      <c r="K755" s="174"/>
    </row>
    <row r="756" spans="2:11" ht="13.5">
      <c r="B756" s="995"/>
      <c r="C756" s="175"/>
      <c r="D756" s="174"/>
      <c r="E756" s="174"/>
      <c r="F756" s="174"/>
      <c r="G756" s="174"/>
      <c r="H756" s="174"/>
      <c r="I756" s="174"/>
      <c r="J756" s="174"/>
      <c r="K756" s="174"/>
    </row>
    <row r="757" spans="2:11" ht="13.5">
      <c r="B757" s="995"/>
      <c r="C757" s="175"/>
      <c r="D757" s="174"/>
      <c r="E757" s="174"/>
      <c r="F757" s="174"/>
      <c r="G757" s="174"/>
      <c r="H757" s="174"/>
      <c r="I757" s="174"/>
      <c r="J757" s="174"/>
      <c r="K757" s="174"/>
    </row>
    <row r="758" spans="2:11" ht="13.5">
      <c r="B758" s="995"/>
      <c r="C758" s="175"/>
      <c r="D758" s="174"/>
      <c r="E758" s="174"/>
      <c r="F758" s="174"/>
      <c r="G758" s="174"/>
      <c r="H758" s="174"/>
      <c r="I758" s="174"/>
      <c r="J758" s="174"/>
      <c r="K758" s="174"/>
    </row>
    <row r="759" spans="2:11" ht="13.5">
      <c r="B759" s="995"/>
      <c r="C759" s="175"/>
      <c r="D759" s="174"/>
      <c r="E759" s="174"/>
      <c r="F759" s="174"/>
      <c r="G759" s="174"/>
      <c r="H759" s="174"/>
      <c r="I759" s="174"/>
      <c r="J759" s="174"/>
      <c r="K759" s="174"/>
    </row>
    <row r="760" spans="2:11" ht="13.5">
      <c r="B760" s="995"/>
      <c r="C760" s="175"/>
      <c r="D760" s="174"/>
      <c r="E760" s="174"/>
      <c r="F760" s="174"/>
      <c r="G760" s="174"/>
      <c r="H760" s="174"/>
      <c r="I760" s="174"/>
      <c r="J760" s="174"/>
      <c r="K760" s="174"/>
    </row>
    <row r="761" spans="2:11" ht="13.5">
      <c r="B761" s="995"/>
      <c r="C761" s="175"/>
      <c r="D761" s="174"/>
      <c r="E761" s="174"/>
      <c r="F761" s="174"/>
      <c r="G761" s="174"/>
      <c r="H761" s="174"/>
      <c r="I761" s="174"/>
      <c r="J761" s="174"/>
      <c r="K761" s="174"/>
    </row>
    <row r="762" spans="2:11" ht="13.5">
      <c r="B762" s="995"/>
      <c r="C762" s="175"/>
      <c r="D762" s="174"/>
      <c r="E762" s="174"/>
      <c r="F762" s="174"/>
      <c r="G762" s="174"/>
      <c r="H762" s="174"/>
      <c r="I762" s="174"/>
      <c r="J762" s="174"/>
      <c r="K762" s="174"/>
    </row>
    <row r="763" spans="2:11" ht="13.5">
      <c r="B763" s="995"/>
      <c r="C763" s="175"/>
      <c r="D763" s="174"/>
      <c r="E763" s="174"/>
      <c r="F763" s="174"/>
      <c r="G763" s="174"/>
      <c r="H763" s="174"/>
      <c r="I763" s="174"/>
      <c r="J763" s="174"/>
      <c r="K763" s="174"/>
    </row>
    <row r="764" spans="2:11" ht="13.5">
      <c r="B764" s="995"/>
      <c r="C764" s="175"/>
      <c r="D764" s="174"/>
      <c r="E764" s="174"/>
      <c r="F764" s="174"/>
      <c r="G764" s="174"/>
      <c r="H764" s="174"/>
      <c r="I764" s="174"/>
      <c r="J764" s="174"/>
      <c r="K764" s="174"/>
    </row>
    <row r="765" spans="2:11" ht="13.5">
      <c r="B765" s="995"/>
      <c r="C765" s="175"/>
      <c r="D765" s="174"/>
      <c r="E765" s="174"/>
      <c r="F765" s="174"/>
      <c r="G765" s="174"/>
      <c r="H765" s="174"/>
      <c r="I765" s="174"/>
      <c r="J765" s="174"/>
      <c r="K765" s="174"/>
    </row>
    <row r="766" spans="2:11" ht="13.5">
      <c r="B766" s="995"/>
      <c r="C766" s="175"/>
      <c r="D766" s="174"/>
      <c r="E766" s="174"/>
      <c r="F766" s="174"/>
      <c r="G766" s="174"/>
      <c r="H766" s="174"/>
      <c r="I766" s="174"/>
      <c r="J766" s="174"/>
      <c r="K766" s="174"/>
    </row>
    <row r="767" spans="2:11" ht="13.5">
      <c r="B767" s="995"/>
      <c r="C767" s="175"/>
      <c r="D767" s="174"/>
      <c r="E767" s="174"/>
      <c r="F767" s="174"/>
      <c r="G767" s="174"/>
      <c r="H767" s="174"/>
      <c r="I767" s="174"/>
      <c r="J767" s="174"/>
      <c r="K767" s="174"/>
    </row>
    <row r="768" spans="2:11" ht="13.5">
      <c r="B768" s="995"/>
      <c r="C768" s="175"/>
      <c r="D768" s="174"/>
      <c r="E768" s="174"/>
      <c r="F768" s="174"/>
      <c r="G768" s="174"/>
      <c r="H768" s="174"/>
      <c r="I768" s="174"/>
      <c r="J768" s="174"/>
      <c r="K768" s="174"/>
    </row>
    <row r="769" spans="2:11" ht="13.5">
      <c r="B769" s="995"/>
      <c r="C769" s="175"/>
      <c r="D769" s="174"/>
      <c r="E769" s="174"/>
      <c r="F769" s="174"/>
      <c r="G769" s="174"/>
      <c r="H769" s="174"/>
      <c r="I769" s="174"/>
      <c r="J769" s="174"/>
      <c r="K769" s="174"/>
    </row>
    <row r="770" spans="2:11" ht="13.5">
      <c r="B770" s="995"/>
      <c r="C770" s="175"/>
      <c r="D770" s="174"/>
      <c r="E770" s="174"/>
      <c r="F770" s="174"/>
      <c r="G770" s="174"/>
      <c r="H770" s="174"/>
      <c r="I770" s="174"/>
      <c r="J770" s="174"/>
      <c r="K770" s="174"/>
    </row>
    <row r="771" spans="2:11" ht="13.5">
      <c r="B771" s="995"/>
      <c r="C771" s="175"/>
      <c r="D771" s="174"/>
      <c r="E771" s="174"/>
      <c r="F771" s="174"/>
      <c r="G771" s="174"/>
      <c r="H771" s="174"/>
      <c r="I771" s="174"/>
      <c r="J771" s="174"/>
      <c r="K771" s="174"/>
    </row>
    <row r="772" spans="2:11" ht="13.5">
      <c r="B772" s="995"/>
      <c r="C772" s="175"/>
      <c r="D772" s="174"/>
      <c r="E772" s="174"/>
      <c r="F772" s="174"/>
      <c r="G772" s="174"/>
      <c r="H772" s="174"/>
      <c r="I772" s="174"/>
      <c r="J772" s="174"/>
      <c r="K772" s="174"/>
    </row>
    <row r="773" spans="2:11" ht="13.5">
      <c r="B773" s="995"/>
      <c r="C773" s="175"/>
      <c r="D773" s="174"/>
      <c r="E773" s="174"/>
      <c r="F773" s="174"/>
      <c r="G773" s="174"/>
      <c r="H773" s="174"/>
      <c r="I773" s="174"/>
      <c r="J773" s="174"/>
      <c r="K773" s="174"/>
    </row>
    <row r="774" spans="2:11" ht="13.5">
      <c r="B774" s="995"/>
      <c r="C774" s="175"/>
      <c r="D774" s="174"/>
      <c r="E774" s="174"/>
      <c r="F774" s="174"/>
      <c r="G774" s="174"/>
      <c r="H774" s="174"/>
      <c r="I774" s="174"/>
      <c r="J774" s="174"/>
      <c r="K774" s="174"/>
    </row>
    <row r="775" spans="2:11" ht="13.5">
      <c r="B775" s="995"/>
      <c r="C775" s="175"/>
      <c r="D775" s="174"/>
      <c r="E775" s="174"/>
      <c r="F775" s="174"/>
      <c r="G775" s="174"/>
      <c r="H775" s="174"/>
      <c r="I775" s="174"/>
      <c r="J775" s="174"/>
      <c r="K775" s="174"/>
    </row>
    <row r="776" spans="2:11" ht="13.5">
      <c r="B776" s="995"/>
      <c r="C776" s="175"/>
      <c r="D776" s="174"/>
      <c r="E776" s="174"/>
      <c r="F776" s="174"/>
      <c r="G776" s="174"/>
      <c r="H776" s="174"/>
      <c r="I776" s="174"/>
      <c r="J776" s="174"/>
      <c r="K776" s="174"/>
    </row>
    <row r="777" spans="2:11" ht="13.5">
      <c r="B777" s="995"/>
      <c r="C777" s="175"/>
      <c r="D777" s="174"/>
      <c r="E777" s="174"/>
      <c r="F777" s="174"/>
      <c r="G777" s="174"/>
      <c r="H777" s="174"/>
      <c r="I777" s="174"/>
      <c r="J777" s="174"/>
      <c r="K777" s="174"/>
    </row>
    <row r="778" spans="2:11" ht="13.5">
      <c r="B778" s="995"/>
      <c r="C778" s="175"/>
      <c r="D778" s="174"/>
      <c r="E778" s="174"/>
      <c r="F778" s="174"/>
      <c r="G778" s="174"/>
      <c r="H778" s="174"/>
      <c r="I778" s="174"/>
      <c r="J778" s="174"/>
      <c r="K778" s="174"/>
    </row>
    <row r="779" spans="2:11" ht="13.5">
      <c r="B779" s="995"/>
      <c r="C779" s="175"/>
      <c r="D779" s="174"/>
      <c r="E779" s="174"/>
      <c r="F779" s="174"/>
      <c r="G779" s="174"/>
      <c r="H779" s="174"/>
      <c r="I779" s="174"/>
      <c r="J779" s="174"/>
      <c r="K779" s="174"/>
    </row>
    <row r="780" spans="2:11" ht="13.5">
      <c r="B780" s="995"/>
      <c r="C780" s="175"/>
      <c r="D780" s="174"/>
      <c r="E780" s="174"/>
      <c r="F780" s="174"/>
      <c r="G780" s="174"/>
      <c r="H780" s="174"/>
      <c r="I780" s="174"/>
      <c r="J780" s="174"/>
      <c r="K780" s="174"/>
    </row>
    <row r="781" spans="2:11" ht="13.5">
      <c r="B781" s="995"/>
      <c r="C781" s="175"/>
      <c r="D781" s="174"/>
      <c r="E781" s="174"/>
      <c r="F781" s="174"/>
      <c r="G781" s="174"/>
      <c r="H781" s="174"/>
      <c r="I781" s="174"/>
      <c r="J781" s="174"/>
      <c r="K781" s="174"/>
    </row>
    <row r="782" spans="2:11" ht="13.5">
      <c r="B782" s="995"/>
      <c r="C782" s="175"/>
      <c r="D782" s="174"/>
      <c r="E782" s="174"/>
      <c r="F782" s="174"/>
      <c r="G782" s="174"/>
      <c r="H782" s="174"/>
      <c r="I782" s="174"/>
      <c r="J782" s="174"/>
      <c r="K782" s="174"/>
    </row>
    <row r="783" spans="2:11" ht="13.5">
      <c r="B783" s="995"/>
      <c r="C783" s="175"/>
      <c r="D783" s="174"/>
      <c r="E783" s="174"/>
      <c r="F783" s="174"/>
      <c r="G783" s="174"/>
      <c r="H783" s="174"/>
      <c r="I783" s="174"/>
      <c r="J783" s="174"/>
      <c r="K783" s="174"/>
    </row>
    <row r="784" spans="2:11" ht="13.5">
      <c r="B784" s="995"/>
      <c r="C784" s="175"/>
      <c r="D784" s="174"/>
      <c r="E784" s="174"/>
      <c r="F784" s="174"/>
      <c r="G784" s="174"/>
      <c r="H784" s="174"/>
      <c r="I784" s="174"/>
      <c r="J784" s="174"/>
      <c r="K784" s="174"/>
    </row>
    <row r="785" spans="2:11" ht="13.5">
      <c r="B785" s="995"/>
      <c r="C785" s="175"/>
      <c r="D785" s="174"/>
      <c r="E785" s="174"/>
      <c r="F785" s="174"/>
      <c r="G785" s="174"/>
      <c r="H785" s="174"/>
      <c r="I785" s="174"/>
      <c r="J785" s="174"/>
      <c r="K785" s="174"/>
    </row>
    <row r="786" spans="2:11" ht="13.5">
      <c r="B786" s="995"/>
      <c r="C786" s="175"/>
      <c r="D786" s="174"/>
      <c r="E786" s="174"/>
      <c r="F786" s="174"/>
      <c r="G786" s="174"/>
      <c r="H786" s="174"/>
      <c r="I786" s="174"/>
      <c r="J786" s="174"/>
      <c r="K786" s="174"/>
    </row>
    <row r="787" spans="2:11" ht="13.5">
      <c r="B787" s="995"/>
      <c r="C787" s="175"/>
      <c r="D787" s="174"/>
      <c r="E787" s="174"/>
      <c r="F787" s="174"/>
      <c r="G787" s="174"/>
      <c r="H787" s="174"/>
      <c r="I787" s="174"/>
      <c r="J787" s="174"/>
      <c r="K787" s="174"/>
    </row>
    <row r="788" spans="2:11" ht="13.5">
      <c r="B788" s="995"/>
      <c r="C788" s="175"/>
      <c r="D788" s="174"/>
      <c r="E788" s="174"/>
      <c r="F788" s="174"/>
      <c r="G788" s="174"/>
      <c r="H788" s="174"/>
      <c r="I788" s="174"/>
      <c r="J788" s="174"/>
      <c r="K788" s="174"/>
    </row>
    <row r="789" spans="2:11" ht="13.5">
      <c r="B789" s="995"/>
      <c r="C789" s="175"/>
      <c r="D789" s="174"/>
      <c r="E789" s="174"/>
      <c r="F789" s="174"/>
      <c r="G789" s="174"/>
      <c r="H789" s="174"/>
      <c r="I789" s="174"/>
      <c r="J789" s="174"/>
      <c r="K789" s="174"/>
    </row>
    <row r="790" spans="2:11" ht="13.5">
      <c r="B790" s="995"/>
      <c r="C790" s="175"/>
      <c r="D790" s="174"/>
      <c r="E790" s="174"/>
      <c r="F790" s="174"/>
      <c r="G790" s="174"/>
      <c r="H790" s="174"/>
      <c r="I790" s="174"/>
      <c r="J790" s="174"/>
      <c r="K790" s="174"/>
    </row>
    <row r="791" spans="2:11" ht="13.5">
      <c r="B791" s="995"/>
      <c r="C791" s="175"/>
      <c r="D791" s="174"/>
      <c r="E791" s="174"/>
      <c r="F791" s="174"/>
      <c r="G791" s="174"/>
      <c r="H791" s="174"/>
      <c r="I791" s="174"/>
      <c r="J791" s="174"/>
      <c r="K791" s="174"/>
    </row>
    <row r="792" spans="2:11" ht="13.5">
      <c r="B792" s="995"/>
      <c r="C792" s="175"/>
      <c r="D792" s="174"/>
      <c r="E792" s="174"/>
      <c r="F792" s="174"/>
      <c r="G792" s="174"/>
      <c r="H792" s="174"/>
      <c r="I792" s="174"/>
      <c r="J792" s="174"/>
      <c r="K792" s="174"/>
    </row>
    <row r="793" spans="2:11" ht="13.5">
      <c r="B793" s="995"/>
      <c r="C793" s="175"/>
      <c r="D793" s="174"/>
      <c r="E793" s="174"/>
      <c r="F793" s="174"/>
      <c r="G793" s="174"/>
      <c r="H793" s="174"/>
      <c r="I793" s="174"/>
      <c r="J793" s="174"/>
      <c r="K793" s="174"/>
    </row>
    <row r="794" spans="2:11" ht="13.5">
      <c r="B794" s="995"/>
      <c r="C794" s="175"/>
      <c r="D794" s="174"/>
      <c r="E794" s="174"/>
      <c r="F794" s="174"/>
      <c r="G794" s="174"/>
      <c r="H794" s="174"/>
      <c r="I794" s="174"/>
      <c r="J794" s="174"/>
      <c r="K794" s="174"/>
    </row>
    <row r="795" spans="2:11" ht="13.5">
      <c r="B795" s="995"/>
      <c r="C795" s="175"/>
      <c r="D795" s="174"/>
      <c r="E795" s="174"/>
      <c r="F795" s="174"/>
      <c r="G795" s="174"/>
      <c r="H795" s="174"/>
      <c r="I795" s="174"/>
      <c r="J795" s="174"/>
      <c r="K795" s="174"/>
    </row>
    <row r="796" spans="2:11" ht="13.5">
      <c r="B796" s="995"/>
      <c r="C796" s="175"/>
      <c r="D796" s="174"/>
      <c r="E796" s="174"/>
      <c r="F796" s="174"/>
      <c r="G796" s="174"/>
      <c r="H796" s="174"/>
      <c r="I796" s="174"/>
      <c r="J796" s="174"/>
      <c r="K796" s="174"/>
    </row>
    <row r="797" spans="2:11" ht="13.5">
      <c r="B797" s="995"/>
      <c r="C797" s="175"/>
      <c r="D797" s="174"/>
      <c r="E797" s="174"/>
      <c r="F797" s="174"/>
      <c r="G797" s="174"/>
      <c r="H797" s="174"/>
      <c r="I797" s="174"/>
      <c r="J797" s="174"/>
      <c r="K797" s="174"/>
    </row>
    <row r="798" spans="2:11" ht="13.5">
      <c r="B798" s="995"/>
      <c r="C798" s="175"/>
      <c r="D798" s="174"/>
      <c r="E798" s="174"/>
      <c r="F798" s="174"/>
      <c r="G798" s="174"/>
      <c r="H798" s="174"/>
      <c r="I798" s="174"/>
      <c r="J798" s="174"/>
      <c r="K798" s="174"/>
    </row>
    <row r="799" spans="2:11" ht="13.5">
      <c r="B799" s="995"/>
      <c r="C799" s="175"/>
      <c r="D799" s="174"/>
      <c r="E799" s="174"/>
      <c r="F799" s="174"/>
      <c r="G799" s="174"/>
      <c r="H799" s="174"/>
      <c r="I799" s="174"/>
      <c r="J799" s="174"/>
      <c r="K799" s="174"/>
    </row>
    <row r="800" spans="2:11" ht="13.5">
      <c r="B800" s="995"/>
      <c r="C800" s="175"/>
      <c r="D800" s="174"/>
      <c r="E800" s="174"/>
      <c r="F800" s="174"/>
      <c r="G800" s="174"/>
      <c r="H800" s="174"/>
      <c r="I800" s="174"/>
      <c r="J800" s="174"/>
      <c r="K800" s="174"/>
    </row>
    <row r="801" spans="2:11" ht="13.5">
      <c r="B801" s="995"/>
      <c r="C801" s="175"/>
      <c r="D801" s="174"/>
      <c r="E801" s="174"/>
      <c r="F801" s="174"/>
      <c r="G801" s="174"/>
      <c r="H801" s="174"/>
      <c r="I801" s="174"/>
      <c r="J801" s="174"/>
      <c r="K801" s="174"/>
    </row>
    <row r="802" spans="2:11" ht="13.5">
      <c r="B802" s="995"/>
      <c r="C802" s="175"/>
      <c r="D802" s="174"/>
      <c r="E802" s="174"/>
      <c r="F802" s="174"/>
      <c r="G802" s="174"/>
      <c r="H802" s="174"/>
      <c r="I802" s="174"/>
      <c r="J802" s="174"/>
      <c r="K802" s="174"/>
    </row>
    <row r="803" spans="2:11" ht="13.5">
      <c r="B803" s="995"/>
      <c r="C803" s="175"/>
      <c r="D803" s="174"/>
      <c r="E803" s="174"/>
      <c r="F803" s="174"/>
      <c r="G803" s="174"/>
      <c r="H803" s="174"/>
      <c r="I803" s="174"/>
      <c r="J803" s="174"/>
      <c r="K803" s="174"/>
    </row>
    <row r="804" spans="2:11" ht="13.5">
      <c r="B804" s="995"/>
      <c r="C804" s="175"/>
      <c r="D804" s="174"/>
      <c r="E804" s="174"/>
      <c r="F804" s="174"/>
      <c r="G804" s="174"/>
      <c r="H804" s="174"/>
      <c r="I804" s="174"/>
      <c r="J804" s="174"/>
      <c r="K804" s="174"/>
    </row>
    <row r="805" spans="2:11" ht="13.5">
      <c r="B805" s="995"/>
      <c r="C805" s="175"/>
      <c r="D805" s="174"/>
      <c r="E805" s="174"/>
      <c r="F805" s="174"/>
      <c r="G805" s="174"/>
      <c r="H805" s="174"/>
      <c r="I805" s="174"/>
      <c r="J805" s="174"/>
      <c r="K805" s="174"/>
    </row>
    <row r="806" spans="2:11" ht="13.5">
      <c r="B806" s="995"/>
      <c r="C806" s="175"/>
      <c r="D806" s="174"/>
      <c r="E806" s="174"/>
      <c r="F806" s="174"/>
      <c r="G806" s="174"/>
      <c r="H806" s="174"/>
      <c r="I806" s="174"/>
      <c r="J806" s="174"/>
      <c r="K806" s="174"/>
    </row>
    <row r="807" spans="2:11" ht="13.5">
      <c r="B807" s="995"/>
      <c r="C807" s="175"/>
      <c r="D807" s="174"/>
      <c r="E807" s="174"/>
      <c r="F807" s="174"/>
      <c r="G807" s="174"/>
      <c r="H807" s="174"/>
      <c r="I807" s="174"/>
      <c r="J807" s="174"/>
      <c r="K807" s="174"/>
    </row>
    <row r="808" spans="2:11" ht="13.5">
      <c r="B808" s="995"/>
      <c r="C808" s="175"/>
      <c r="D808" s="174"/>
      <c r="E808" s="174"/>
      <c r="F808" s="174"/>
      <c r="G808" s="174"/>
      <c r="H808" s="174"/>
      <c r="I808" s="174"/>
      <c r="J808" s="174"/>
      <c r="K808" s="174"/>
    </row>
    <row r="809" spans="2:11" ht="13.5">
      <c r="B809" s="995"/>
      <c r="C809" s="175"/>
      <c r="D809" s="174"/>
      <c r="E809" s="174"/>
      <c r="F809" s="174"/>
      <c r="G809" s="174"/>
      <c r="H809" s="174"/>
      <c r="I809" s="174"/>
      <c r="J809" s="174"/>
      <c r="K809" s="174"/>
    </row>
    <row r="810" spans="2:11" ht="13.5">
      <c r="B810" s="995"/>
      <c r="C810" s="175"/>
      <c r="D810" s="174"/>
      <c r="E810" s="174"/>
      <c r="F810" s="174"/>
      <c r="G810" s="174"/>
      <c r="H810" s="174"/>
      <c r="I810" s="174"/>
      <c r="J810" s="174"/>
      <c r="K810" s="174"/>
    </row>
    <row r="811" spans="2:11" ht="13.5">
      <c r="B811" s="995"/>
      <c r="C811" s="175"/>
      <c r="D811" s="174"/>
      <c r="E811" s="174"/>
      <c r="F811" s="174"/>
      <c r="G811" s="174"/>
      <c r="H811" s="174"/>
      <c r="I811" s="174"/>
      <c r="J811" s="174"/>
      <c r="K811" s="174"/>
    </row>
    <row r="812" spans="2:11" ht="13.5">
      <c r="B812" s="995"/>
      <c r="C812" s="175"/>
      <c r="D812" s="174"/>
      <c r="E812" s="174"/>
      <c r="F812" s="174"/>
      <c r="G812" s="174"/>
      <c r="H812" s="174"/>
      <c r="I812" s="174"/>
      <c r="J812" s="174"/>
      <c r="K812" s="174"/>
    </row>
    <row r="813" spans="2:11" ht="13.5">
      <c r="B813" s="995"/>
      <c r="C813" s="175"/>
      <c r="D813" s="174"/>
      <c r="E813" s="174"/>
      <c r="F813" s="174"/>
      <c r="G813" s="174"/>
      <c r="H813" s="174"/>
      <c r="I813" s="174"/>
      <c r="J813" s="174"/>
      <c r="K813" s="174"/>
    </row>
    <row r="814" spans="2:11" ht="13.5">
      <c r="B814" s="995"/>
      <c r="C814" s="175"/>
      <c r="D814" s="174"/>
      <c r="E814" s="174"/>
      <c r="F814" s="174"/>
      <c r="G814" s="174"/>
      <c r="H814" s="174"/>
      <c r="I814" s="174"/>
      <c r="J814" s="174"/>
      <c r="K814" s="174"/>
    </row>
    <row r="815" spans="2:11" ht="13.5">
      <c r="B815" s="995"/>
      <c r="C815" s="175"/>
      <c r="D815" s="174"/>
      <c r="E815" s="174"/>
      <c r="F815" s="174"/>
      <c r="G815" s="174"/>
      <c r="H815" s="174"/>
      <c r="I815" s="174"/>
      <c r="J815" s="174"/>
      <c r="K815" s="174"/>
    </row>
    <row r="816" spans="2:11" ht="13.5">
      <c r="B816" s="995"/>
      <c r="C816" s="175"/>
      <c r="D816" s="174"/>
      <c r="E816" s="174"/>
      <c r="F816" s="174"/>
      <c r="G816" s="174"/>
      <c r="H816" s="174"/>
      <c r="I816" s="174"/>
      <c r="J816" s="174"/>
      <c r="K816" s="174"/>
    </row>
    <row r="817" spans="2:11" ht="13.5">
      <c r="B817" s="995"/>
      <c r="C817" s="175"/>
      <c r="D817" s="174"/>
      <c r="E817" s="174"/>
      <c r="F817" s="174"/>
      <c r="G817" s="174"/>
      <c r="H817" s="174"/>
      <c r="I817" s="174"/>
      <c r="J817" s="174"/>
      <c r="K817" s="174"/>
    </row>
    <row r="818" spans="2:11" ht="13.5">
      <c r="B818" s="995"/>
      <c r="C818" s="175"/>
      <c r="D818" s="174"/>
      <c r="E818" s="174"/>
      <c r="F818" s="174"/>
      <c r="G818" s="174"/>
      <c r="H818" s="174"/>
      <c r="I818" s="174"/>
      <c r="J818" s="174"/>
      <c r="K818" s="174"/>
    </row>
    <row r="819" spans="2:11" ht="13.5">
      <c r="B819" s="995"/>
      <c r="C819" s="175"/>
      <c r="D819" s="174"/>
      <c r="E819" s="174"/>
      <c r="F819" s="174"/>
      <c r="G819" s="174"/>
      <c r="H819" s="174"/>
      <c r="I819" s="174"/>
      <c r="J819" s="174"/>
      <c r="K819" s="174"/>
    </row>
    <row r="820" spans="2:11" ht="13.5">
      <c r="B820" s="995"/>
      <c r="C820" s="175"/>
      <c r="D820" s="174"/>
      <c r="E820" s="174"/>
      <c r="F820" s="174"/>
      <c r="G820" s="174"/>
      <c r="H820" s="174"/>
      <c r="I820" s="174"/>
      <c r="J820" s="174"/>
      <c r="K820" s="174"/>
    </row>
    <row r="821" spans="2:11" ht="13.5">
      <c r="B821" s="995"/>
      <c r="C821" s="175"/>
      <c r="D821" s="174"/>
      <c r="E821" s="174"/>
      <c r="F821" s="174"/>
      <c r="G821" s="174"/>
      <c r="H821" s="174"/>
      <c r="I821" s="174"/>
      <c r="J821" s="174"/>
      <c r="K821" s="174"/>
    </row>
    <row r="822" spans="2:11" ht="13.5">
      <c r="B822" s="995"/>
      <c r="C822" s="175"/>
      <c r="D822" s="174"/>
      <c r="E822" s="174"/>
      <c r="F822" s="174"/>
      <c r="G822" s="174"/>
      <c r="H822" s="174"/>
      <c r="I822" s="174"/>
      <c r="J822" s="174"/>
      <c r="K822" s="174"/>
    </row>
    <row r="823" spans="2:11" ht="13.5">
      <c r="B823" s="995"/>
      <c r="C823" s="175"/>
      <c r="D823" s="174"/>
      <c r="E823" s="174"/>
      <c r="F823" s="174"/>
      <c r="G823" s="174"/>
      <c r="H823" s="174"/>
      <c r="I823" s="174"/>
      <c r="J823" s="174"/>
      <c r="K823" s="174"/>
    </row>
    <row r="824" spans="2:11" ht="13.5">
      <c r="B824" s="995"/>
      <c r="C824" s="175"/>
      <c r="D824" s="174"/>
      <c r="E824" s="174"/>
      <c r="F824" s="174"/>
      <c r="G824" s="174"/>
      <c r="H824" s="174"/>
      <c r="I824" s="174"/>
      <c r="J824" s="174"/>
      <c r="K824" s="174"/>
    </row>
    <row r="825" spans="2:11" ht="13.5">
      <c r="B825" s="995"/>
      <c r="C825" s="175"/>
      <c r="D825" s="174"/>
      <c r="E825" s="174"/>
      <c r="F825" s="174"/>
      <c r="G825" s="174"/>
      <c r="H825" s="174"/>
      <c r="I825" s="174"/>
      <c r="J825" s="174"/>
      <c r="K825" s="174"/>
    </row>
    <row r="826" spans="2:11" ht="13.5">
      <c r="B826" s="995"/>
      <c r="C826" s="175"/>
      <c r="D826" s="174"/>
      <c r="E826" s="174"/>
      <c r="F826" s="174"/>
      <c r="G826" s="174"/>
      <c r="H826" s="174"/>
      <c r="I826" s="174"/>
      <c r="J826" s="174"/>
      <c r="K826" s="174"/>
    </row>
    <row r="827" spans="2:11" ht="13.5">
      <c r="B827" s="995"/>
      <c r="C827" s="175"/>
      <c r="D827" s="174"/>
      <c r="E827" s="174"/>
      <c r="F827" s="174"/>
      <c r="G827" s="174"/>
      <c r="H827" s="174"/>
      <c r="I827" s="174"/>
      <c r="J827" s="174"/>
      <c r="K827" s="174"/>
    </row>
    <row r="828" spans="2:11" ht="13.5">
      <c r="B828" s="995"/>
      <c r="C828" s="175"/>
      <c r="D828" s="174"/>
      <c r="E828" s="174"/>
      <c r="F828" s="174"/>
      <c r="G828" s="174"/>
      <c r="H828" s="174"/>
      <c r="I828" s="174"/>
      <c r="J828" s="174"/>
      <c r="K828" s="174"/>
    </row>
    <row r="829" spans="2:11" ht="13.5">
      <c r="B829" s="995"/>
      <c r="C829" s="175"/>
      <c r="D829" s="174"/>
      <c r="E829" s="174"/>
      <c r="F829" s="174"/>
      <c r="G829" s="174"/>
      <c r="H829" s="174"/>
      <c r="I829" s="174"/>
      <c r="J829" s="174"/>
      <c r="K829" s="174"/>
    </row>
    <row r="830" spans="2:11" ht="13.5">
      <c r="B830" s="995"/>
      <c r="C830" s="175"/>
      <c r="D830" s="174"/>
      <c r="E830" s="174"/>
      <c r="F830" s="174"/>
      <c r="G830" s="174"/>
      <c r="H830" s="174"/>
      <c r="I830" s="174"/>
      <c r="J830" s="174"/>
      <c r="K830" s="174"/>
    </row>
    <row r="831" spans="2:11" ht="13.5">
      <c r="B831" s="995"/>
      <c r="C831" s="175"/>
      <c r="D831" s="174"/>
      <c r="E831" s="174"/>
      <c r="F831" s="174"/>
      <c r="G831" s="174"/>
      <c r="H831" s="174"/>
      <c r="I831" s="174"/>
      <c r="J831" s="174"/>
      <c r="K831" s="174"/>
    </row>
    <row r="832" spans="2:11" ht="13.5">
      <c r="B832" s="995"/>
      <c r="C832" s="175"/>
      <c r="D832" s="174"/>
      <c r="E832" s="174"/>
      <c r="F832" s="174"/>
      <c r="G832" s="174"/>
      <c r="H832" s="174"/>
      <c r="I832" s="174"/>
      <c r="J832" s="174"/>
      <c r="K832" s="174"/>
    </row>
    <row r="833" spans="2:11" ht="13.5">
      <c r="B833" s="995"/>
      <c r="C833" s="175"/>
      <c r="D833" s="174"/>
      <c r="E833" s="174"/>
      <c r="F833" s="174"/>
      <c r="G833" s="174"/>
      <c r="H833" s="174"/>
      <c r="I833" s="174"/>
      <c r="J833" s="174"/>
      <c r="K833" s="174"/>
    </row>
    <row r="834" spans="2:11" ht="13.5">
      <c r="B834" s="995"/>
      <c r="C834" s="175"/>
      <c r="D834" s="174"/>
      <c r="E834" s="174"/>
      <c r="F834" s="174"/>
      <c r="G834" s="174"/>
      <c r="H834" s="174"/>
      <c r="I834" s="174"/>
      <c r="J834" s="174"/>
      <c r="K834" s="174"/>
    </row>
    <row r="835" spans="2:11" ht="13.5">
      <c r="B835" s="995"/>
      <c r="C835" s="175"/>
      <c r="D835" s="174"/>
      <c r="E835" s="174"/>
      <c r="F835" s="174"/>
      <c r="G835" s="174"/>
      <c r="H835" s="174"/>
      <c r="I835" s="174"/>
      <c r="J835" s="174"/>
      <c r="K835" s="174"/>
    </row>
    <row r="836" spans="2:11" ht="13.5">
      <c r="B836" s="995"/>
      <c r="C836" s="175"/>
      <c r="D836" s="174"/>
      <c r="E836" s="174"/>
      <c r="F836" s="174"/>
      <c r="G836" s="174"/>
      <c r="H836" s="174"/>
      <c r="I836" s="174"/>
      <c r="J836" s="174"/>
      <c r="K836" s="174"/>
    </row>
    <row r="837" spans="2:11" ht="13.5">
      <c r="B837" s="995"/>
      <c r="C837" s="175"/>
      <c r="D837" s="174"/>
      <c r="E837" s="174"/>
      <c r="F837" s="174"/>
      <c r="G837" s="174"/>
      <c r="H837" s="174"/>
      <c r="I837" s="174"/>
      <c r="J837" s="174"/>
      <c r="K837" s="174"/>
    </row>
    <row r="838" spans="2:11" ht="13.5">
      <c r="B838" s="995"/>
      <c r="C838" s="175"/>
      <c r="D838" s="174"/>
      <c r="E838" s="174"/>
      <c r="F838" s="174"/>
      <c r="G838" s="174"/>
      <c r="H838" s="174"/>
      <c r="I838" s="174"/>
      <c r="J838" s="174"/>
      <c r="K838" s="174"/>
    </row>
    <row r="839" spans="2:11" ht="13.5">
      <c r="B839" s="995"/>
      <c r="C839" s="175"/>
      <c r="D839" s="174"/>
      <c r="E839" s="174"/>
      <c r="F839" s="174"/>
      <c r="G839" s="174"/>
      <c r="H839" s="174"/>
      <c r="I839" s="174"/>
      <c r="J839" s="174"/>
      <c r="K839" s="174"/>
    </row>
    <row r="840" spans="2:11" ht="13.5">
      <c r="B840" s="995"/>
      <c r="C840" s="175"/>
      <c r="D840" s="174"/>
      <c r="E840" s="174"/>
      <c r="F840" s="174"/>
      <c r="G840" s="174"/>
      <c r="H840" s="174"/>
      <c r="I840" s="174"/>
      <c r="J840" s="174"/>
      <c r="K840" s="174"/>
    </row>
    <row r="841" spans="2:11" ht="13.5">
      <c r="B841" s="995"/>
      <c r="C841" s="175"/>
      <c r="D841" s="174"/>
      <c r="E841" s="174"/>
      <c r="F841" s="174"/>
      <c r="G841" s="174"/>
      <c r="H841" s="174"/>
      <c r="I841" s="174"/>
      <c r="J841" s="174"/>
      <c r="K841" s="174"/>
    </row>
    <row r="842" spans="2:11" ht="13.5">
      <c r="B842" s="995"/>
      <c r="C842" s="175"/>
      <c r="D842" s="174"/>
      <c r="E842" s="174"/>
      <c r="F842" s="174"/>
      <c r="G842" s="174"/>
      <c r="H842" s="174"/>
      <c r="I842" s="174"/>
      <c r="J842" s="174"/>
      <c r="K842" s="174"/>
    </row>
    <row r="843" spans="2:11" ht="13.5">
      <c r="B843" s="995"/>
      <c r="C843" s="175"/>
      <c r="D843" s="174"/>
      <c r="E843" s="174"/>
      <c r="F843" s="174"/>
      <c r="G843" s="174"/>
      <c r="H843" s="174"/>
      <c r="I843" s="174"/>
      <c r="J843" s="174"/>
      <c r="K843" s="174"/>
    </row>
    <row r="844" spans="2:11" ht="13.5">
      <c r="B844" s="995"/>
      <c r="C844" s="175"/>
      <c r="D844" s="174"/>
      <c r="E844" s="174"/>
      <c r="F844" s="174"/>
      <c r="G844" s="174"/>
      <c r="H844" s="174"/>
      <c r="I844" s="174"/>
      <c r="J844" s="174"/>
      <c r="K844" s="174"/>
    </row>
    <row r="845" spans="2:11" ht="13.5">
      <c r="B845" s="995"/>
      <c r="C845" s="175"/>
      <c r="D845" s="174"/>
      <c r="E845" s="174"/>
      <c r="F845" s="174"/>
      <c r="G845" s="174"/>
      <c r="H845" s="174"/>
      <c r="I845" s="174"/>
      <c r="J845" s="174"/>
      <c r="K845" s="174"/>
    </row>
    <row r="846" spans="2:11" ht="13.5">
      <c r="B846" s="995"/>
      <c r="C846" s="175"/>
      <c r="D846" s="174"/>
      <c r="E846" s="174"/>
      <c r="F846" s="174"/>
      <c r="G846" s="174"/>
      <c r="H846" s="174"/>
      <c r="I846" s="174"/>
      <c r="J846" s="174"/>
      <c r="K846" s="174"/>
    </row>
    <row r="847" spans="2:11" ht="13.5">
      <c r="B847" s="995"/>
      <c r="C847" s="175"/>
      <c r="D847" s="174"/>
      <c r="E847" s="174"/>
      <c r="F847" s="174"/>
      <c r="G847" s="174"/>
      <c r="H847" s="174"/>
      <c r="I847" s="174"/>
      <c r="J847" s="174"/>
      <c r="K847" s="174"/>
    </row>
    <row r="848" spans="2:11" ht="13.5">
      <c r="B848" s="995"/>
      <c r="C848" s="175"/>
      <c r="D848" s="174"/>
      <c r="E848" s="174"/>
      <c r="F848" s="174"/>
      <c r="G848" s="174"/>
      <c r="H848" s="174"/>
      <c r="I848" s="174"/>
      <c r="J848" s="174"/>
      <c r="K848" s="174"/>
    </row>
    <row r="849" spans="2:11" ht="13.5">
      <c r="B849" s="995"/>
      <c r="C849" s="175"/>
      <c r="D849" s="174"/>
      <c r="E849" s="174"/>
      <c r="F849" s="174"/>
      <c r="G849" s="174"/>
      <c r="H849" s="174"/>
      <c r="I849" s="174"/>
      <c r="J849" s="174"/>
      <c r="K849" s="174"/>
    </row>
    <row r="850" spans="2:11" ht="13.5">
      <c r="B850" s="995"/>
      <c r="C850" s="175"/>
      <c r="D850" s="174"/>
      <c r="E850" s="174"/>
      <c r="F850" s="174"/>
      <c r="G850" s="174"/>
      <c r="H850" s="174"/>
      <c r="I850" s="174"/>
      <c r="J850" s="174"/>
      <c r="K850" s="174"/>
    </row>
    <row r="851" spans="2:11" ht="13.5">
      <c r="B851" s="995"/>
      <c r="C851" s="175"/>
      <c r="D851" s="174"/>
      <c r="E851" s="174"/>
      <c r="F851" s="174"/>
      <c r="G851" s="174"/>
      <c r="H851" s="174"/>
      <c r="I851" s="174"/>
      <c r="J851" s="174"/>
      <c r="K851" s="174"/>
    </row>
    <row r="852" spans="2:11" ht="13.5">
      <c r="B852" s="995"/>
      <c r="C852" s="175"/>
      <c r="D852" s="174"/>
      <c r="E852" s="174"/>
      <c r="F852" s="174"/>
      <c r="G852" s="174"/>
      <c r="H852" s="174"/>
      <c r="I852" s="174"/>
      <c r="J852" s="174"/>
      <c r="K852" s="174"/>
    </row>
    <row r="853" spans="2:11" ht="13.5">
      <c r="B853" s="995"/>
      <c r="C853" s="175"/>
      <c r="D853" s="174"/>
      <c r="E853" s="174"/>
      <c r="F853" s="174"/>
      <c r="G853" s="174"/>
      <c r="H853" s="174"/>
      <c r="I853" s="174"/>
      <c r="J853" s="174"/>
      <c r="K853" s="174"/>
    </row>
    <row r="854" spans="2:11" ht="13.5">
      <c r="B854" s="995"/>
      <c r="C854" s="175"/>
      <c r="D854" s="174"/>
      <c r="E854" s="174"/>
      <c r="F854" s="174"/>
      <c r="G854" s="174"/>
      <c r="H854" s="174"/>
      <c r="I854" s="174"/>
      <c r="J854" s="174"/>
      <c r="K854" s="174"/>
    </row>
    <row r="855" spans="2:11" ht="13.5">
      <c r="B855" s="995"/>
      <c r="C855" s="175"/>
      <c r="D855" s="174"/>
      <c r="E855" s="174"/>
      <c r="F855" s="174"/>
      <c r="G855" s="174"/>
      <c r="H855" s="174"/>
      <c r="I855" s="174"/>
      <c r="J855" s="174"/>
      <c r="K855" s="174"/>
    </row>
    <row r="856" spans="2:11" ht="13.5">
      <c r="B856" s="995"/>
      <c r="C856" s="175"/>
      <c r="D856" s="174"/>
      <c r="E856" s="174"/>
      <c r="F856" s="174"/>
      <c r="G856" s="174"/>
      <c r="H856" s="174"/>
      <c r="I856" s="174"/>
      <c r="J856" s="174"/>
      <c r="K856" s="174"/>
    </row>
    <row r="857" spans="2:11" ht="13.5">
      <c r="B857" s="995"/>
      <c r="C857" s="175"/>
      <c r="D857" s="174"/>
      <c r="E857" s="174"/>
      <c r="F857" s="174"/>
      <c r="G857" s="174"/>
      <c r="H857" s="174"/>
      <c r="I857" s="174"/>
      <c r="J857" s="174"/>
      <c r="K857" s="174"/>
    </row>
    <row r="858" spans="2:11" ht="13.5">
      <c r="B858" s="995"/>
      <c r="C858" s="175"/>
      <c r="D858" s="174"/>
      <c r="E858" s="174"/>
      <c r="F858" s="174"/>
      <c r="G858" s="174"/>
      <c r="H858" s="174"/>
      <c r="I858" s="174"/>
      <c r="J858" s="174"/>
      <c r="K858" s="174"/>
    </row>
    <row r="859" spans="2:11" ht="13.5">
      <c r="B859" s="995"/>
      <c r="C859" s="175"/>
      <c r="D859" s="174"/>
      <c r="E859" s="174"/>
      <c r="F859" s="174"/>
      <c r="G859" s="174"/>
      <c r="H859" s="174"/>
      <c r="I859" s="174"/>
      <c r="J859" s="174"/>
      <c r="K859" s="174"/>
    </row>
    <row r="860" spans="2:11" ht="13.5">
      <c r="B860" s="995"/>
      <c r="C860" s="175"/>
      <c r="D860" s="174"/>
      <c r="E860" s="174"/>
      <c r="F860" s="174"/>
      <c r="G860" s="174"/>
      <c r="H860" s="174"/>
      <c r="I860" s="174"/>
      <c r="J860" s="174"/>
      <c r="K860" s="174"/>
    </row>
    <row r="861" spans="2:11" ht="13.5">
      <c r="B861" s="995"/>
      <c r="C861" s="175"/>
      <c r="D861" s="174"/>
      <c r="E861" s="174"/>
      <c r="F861" s="174"/>
      <c r="G861" s="174"/>
      <c r="H861" s="174"/>
      <c r="I861" s="174"/>
      <c r="J861" s="174"/>
      <c r="K861" s="174"/>
    </row>
    <row r="862" spans="2:11" ht="13.5">
      <c r="B862" s="995"/>
      <c r="C862" s="175"/>
      <c r="D862" s="174"/>
      <c r="E862" s="174"/>
      <c r="F862" s="174"/>
      <c r="G862" s="174"/>
      <c r="H862" s="174"/>
      <c r="I862" s="174"/>
      <c r="J862" s="174"/>
      <c r="K862" s="174"/>
    </row>
    <row r="863" spans="2:11" ht="13.5">
      <c r="B863" s="995"/>
      <c r="C863" s="175"/>
      <c r="D863" s="174"/>
      <c r="E863" s="174"/>
      <c r="F863" s="174"/>
      <c r="G863" s="174"/>
      <c r="H863" s="174"/>
      <c r="I863" s="174"/>
      <c r="J863" s="174"/>
      <c r="K863" s="174"/>
    </row>
    <row r="864" spans="2:11" ht="13.5">
      <c r="B864" s="995"/>
      <c r="C864" s="175"/>
      <c r="D864" s="174"/>
      <c r="E864" s="174"/>
      <c r="F864" s="174"/>
      <c r="G864" s="174"/>
      <c r="H864" s="174"/>
      <c r="I864" s="174"/>
      <c r="J864" s="174"/>
      <c r="K864" s="174"/>
    </row>
    <row r="865" spans="2:11" ht="13.5">
      <c r="B865" s="995"/>
      <c r="C865" s="175"/>
      <c r="D865" s="174"/>
      <c r="E865" s="174"/>
      <c r="F865" s="174"/>
      <c r="G865" s="174"/>
      <c r="H865" s="174"/>
      <c r="I865" s="174"/>
      <c r="J865" s="174"/>
      <c r="K865" s="174"/>
    </row>
    <row r="866" spans="2:11" ht="13.5">
      <c r="B866" s="995"/>
      <c r="C866" s="175"/>
      <c r="D866" s="174"/>
      <c r="E866" s="174"/>
      <c r="F866" s="174"/>
      <c r="G866" s="174"/>
      <c r="H866" s="174"/>
      <c r="I866" s="174"/>
      <c r="J866" s="174"/>
      <c r="K866" s="174"/>
    </row>
    <row r="867" spans="2:11" ht="13.5">
      <c r="B867" s="995"/>
      <c r="C867" s="175"/>
      <c r="D867" s="174"/>
      <c r="E867" s="174"/>
      <c r="F867" s="174"/>
      <c r="G867" s="174"/>
      <c r="H867" s="174"/>
      <c r="I867" s="174"/>
      <c r="J867" s="174"/>
      <c r="K867" s="174"/>
    </row>
    <row r="868" spans="2:11" ht="13.5">
      <c r="B868" s="995"/>
      <c r="C868" s="175"/>
      <c r="D868" s="174"/>
      <c r="E868" s="174"/>
      <c r="F868" s="174"/>
      <c r="G868" s="174"/>
      <c r="H868" s="174"/>
      <c r="I868" s="174"/>
      <c r="J868" s="174"/>
      <c r="K868" s="174"/>
    </row>
    <row r="869" spans="2:11" ht="13.5">
      <c r="B869" s="995"/>
      <c r="C869" s="175"/>
      <c r="D869" s="174"/>
      <c r="E869" s="174"/>
      <c r="F869" s="174"/>
      <c r="G869" s="174"/>
      <c r="H869" s="174"/>
      <c r="I869" s="174"/>
      <c r="J869" s="174"/>
      <c r="K869" s="174"/>
    </row>
    <row r="870" spans="2:11" ht="13.5">
      <c r="B870" s="995"/>
      <c r="C870" s="175"/>
      <c r="D870" s="174"/>
      <c r="E870" s="174"/>
      <c r="F870" s="174"/>
      <c r="G870" s="174"/>
      <c r="H870" s="174"/>
      <c r="I870" s="174"/>
      <c r="J870" s="174"/>
      <c r="K870" s="174"/>
    </row>
    <row r="871" spans="2:11" ht="13.5">
      <c r="B871" s="995"/>
      <c r="C871" s="175"/>
      <c r="D871" s="174"/>
      <c r="E871" s="174"/>
      <c r="F871" s="174"/>
      <c r="G871" s="174"/>
      <c r="H871" s="174"/>
      <c r="I871" s="174"/>
      <c r="J871" s="174"/>
      <c r="K871" s="174"/>
    </row>
    <row r="872" spans="2:11" ht="13.5">
      <c r="B872" s="995"/>
      <c r="C872" s="175"/>
      <c r="D872" s="174"/>
      <c r="E872" s="174"/>
      <c r="F872" s="174"/>
      <c r="G872" s="174"/>
      <c r="H872" s="174"/>
      <c r="I872" s="174"/>
      <c r="J872" s="174"/>
      <c r="K872" s="174"/>
    </row>
    <row r="873" spans="2:11" ht="13.5">
      <c r="B873" s="995"/>
      <c r="C873" s="175"/>
      <c r="D873" s="174"/>
      <c r="E873" s="174"/>
      <c r="F873" s="174"/>
      <c r="G873" s="174"/>
      <c r="H873" s="174"/>
      <c r="I873" s="174"/>
      <c r="J873" s="174"/>
      <c r="K873" s="174"/>
    </row>
    <row r="874" spans="2:11" ht="13.5">
      <c r="B874" s="995"/>
      <c r="C874" s="175"/>
      <c r="D874" s="174"/>
      <c r="E874" s="174"/>
      <c r="F874" s="174"/>
      <c r="G874" s="174"/>
      <c r="H874" s="174"/>
      <c r="I874" s="174"/>
      <c r="J874" s="174"/>
      <c r="K874" s="174"/>
    </row>
    <row r="875" spans="2:11" ht="13.5">
      <c r="B875" s="995"/>
      <c r="C875" s="175"/>
      <c r="D875" s="174"/>
      <c r="E875" s="174"/>
      <c r="F875" s="174"/>
      <c r="G875" s="174"/>
      <c r="H875" s="174"/>
      <c r="I875" s="174"/>
      <c r="J875" s="174"/>
      <c r="K875" s="174"/>
    </row>
    <row r="876" spans="2:11" ht="13.5">
      <c r="B876" s="995"/>
      <c r="C876" s="175"/>
      <c r="D876" s="174"/>
      <c r="E876" s="174"/>
      <c r="F876" s="174"/>
      <c r="G876" s="174"/>
      <c r="H876" s="174"/>
      <c r="I876" s="174"/>
      <c r="J876" s="174"/>
      <c r="K876" s="174"/>
    </row>
    <row r="877" spans="2:11" ht="13.5">
      <c r="B877" s="995"/>
      <c r="C877" s="175"/>
      <c r="D877" s="174"/>
      <c r="E877" s="174"/>
      <c r="F877" s="174"/>
      <c r="G877" s="174"/>
      <c r="H877" s="174"/>
      <c r="I877" s="174"/>
      <c r="J877" s="174"/>
      <c r="K877" s="174"/>
    </row>
    <row r="878" spans="2:11" ht="13.5">
      <c r="B878" s="995"/>
      <c r="C878" s="175"/>
      <c r="D878" s="174"/>
      <c r="E878" s="174"/>
      <c r="F878" s="174"/>
      <c r="G878" s="174"/>
      <c r="H878" s="174"/>
      <c r="I878" s="174"/>
      <c r="J878" s="174"/>
      <c r="K878" s="174"/>
    </row>
    <row r="879" spans="2:11" ht="13.5">
      <c r="B879" s="995"/>
      <c r="C879" s="175"/>
      <c r="D879" s="174"/>
      <c r="E879" s="174"/>
      <c r="F879" s="174"/>
      <c r="G879" s="174"/>
      <c r="H879" s="174"/>
      <c r="I879" s="174"/>
      <c r="J879" s="174"/>
      <c r="K879" s="174"/>
    </row>
    <row r="880" spans="2:11" ht="13.5">
      <c r="B880" s="995"/>
      <c r="C880" s="175"/>
      <c r="D880" s="174"/>
      <c r="E880" s="174"/>
      <c r="F880" s="174"/>
      <c r="G880" s="174"/>
      <c r="H880" s="174"/>
      <c r="I880" s="174"/>
      <c r="J880" s="174"/>
      <c r="K880" s="174"/>
    </row>
    <row r="881" spans="2:11" ht="13.5">
      <c r="B881" s="995"/>
      <c r="C881" s="175"/>
      <c r="D881" s="174"/>
      <c r="E881" s="174"/>
      <c r="F881" s="174"/>
      <c r="G881" s="174"/>
      <c r="H881" s="174"/>
      <c r="I881" s="174"/>
      <c r="J881" s="174"/>
      <c r="K881" s="174"/>
    </row>
    <row r="882" spans="2:11" ht="13.5">
      <c r="B882" s="995"/>
      <c r="C882" s="175"/>
      <c r="D882" s="174"/>
      <c r="E882" s="174"/>
      <c r="F882" s="174"/>
      <c r="G882" s="174"/>
      <c r="H882" s="174"/>
      <c r="I882" s="174"/>
      <c r="J882" s="174"/>
      <c r="K882" s="174"/>
    </row>
    <row r="883" spans="2:11" ht="13.5">
      <c r="B883" s="995"/>
      <c r="C883" s="175"/>
      <c r="D883" s="174"/>
      <c r="E883" s="174"/>
      <c r="F883" s="174"/>
      <c r="G883" s="174"/>
      <c r="H883" s="174"/>
      <c r="I883" s="174"/>
      <c r="J883" s="174"/>
      <c r="K883" s="174"/>
    </row>
    <row r="884" spans="2:11" ht="13.5">
      <c r="B884" s="995"/>
      <c r="C884" s="175"/>
      <c r="D884" s="174"/>
      <c r="E884" s="174"/>
      <c r="F884" s="174"/>
      <c r="G884" s="174"/>
      <c r="H884" s="174"/>
      <c r="I884" s="174"/>
      <c r="J884" s="174"/>
      <c r="K884" s="174"/>
    </row>
    <row r="885" spans="2:11" ht="13.5">
      <c r="B885" s="995"/>
      <c r="C885" s="175"/>
      <c r="D885" s="174"/>
      <c r="E885" s="174"/>
      <c r="F885" s="174"/>
      <c r="G885" s="174"/>
      <c r="H885" s="174"/>
      <c r="I885" s="174"/>
      <c r="J885" s="174"/>
      <c r="K885" s="174"/>
    </row>
    <row r="886" spans="2:11" ht="13.5">
      <c r="B886" s="995"/>
      <c r="C886" s="175"/>
      <c r="D886" s="174"/>
      <c r="E886" s="174"/>
      <c r="F886" s="174"/>
      <c r="G886" s="174"/>
      <c r="H886" s="174"/>
      <c r="I886" s="174"/>
      <c r="J886" s="174"/>
      <c r="K886" s="174"/>
    </row>
    <row r="887" spans="2:11" ht="13.5">
      <c r="B887" s="995"/>
      <c r="C887" s="175"/>
      <c r="D887" s="174"/>
      <c r="E887" s="174"/>
      <c r="F887" s="174"/>
      <c r="G887" s="174"/>
      <c r="H887" s="174"/>
      <c r="I887" s="174"/>
      <c r="J887" s="174"/>
      <c r="K887" s="174"/>
    </row>
    <row r="888" spans="2:11" ht="13.5">
      <c r="B888" s="995"/>
      <c r="C888" s="175"/>
      <c r="D888" s="174"/>
      <c r="E888" s="174"/>
      <c r="F888" s="174"/>
      <c r="G888" s="174"/>
      <c r="H888" s="174"/>
      <c r="I888" s="174"/>
      <c r="J888" s="174"/>
      <c r="K888" s="174"/>
    </row>
    <row r="889" spans="2:11" ht="13.5">
      <c r="B889" s="995"/>
      <c r="C889" s="175"/>
      <c r="D889" s="174"/>
      <c r="E889" s="174"/>
      <c r="F889" s="174"/>
      <c r="G889" s="174"/>
      <c r="H889" s="174"/>
      <c r="I889" s="174"/>
      <c r="J889" s="174"/>
      <c r="K889" s="174"/>
    </row>
    <row r="890" spans="2:11" ht="13.5">
      <c r="B890" s="995"/>
      <c r="C890" s="175"/>
      <c r="D890" s="174"/>
      <c r="E890" s="174"/>
      <c r="F890" s="174"/>
      <c r="G890" s="174"/>
      <c r="H890" s="174"/>
      <c r="I890" s="174"/>
      <c r="J890" s="174"/>
      <c r="K890" s="174"/>
    </row>
    <row r="891" spans="2:11" ht="13.5">
      <c r="B891" s="995"/>
      <c r="C891" s="175"/>
      <c r="D891" s="174"/>
      <c r="E891" s="174"/>
      <c r="F891" s="174"/>
      <c r="G891" s="174"/>
      <c r="H891" s="174"/>
      <c r="I891" s="174"/>
      <c r="J891" s="174"/>
      <c r="K891" s="174"/>
    </row>
    <row r="892" spans="2:11" ht="13.5">
      <c r="B892" s="995"/>
      <c r="C892" s="175"/>
      <c r="D892" s="174"/>
      <c r="E892" s="174"/>
      <c r="F892" s="174"/>
      <c r="G892" s="174"/>
      <c r="H892" s="174"/>
      <c r="I892" s="174"/>
      <c r="J892" s="174"/>
      <c r="K892" s="174"/>
    </row>
    <row r="893" spans="2:11" ht="13.5">
      <c r="B893" s="995"/>
      <c r="C893" s="175"/>
      <c r="D893" s="174"/>
      <c r="E893" s="174"/>
      <c r="F893" s="174"/>
      <c r="G893" s="174"/>
      <c r="H893" s="174"/>
      <c r="I893" s="174"/>
      <c r="J893" s="174"/>
      <c r="K893" s="174"/>
    </row>
    <row r="894" spans="2:11" ht="13.5">
      <c r="B894" s="995"/>
      <c r="C894" s="175"/>
      <c r="D894" s="174"/>
      <c r="E894" s="174"/>
      <c r="F894" s="174"/>
      <c r="G894" s="174"/>
      <c r="H894" s="174"/>
      <c r="I894" s="174"/>
      <c r="J894" s="174"/>
      <c r="K894" s="174"/>
    </row>
    <row r="895" spans="2:11" ht="13.5">
      <c r="B895" s="995"/>
      <c r="C895" s="175"/>
      <c r="D895" s="174"/>
      <c r="E895" s="174"/>
      <c r="F895" s="174"/>
      <c r="G895" s="174"/>
      <c r="H895" s="174"/>
      <c r="I895" s="174"/>
      <c r="J895" s="174"/>
      <c r="K895" s="174"/>
    </row>
    <row r="896" spans="2:11" ht="13.5">
      <c r="B896" s="995"/>
      <c r="C896" s="175"/>
      <c r="D896" s="174"/>
      <c r="E896" s="174"/>
      <c r="F896" s="174"/>
      <c r="G896" s="174"/>
      <c r="H896" s="174"/>
      <c r="I896" s="174"/>
      <c r="J896" s="174"/>
      <c r="K896" s="174"/>
    </row>
    <row r="897" spans="2:11" ht="13.5">
      <c r="B897" s="995"/>
      <c r="C897" s="175"/>
      <c r="D897" s="174"/>
      <c r="E897" s="174"/>
      <c r="F897" s="174"/>
      <c r="G897" s="174"/>
      <c r="H897" s="174"/>
      <c r="I897" s="174"/>
      <c r="J897" s="174"/>
      <c r="K897" s="174"/>
    </row>
    <row r="898" spans="2:11" ht="13.5">
      <c r="B898" s="995"/>
      <c r="C898" s="175"/>
      <c r="D898" s="174"/>
      <c r="E898" s="174"/>
      <c r="F898" s="174"/>
      <c r="G898" s="174"/>
      <c r="H898" s="174"/>
      <c r="I898" s="174"/>
      <c r="J898" s="174"/>
      <c r="K898" s="174"/>
    </row>
    <row r="899" spans="2:11" ht="13.5">
      <c r="B899" s="995"/>
      <c r="C899" s="175"/>
      <c r="D899" s="174"/>
      <c r="E899" s="174"/>
      <c r="F899" s="174"/>
      <c r="G899" s="174"/>
      <c r="H899" s="174"/>
      <c r="I899" s="174"/>
      <c r="J899" s="174"/>
      <c r="K899" s="174"/>
    </row>
    <row r="900" spans="2:11" ht="13.5">
      <c r="B900" s="995"/>
      <c r="C900" s="175"/>
      <c r="D900" s="174"/>
      <c r="E900" s="174"/>
      <c r="F900" s="174"/>
      <c r="G900" s="174"/>
      <c r="H900" s="174"/>
      <c r="I900" s="174"/>
      <c r="J900" s="174"/>
      <c r="K900" s="174"/>
    </row>
    <row r="901" spans="2:11" ht="13.5">
      <c r="B901" s="995"/>
      <c r="C901" s="175"/>
      <c r="D901" s="174"/>
      <c r="E901" s="174"/>
      <c r="F901" s="174"/>
      <c r="G901" s="174"/>
      <c r="H901" s="174"/>
      <c r="I901" s="174"/>
      <c r="J901" s="174"/>
      <c r="K901" s="174"/>
    </row>
    <row r="902" spans="2:11" ht="13.5">
      <c r="B902" s="995"/>
      <c r="C902" s="175"/>
      <c r="D902" s="174"/>
      <c r="E902" s="174"/>
      <c r="F902" s="174"/>
      <c r="G902" s="174"/>
      <c r="H902" s="174"/>
      <c r="I902" s="174"/>
      <c r="J902" s="174"/>
      <c r="K902" s="174"/>
    </row>
    <row r="903" spans="2:11" ht="13.5">
      <c r="B903" s="995"/>
      <c r="C903" s="175"/>
      <c r="D903" s="174"/>
      <c r="E903" s="174"/>
      <c r="F903" s="174"/>
      <c r="G903" s="174"/>
      <c r="H903" s="174"/>
      <c r="I903" s="174"/>
      <c r="J903" s="174"/>
      <c r="K903" s="174"/>
    </row>
    <row r="904" spans="2:11" ht="13.5">
      <c r="B904" s="995"/>
      <c r="C904" s="175"/>
      <c r="D904" s="174"/>
      <c r="E904" s="174"/>
      <c r="F904" s="174"/>
      <c r="G904" s="174"/>
      <c r="H904" s="174"/>
      <c r="I904" s="174"/>
      <c r="J904" s="174"/>
      <c r="K904" s="174"/>
    </row>
    <row r="905" spans="2:11" ht="13.5">
      <c r="B905" s="995"/>
      <c r="C905" s="175"/>
      <c r="D905" s="174"/>
      <c r="E905" s="174"/>
      <c r="F905" s="174"/>
      <c r="G905" s="174"/>
      <c r="H905" s="174"/>
      <c r="I905" s="174"/>
      <c r="J905" s="174"/>
      <c r="K905" s="174"/>
    </row>
    <row r="906" spans="2:11" ht="13.5">
      <c r="B906" s="995"/>
      <c r="C906" s="175"/>
      <c r="D906" s="174"/>
      <c r="E906" s="174"/>
      <c r="F906" s="174"/>
      <c r="G906" s="174"/>
      <c r="H906" s="174"/>
      <c r="I906" s="174"/>
      <c r="J906" s="174"/>
      <c r="K906" s="174"/>
    </row>
    <row r="907" spans="2:11" ht="13.5">
      <c r="B907" s="995"/>
      <c r="C907" s="175"/>
      <c r="D907" s="174"/>
      <c r="E907" s="174"/>
      <c r="F907" s="174"/>
      <c r="G907" s="174"/>
      <c r="H907" s="174"/>
      <c r="I907" s="174"/>
      <c r="J907" s="174"/>
      <c r="K907" s="174"/>
    </row>
    <row r="908" spans="2:11" ht="13.5">
      <c r="B908" s="995"/>
      <c r="C908" s="175"/>
      <c r="D908" s="174"/>
      <c r="E908" s="174"/>
      <c r="F908" s="174"/>
      <c r="G908" s="174"/>
      <c r="H908" s="174"/>
      <c r="I908" s="174"/>
      <c r="J908" s="174"/>
      <c r="K908" s="174"/>
    </row>
    <row r="909" spans="2:11" ht="13.5">
      <c r="B909" s="995"/>
      <c r="C909" s="175"/>
      <c r="D909" s="174"/>
      <c r="E909" s="174"/>
      <c r="F909" s="174"/>
      <c r="G909" s="174"/>
      <c r="H909" s="174"/>
      <c r="I909" s="174"/>
      <c r="J909" s="174"/>
      <c r="K909" s="174"/>
    </row>
    <row r="910" spans="2:11" ht="13.5">
      <c r="B910" s="995"/>
      <c r="C910" s="175"/>
      <c r="D910" s="174"/>
      <c r="E910" s="174"/>
      <c r="F910" s="174"/>
      <c r="G910" s="174"/>
      <c r="H910" s="174"/>
      <c r="I910" s="174"/>
      <c r="J910" s="174"/>
      <c r="K910" s="174"/>
    </row>
    <row r="911" spans="2:11" ht="13.5">
      <c r="B911" s="995"/>
      <c r="C911" s="175"/>
      <c r="D911" s="174"/>
      <c r="E911" s="174"/>
      <c r="F911" s="174"/>
      <c r="G911" s="174"/>
      <c r="H911" s="174"/>
      <c r="I911" s="174"/>
      <c r="J911" s="174"/>
      <c r="K911" s="174"/>
    </row>
    <row r="912" spans="2:11" ht="13.5">
      <c r="B912" s="995"/>
      <c r="C912" s="175"/>
      <c r="D912" s="174"/>
      <c r="E912" s="174"/>
      <c r="F912" s="174"/>
      <c r="G912" s="174"/>
      <c r="H912" s="174"/>
      <c r="I912" s="174"/>
      <c r="J912" s="174"/>
      <c r="K912" s="174"/>
    </row>
    <row r="913" spans="2:11" ht="13.5">
      <c r="B913" s="995"/>
      <c r="C913" s="175"/>
      <c r="D913" s="174"/>
      <c r="E913" s="174"/>
      <c r="F913" s="174"/>
      <c r="G913" s="174"/>
      <c r="H913" s="174"/>
      <c r="I913" s="174"/>
      <c r="J913" s="174"/>
      <c r="K913" s="174"/>
    </row>
    <row r="914" spans="2:11" ht="13.5">
      <c r="B914" s="995"/>
      <c r="C914" s="175"/>
      <c r="D914" s="174"/>
      <c r="E914" s="174"/>
      <c r="F914" s="174"/>
      <c r="G914" s="174"/>
      <c r="H914" s="174"/>
      <c r="I914" s="174"/>
      <c r="J914" s="174"/>
      <c r="K914" s="174"/>
    </row>
    <row r="915" spans="2:11" ht="13.5">
      <c r="B915" s="995"/>
      <c r="C915" s="175"/>
      <c r="D915" s="174"/>
      <c r="E915" s="174"/>
      <c r="F915" s="174"/>
      <c r="G915" s="174"/>
      <c r="H915" s="174"/>
      <c r="I915" s="174"/>
      <c r="J915" s="174"/>
      <c r="K915" s="174"/>
    </row>
    <row r="916" spans="2:11" ht="13.5">
      <c r="B916" s="995"/>
      <c r="C916" s="175"/>
      <c r="D916" s="174"/>
      <c r="E916" s="174"/>
      <c r="F916" s="174"/>
      <c r="G916" s="174"/>
      <c r="H916" s="174"/>
      <c r="I916" s="174"/>
      <c r="J916" s="174"/>
      <c r="K916" s="174"/>
    </row>
    <row r="917" spans="2:11" ht="13.5">
      <c r="B917" s="995"/>
      <c r="C917" s="175"/>
      <c r="D917" s="174"/>
      <c r="E917" s="174"/>
      <c r="F917" s="174"/>
      <c r="G917" s="174"/>
      <c r="H917" s="174"/>
      <c r="I917" s="174"/>
      <c r="J917" s="174"/>
      <c r="K917" s="174"/>
    </row>
    <row r="918" spans="2:11" ht="13.5">
      <c r="B918" s="995"/>
      <c r="C918" s="175"/>
      <c r="D918" s="174"/>
      <c r="E918" s="174"/>
      <c r="F918" s="174"/>
      <c r="G918" s="174"/>
      <c r="H918" s="174"/>
      <c r="I918" s="174"/>
      <c r="J918" s="174"/>
      <c r="K918" s="174"/>
    </row>
    <row r="919" spans="2:11" ht="13.5">
      <c r="B919" s="995"/>
      <c r="C919" s="175"/>
      <c r="D919" s="174"/>
      <c r="E919" s="174"/>
      <c r="F919" s="174"/>
      <c r="G919" s="174"/>
      <c r="H919" s="174"/>
      <c r="I919" s="174"/>
      <c r="J919" s="174"/>
      <c r="K919" s="174"/>
    </row>
    <row r="920" spans="2:11" ht="13.5">
      <c r="B920" s="995"/>
      <c r="C920" s="175"/>
      <c r="D920" s="174"/>
      <c r="E920" s="174"/>
      <c r="F920" s="174"/>
      <c r="G920" s="174"/>
      <c r="H920" s="174"/>
      <c r="I920" s="174"/>
      <c r="J920" s="174"/>
      <c r="K920" s="174"/>
    </row>
    <row r="921" spans="2:11" ht="13.5">
      <c r="B921" s="995"/>
      <c r="C921" s="175"/>
      <c r="D921" s="174"/>
      <c r="E921" s="174"/>
      <c r="F921" s="174"/>
      <c r="G921" s="174"/>
      <c r="H921" s="174"/>
      <c r="I921" s="174"/>
      <c r="J921" s="174"/>
      <c r="K921" s="174"/>
    </row>
    <row r="922" spans="2:11" ht="13.5">
      <c r="B922" s="995"/>
      <c r="C922" s="175"/>
      <c r="D922" s="174"/>
      <c r="E922" s="174"/>
      <c r="F922" s="174"/>
      <c r="G922" s="174"/>
      <c r="H922" s="174"/>
      <c r="I922" s="174"/>
      <c r="J922" s="174"/>
      <c r="K922" s="174"/>
    </row>
    <row r="923" spans="2:11" ht="13.5">
      <c r="B923" s="995"/>
      <c r="C923" s="175"/>
      <c r="D923" s="174"/>
      <c r="E923" s="174"/>
      <c r="F923" s="174"/>
      <c r="G923" s="174"/>
      <c r="H923" s="174"/>
      <c r="I923" s="174"/>
      <c r="J923" s="174"/>
      <c r="K923" s="174"/>
    </row>
    <row r="924" spans="2:11" ht="13.5">
      <c r="B924" s="995"/>
      <c r="C924" s="175"/>
      <c r="D924" s="174"/>
      <c r="E924" s="174"/>
      <c r="F924" s="174"/>
      <c r="G924" s="174"/>
      <c r="H924" s="174"/>
      <c r="I924" s="174"/>
      <c r="J924" s="174"/>
      <c r="K924" s="174"/>
    </row>
    <row r="925" spans="2:11" ht="13.5">
      <c r="B925" s="995"/>
      <c r="C925" s="175"/>
      <c r="D925" s="174"/>
      <c r="E925" s="174"/>
      <c r="F925" s="174"/>
      <c r="G925" s="174"/>
      <c r="H925" s="174"/>
      <c r="I925" s="174"/>
      <c r="J925" s="174"/>
      <c r="K925" s="174"/>
    </row>
    <row r="926" spans="2:11" ht="13.5">
      <c r="B926" s="995"/>
      <c r="C926" s="175"/>
      <c r="D926" s="174"/>
      <c r="E926" s="174"/>
      <c r="F926" s="174"/>
      <c r="G926" s="174"/>
      <c r="H926" s="174"/>
      <c r="I926" s="174"/>
      <c r="J926" s="174"/>
      <c r="K926" s="174"/>
    </row>
    <row r="927" spans="2:11" ht="13.5">
      <c r="B927" s="995"/>
      <c r="C927" s="175"/>
      <c r="D927" s="174"/>
      <c r="E927" s="174"/>
      <c r="F927" s="174"/>
      <c r="G927" s="174"/>
      <c r="H927" s="174"/>
      <c r="I927" s="174"/>
      <c r="J927" s="174"/>
      <c r="K927" s="174"/>
    </row>
    <row r="928" spans="2:11" ht="13.5">
      <c r="B928" s="995"/>
      <c r="C928" s="175"/>
      <c r="D928" s="174"/>
      <c r="E928" s="174"/>
      <c r="F928" s="174"/>
      <c r="G928" s="174"/>
      <c r="H928" s="174"/>
      <c r="I928" s="174"/>
      <c r="J928" s="174"/>
      <c r="K928" s="174"/>
    </row>
    <row r="929" spans="2:11" ht="13.5">
      <c r="B929" s="995"/>
      <c r="C929" s="175"/>
      <c r="D929" s="174"/>
      <c r="E929" s="174"/>
      <c r="F929" s="174"/>
      <c r="G929" s="174"/>
      <c r="H929" s="174"/>
      <c r="I929" s="174"/>
      <c r="J929" s="174"/>
      <c r="K929" s="174"/>
    </row>
    <row r="930" spans="2:11" ht="13.5">
      <c r="B930" s="995"/>
      <c r="C930" s="175"/>
      <c r="D930" s="174"/>
      <c r="E930" s="174"/>
      <c r="F930" s="174"/>
      <c r="G930" s="174"/>
      <c r="H930" s="174"/>
      <c r="I930" s="174"/>
      <c r="J930" s="174"/>
      <c r="K930" s="174"/>
    </row>
    <row r="931" spans="2:11" ht="13.5">
      <c r="B931" s="995"/>
      <c r="C931" s="175"/>
      <c r="D931" s="174"/>
      <c r="E931" s="174"/>
      <c r="F931" s="174"/>
      <c r="G931" s="174"/>
      <c r="H931" s="174"/>
      <c r="I931" s="174"/>
      <c r="J931" s="174"/>
      <c r="K931" s="174"/>
    </row>
    <row r="932" spans="2:11" ht="13.5">
      <c r="B932" s="995"/>
      <c r="C932" s="175"/>
      <c r="D932" s="174"/>
      <c r="E932" s="174"/>
      <c r="F932" s="174"/>
      <c r="G932" s="174"/>
      <c r="H932" s="174"/>
      <c r="I932" s="174"/>
      <c r="J932" s="174"/>
      <c r="K932" s="174"/>
    </row>
    <row r="933" spans="2:11" ht="13.5">
      <c r="B933" s="995"/>
      <c r="C933" s="175"/>
      <c r="D933" s="174"/>
      <c r="E933" s="174"/>
      <c r="F933" s="174"/>
      <c r="G933" s="174"/>
      <c r="H933" s="174"/>
      <c r="I933" s="174"/>
      <c r="J933" s="174"/>
      <c r="K933" s="174"/>
    </row>
    <row r="934" spans="2:11" ht="13.5">
      <c r="B934" s="995"/>
      <c r="C934" s="175"/>
      <c r="D934" s="174"/>
      <c r="E934" s="174"/>
      <c r="F934" s="174"/>
      <c r="G934" s="174"/>
      <c r="H934" s="174"/>
      <c r="I934" s="174"/>
      <c r="J934" s="174"/>
      <c r="K934" s="174"/>
    </row>
    <row r="935" spans="2:11" ht="13.5">
      <c r="B935" s="995"/>
      <c r="C935" s="175"/>
      <c r="D935" s="174"/>
      <c r="E935" s="174"/>
      <c r="F935" s="174"/>
      <c r="G935" s="174"/>
      <c r="H935" s="174"/>
      <c r="I935" s="174"/>
      <c r="J935" s="174"/>
      <c r="K935" s="174"/>
    </row>
    <row r="936" spans="2:11" ht="13.5">
      <c r="B936" s="995"/>
      <c r="C936" s="175"/>
      <c r="D936" s="174"/>
      <c r="E936" s="174"/>
      <c r="F936" s="174"/>
      <c r="G936" s="174"/>
      <c r="H936" s="174"/>
      <c r="I936" s="174"/>
      <c r="J936" s="174"/>
      <c r="K936" s="174"/>
    </row>
    <row r="937" spans="2:11" ht="13.5">
      <c r="B937" s="995"/>
      <c r="C937" s="175"/>
      <c r="D937" s="174"/>
      <c r="E937" s="174"/>
      <c r="F937" s="174"/>
      <c r="G937" s="174"/>
      <c r="H937" s="174"/>
      <c r="I937" s="174"/>
      <c r="J937" s="174"/>
      <c r="K937" s="174"/>
    </row>
    <row r="938" spans="2:11" ht="13.5">
      <c r="B938" s="995"/>
      <c r="C938" s="175"/>
      <c r="D938" s="174"/>
      <c r="E938" s="174"/>
      <c r="F938" s="174"/>
      <c r="G938" s="174"/>
      <c r="H938" s="174"/>
      <c r="I938" s="174"/>
      <c r="J938" s="174"/>
      <c r="K938" s="174"/>
    </row>
    <row r="939" spans="2:11" ht="13.5">
      <c r="B939" s="995"/>
      <c r="C939" s="175"/>
      <c r="D939" s="174"/>
      <c r="E939" s="174"/>
      <c r="F939" s="174"/>
      <c r="G939" s="174"/>
      <c r="H939" s="174"/>
      <c r="I939" s="174"/>
      <c r="J939" s="174"/>
      <c r="K939" s="174"/>
    </row>
    <row r="940" spans="2:11" ht="13.5">
      <c r="B940" s="995"/>
      <c r="C940" s="175"/>
      <c r="D940" s="174"/>
      <c r="E940" s="174"/>
      <c r="F940" s="174"/>
      <c r="G940" s="174"/>
      <c r="H940" s="174"/>
      <c r="I940" s="174"/>
      <c r="J940" s="174"/>
      <c r="K940" s="174"/>
    </row>
    <row r="941" spans="2:11" ht="13.5">
      <c r="B941" s="995"/>
      <c r="C941" s="175"/>
      <c r="D941" s="174"/>
      <c r="E941" s="174"/>
      <c r="F941" s="174"/>
      <c r="G941" s="174"/>
      <c r="H941" s="174"/>
      <c r="I941" s="174"/>
      <c r="J941" s="174"/>
      <c r="K941" s="174"/>
    </row>
    <row r="942" spans="2:11" ht="13.5">
      <c r="B942" s="995"/>
      <c r="C942" s="175"/>
      <c r="D942" s="174"/>
      <c r="E942" s="174"/>
      <c r="F942" s="174"/>
      <c r="G942" s="174"/>
      <c r="H942" s="174"/>
      <c r="I942" s="174"/>
      <c r="J942" s="174"/>
      <c r="K942" s="174"/>
    </row>
    <row r="943" spans="2:11" ht="13.5">
      <c r="B943" s="995"/>
      <c r="C943" s="175"/>
      <c r="D943" s="174"/>
      <c r="E943" s="174"/>
      <c r="F943" s="174"/>
      <c r="G943" s="174"/>
      <c r="H943" s="174"/>
      <c r="I943" s="174"/>
      <c r="J943" s="174"/>
      <c r="K943" s="174"/>
    </row>
    <row r="944" spans="2:11" ht="13.5">
      <c r="B944" s="995"/>
      <c r="C944" s="175"/>
      <c r="D944" s="174"/>
      <c r="E944" s="174"/>
      <c r="F944" s="174"/>
      <c r="G944" s="174"/>
      <c r="H944" s="174"/>
      <c r="I944" s="174"/>
      <c r="J944" s="174"/>
      <c r="K944" s="174"/>
    </row>
    <row r="945" spans="2:11" ht="13.5">
      <c r="B945" s="995"/>
      <c r="C945" s="175"/>
      <c r="D945" s="174"/>
      <c r="E945" s="174"/>
      <c r="F945" s="174"/>
      <c r="G945" s="174"/>
      <c r="H945" s="174"/>
      <c r="I945" s="174"/>
      <c r="J945" s="174"/>
      <c r="K945" s="174"/>
    </row>
    <row r="946" spans="2:11" ht="13.5">
      <c r="B946" s="995"/>
      <c r="C946" s="175"/>
      <c r="D946" s="174"/>
      <c r="E946" s="174"/>
      <c r="F946" s="174"/>
      <c r="G946" s="174"/>
      <c r="H946" s="174"/>
      <c r="I946" s="174"/>
      <c r="J946" s="174"/>
      <c r="K946" s="174"/>
    </row>
    <row r="947" spans="2:11" ht="13.5">
      <c r="B947" s="995"/>
      <c r="C947" s="175"/>
      <c r="D947" s="174"/>
      <c r="E947" s="174"/>
      <c r="F947" s="174"/>
      <c r="G947" s="174"/>
      <c r="H947" s="174"/>
      <c r="I947" s="174"/>
      <c r="J947" s="174"/>
      <c r="K947" s="174"/>
    </row>
    <row r="948" spans="2:11" ht="13.5">
      <c r="B948" s="995"/>
      <c r="C948" s="175"/>
      <c r="D948" s="174"/>
      <c r="E948" s="174"/>
      <c r="F948" s="174"/>
      <c r="G948" s="174"/>
      <c r="H948" s="174"/>
      <c r="I948" s="174"/>
      <c r="J948" s="174"/>
      <c r="K948" s="174"/>
    </row>
    <row r="949" spans="2:11" ht="13.5">
      <c r="B949" s="995"/>
      <c r="C949" s="175"/>
      <c r="D949" s="174"/>
      <c r="E949" s="174"/>
      <c r="F949" s="174"/>
      <c r="G949" s="174"/>
      <c r="H949" s="174"/>
      <c r="I949" s="174"/>
      <c r="J949" s="174"/>
      <c r="K949" s="174"/>
    </row>
    <row r="950" spans="2:11" ht="13.5">
      <c r="B950" s="995"/>
      <c r="C950" s="175"/>
      <c r="D950" s="174"/>
      <c r="E950" s="174"/>
      <c r="F950" s="174"/>
      <c r="G950" s="174"/>
      <c r="H950" s="174"/>
      <c r="I950" s="174"/>
      <c r="J950" s="174"/>
      <c r="K950" s="174"/>
    </row>
    <row r="951" spans="2:11" ht="13.5">
      <c r="B951" s="995"/>
      <c r="C951" s="175"/>
      <c r="D951" s="174"/>
      <c r="E951" s="174"/>
      <c r="F951" s="174"/>
      <c r="G951" s="174"/>
      <c r="H951" s="174"/>
      <c r="I951" s="174"/>
      <c r="J951" s="174"/>
      <c r="K951" s="174"/>
    </row>
    <row r="952" spans="2:11" ht="13.5">
      <c r="B952" s="995"/>
      <c r="C952" s="175"/>
      <c r="D952" s="174"/>
      <c r="E952" s="174"/>
      <c r="F952" s="174"/>
      <c r="G952" s="174"/>
      <c r="H952" s="174"/>
      <c r="I952" s="174"/>
      <c r="J952" s="174"/>
      <c r="K952" s="174"/>
    </row>
    <row r="953" spans="2:11" ht="13.5">
      <c r="B953" s="995"/>
      <c r="C953" s="175"/>
      <c r="D953" s="174"/>
      <c r="E953" s="174"/>
      <c r="F953" s="174"/>
      <c r="G953" s="174"/>
      <c r="H953" s="174"/>
      <c r="I953" s="174"/>
      <c r="J953" s="174"/>
      <c r="K953" s="174"/>
    </row>
    <row r="954" spans="2:11" ht="13.5">
      <c r="B954" s="995"/>
      <c r="C954" s="175"/>
      <c r="D954" s="174"/>
      <c r="E954" s="174"/>
      <c r="F954" s="174"/>
      <c r="G954" s="174"/>
      <c r="H954" s="174"/>
      <c r="I954" s="174"/>
      <c r="J954" s="174"/>
      <c r="K954" s="174"/>
    </row>
    <row r="955" spans="2:11" ht="13.5">
      <c r="B955" s="995"/>
      <c r="C955" s="175"/>
      <c r="D955" s="174"/>
      <c r="E955" s="174"/>
      <c r="F955" s="174"/>
      <c r="G955" s="174"/>
      <c r="H955" s="174"/>
      <c r="I955" s="174"/>
      <c r="J955" s="174"/>
      <c r="K955" s="174"/>
    </row>
    <row r="956" spans="2:11" ht="13.5">
      <c r="B956" s="995"/>
      <c r="C956" s="175"/>
      <c r="D956" s="174"/>
      <c r="E956" s="174"/>
      <c r="F956" s="174"/>
      <c r="G956" s="174"/>
      <c r="H956" s="174"/>
      <c r="I956" s="174"/>
      <c r="J956" s="174"/>
      <c r="K956" s="174"/>
    </row>
    <row r="957" spans="2:11" ht="13.5">
      <c r="B957" s="995"/>
      <c r="C957" s="175"/>
      <c r="D957" s="174"/>
      <c r="E957" s="174"/>
      <c r="F957" s="174"/>
      <c r="G957" s="174"/>
      <c r="H957" s="174"/>
      <c r="I957" s="174"/>
      <c r="J957" s="174"/>
      <c r="K957" s="174"/>
    </row>
    <row r="958" spans="2:11" ht="13.5">
      <c r="B958" s="995"/>
      <c r="C958" s="175"/>
      <c r="D958" s="174"/>
      <c r="E958" s="174"/>
      <c r="F958" s="174"/>
      <c r="G958" s="174"/>
      <c r="H958" s="174"/>
      <c r="I958" s="174"/>
      <c r="J958" s="174"/>
      <c r="K958" s="174"/>
    </row>
    <row r="959" spans="2:11" ht="13.5">
      <c r="B959" s="995"/>
      <c r="C959" s="175"/>
      <c r="D959" s="174"/>
      <c r="E959" s="174"/>
      <c r="F959" s="174"/>
      <c r="G959" s="174"/>
      <c r="H959" s="174"/>
      <c r="I959" s="174"/>
      <c r="J959" s="174"/>
      <c r="K959" s="174"/>
    </row>
    <row r="960" spans="2:11" ht="13.5">
      <c r="B960" s="995"/>
      <c r="C960" s="175"/>
      <c r="D960" s="174"/>
      <c r="E960" s="174"/>
      <c r="F960" s="174"/>
      <c r="G960" s="174"/>
      <c r="H960" s="174"/>
      <c r="I960" s="174"/>
      <c r="J960" s="174"/>
      <c r="K960" s="174"/>
    </row>
    <row r="961" spans="2:11" ht="13.5">
      <c r="B961" s="995"/>
      <c r="C961" s="175"/>
      <c r="D961" s="174"/>
      <c r="E961" s="174"/>
      <c r="F961" s="174"/>
      <c r="G961" s="174"/>
      <c r="H961" s="174"/>
      <c r="I961" s="174"/>
      <c r="J961" s="174"/>
      <c r="K961" s="174"/>
    </row>
    <row r="962" spans="2:11">
      <c r="B962" s="174"/>
      <c r="C962" s="174"/>
      <c r="D962" s="174"/>
      <c r="E962" s="174"/>
      <c r="F962" s="174"/>
      <c r="G962" s="174"/>
      <c r="H962" s="174"/>
      <c r="I962" s="174"/>
      <c r="J962" s="174"/>
      <c r="K962" s="174"/>
    </row>
  </sheetData>
  <sheetProtection password="CF42" sheet="1" objects="1" scenarios="1" selectLockedCells="1"/>
  <mergeCells count="1">
    <mergeCell ref="B6:B961"/>
  </mergeCells>
  <pageMargins left="0.7" right="0.7" top="0.75" bottom="0.75" header="0.3" footer="0.3"/>
  <pageSetup orientation="portrait" verticalDpi="180" r:id="rId1"/>
  <drawing r:id="rId2"/>
</worksheet>
</file>

<file path=xl/worksheets/sheet29.xml><?xml version="1.0" encoding="utf-8"?>
<worksheet xmlns="http://schemas.openxmlformats.org/spreadsheetml/2006/main" xmlns:r="http://schemas.openxmlformats.org/officeDocument/2006/relationships">
  <sheetPr codeName="Sheet19"/>
  <dimension ref="B1:K962"/>
  <sheetViews>
    <sheetView showGridLines="0" showRowColHeaders="0" view="pageBreakPreview" zoomScale="115" zoomScaleSheetLayoutView="115" workbookViewId="0">
      <selection activeCell="J8" sqref="J8"/>
    </sheetView>
  </sheetViews>
  <sheetFormatPr defaultRowHeight="12.75"/>
  <sheetData>
    <row r="1" spans="2:11" ht="17.25" customHeight="1"/>
    <row r="2" spans="2:11" ht="15.75">
      <c r="B2" s="173" t="s">
        <v>1645</v>
      </c>
      <c r="C2" s="174"/>
      <c r="D2" s="174"/>
      <c r="E2" s="174"/>
      <c r="F2" s="174"/>
      <c r="G2" s="174"/>
      <c r="H2" s="174"/>
      <c r="I2" s="174"/>
      <c r="J2" s="174"/>
      <c r="K2" s="174"/>
    </row>
    <row r="3" spans="2:11" ht="15.75">
      <c r="B3" s="173" t="s">
        <v>1646</v>
      </c>
      <c r="C3" s="174"/>
      <c r="D3" s="174"/>
      <c r="E3" s="174"/>
      <c r="F3" s="174"/>
      <c r="G3" s="174"/>
      <c r="H3" s="174"/>
      <c r="I3" s="174"/>
      <c r="J3" s="174"/>
      <c r="K3" s="174"/>
    </row>
    <row r="4" spans="2:11" ht="13.5">
      <c r="B4" s="175"/>
      <c r="C4" s="174"/>
      <c r="D4" s="174"/>
      <c r="E4" s="174"/>
      <c r="F4" s="174"/>
      <c r="G4" s="174"/>
      <c r="H4" s="174"/>
      <c r="I4" s="174"/>
      <c r="J4" s="174"/>
      <c r="K4" s="174"/>
    </row>
    <row r="5" spans="2:11" ht="13.5">
      <c r="B5" s="175"/>
      <c r="C5" s="174"/>
      <c r="D5" s="174"/>
      <c r="E5" s="174"/>
      <c r="F5" s="174"/>
      <c r="G5" s="174"/>
      <c r="H5" s="174"/>
      <c r="I5" s="174"/>
      <c r="J5" s="174"/>
      <c r="K5" s="174"/>
    </row>
    <row r="6" spans="2:11" ht="13.5">
      <c r="B6" s="995"/>
      <c r="C6" s="175" t="s">
        <v>1647</v>
      </c>
      <c r="D6" s="174"/>
      <c r="E6" s="174"/>
      <c r="F6" s="174"/>
      <c r="G6" s="174"/>
      <c r="H6" s="174"/>
      <c r="I6" s="174"/>
      <c r="J6" s="174"/>
      <c r="K6" s="174"/>
    </row>
    <row r="7" spans="2:11" ht="13.5">
      <c r="B7" s="995"/>
      <c r="C7" s="175"/>
      <c r="D7" s="174"/>
      <c r="E7" s="174"/>
      <c r="F7" s="174"/>
      <c r="G7" s="174"/>
      <c r="H7" s="174"/>
      <c r="I7" s="174"/>
      <c r="J7" s="174"/>
      <c r="K7" s="174"/>
    </row>
    <row r="8" spans="2:11" ht="13.5">
      <c r="B8" s="995"/>
      <c r="C8" s="175" t="s">
        <v>2407</v>
      </c>
      <c r="D8" s="174"/>
      <c r="E8" s="174"/>
      <c r="F8" s="174"/>
      <c r="G8" s="174"/>
      <c r="H8" s="174"/>
      <c r="I8" s="174"/>
      <c r="J8" s="174"/>
      <c r="K8" s="174"/>
    </row>
    <row r="9" spans="2:11" ht="13.5">
      <c r="B9" s="995"/>
      <c r="C9" s="175"/>
      <c r="D9" s="174"/>
      <c r="E9" s="174"/>
      <c r="F9" s="174"/>
      <c r="G9" s="174"/>
      <c r="H9" s="174"/>
      <c r="I9" s="174"/>
      <c r="J9" s="174"/>
      <c r="K9" s="174"/>
    </row>
    <row r="10" spans="2:11" ht="13.5">
      <c r="B10" s="995"/>
      <c r="C10" s="175" t="s">
        <v>1648</v>
      </c>
      <c r="D10" s="174"/>
      <c r="E10" s="174"/>
      <c r="F10" s="174"/>
      <c r="G10" s="174"/>
      <c r="H10" s="174"/>
      <c r="I10" s="174"/>
      <c r="J10" s="174"/>
      <c r="K10" s="174"/>
    </row>
    <row r="11" spans="2:11" ht="13.5">
      <c r="B11" s="995"/>
      <c r="C11" s="175" t="s">
        <v>1649</v>
      </c>
      <c r="D11" s="174"/>
      <c r="E11" s="174"/>
      <c r="F11" s="174"/>
      <c r="G11" s="174"/>
      <c r="H11" s="174"/>
      <c r="I11" s="174"/>
      <c r="J11" s="174"/>
      <c r="K11" s="174"/>
    </row>
    <row r="12" spans="2:11" ht="13.5">
      <c r="B12" s="995"/>
      <c r="C12" s="175"/>
      <c r="D12" s="174"/>
      <c r="E12" s="174"/>
      <c r="F12" s="174"/>
      <c r="G12" s="174"/>
      <c r="H12" s="174"/>
      <c r="I12" s="174"/>
      <c r="J12" s="174"/>
      <c r="K12" s="174"/>
    </row>
    <row r="13" spans="2:11" ht="13.5">
      <c r="B13" s="995"/>
      <c r="C13" s="175" t="s">
        <v>1650</v>
      </c>
      <c r="D13" s="174"/>
      <c r="E13" s="174"/>
      <c r="F13" s="174"/>
      <c r="G13" s="174"/>
      <c r="H13" s="174"/>
      <c r="I13" s="174"/>
      <c r="J13" s="174"/>
      <c r="K13" s="174"/>
    </row>
    <row r="14" spans="2:11" ht="13.5">
      <c r="B14" s="995"/>
      <c r="C14" s="175" t="s">
        <v>1651</v>
      </c>
      <c r="D14" s="174"/>
      <c r="E14" s="174"/>
      <c r="F14" s="174"/>
      <c r="G14" s="174"/>
      <c r="H14" s="174"/>
      <c r="I14" s="174"/>
      <c r="J14" s="174"/>
      <c r="K14" s="174"/>
    </row>
    <row r="15" spans="2:11" ht="13.5">
      <c r="B15" s="995"/>
      <c r="C15" s="175"/>
      <c r="D15" s="174"/>
      <c r="E15" s="174"/>
      <c r="F15" s="174"/>
      <c r="G15" s="174"/>
      <c r="H15" s="174"/>
      <c r="I15" s="174"/>
      <c r="J15" s="174"/>
      <c r="K15" s="174"/>
    </row>
    <row r="16" spans="2:11" ht="13.5">
      <c r="B16" s="995"/>
      <c r="C16" s="175" t="s">
        <v>1652</v>
      </c>
      <c r="D16" s="174"/>
      <c r="E16" s="174"/>
      <c r="F16" s="174"/>
      <c r="G16" s="174"/>
      <c r="H16" s="174"/>
      <c r="I16" s="174"/>
      <c r="J16" s="174"/>
      <c r="K16" s="174"/>
    </row>
    <row r="17" spans="2:11" ht="13.5">
      <c r="B17" s="995"/>
      <c r="C17" s="175" t="s">
        <v>1653</v>
      </c>
      <c r="D17" s="174"/>
      <c r="E17" s="174"/>
      <c r="F17" s="174"/>
      <c r="G17" s="174"/>
      <c r="H17" s="174"/>
      <c r="I17" s="174"/>
      <c r="J17" s="174"/>
      <c r="K17" s="174"/>
    </row>
    <row r="18" spans="2:11" ht="13.5">
      <c r="B18" s="995"/>
      <c r="C18" s="175"/>
      <c r="D18" s="174"/>
      <c r="E18" s="174"/>
      <c r="F18" s="174"/>
      <c r="G18" s="174"/>
      <c r="H18" s="174"/>
      <c r="I18" s="174"/>
      <c r="J18" s="174"/>
      <c r="K18" s="174"/>
    </row>
    <row r="19" spans="2:11" ht="13.5">
      <c r="B19" s="995"/>
      <c r="C19" s="175" t="s">
        <v>1654</v>
      </c>
      <c r="D19" s="174"/>
      <c r="E19" s="174"/>
      <c r="F19" s="174"/>
      <c r="G19" s="174"/>
      <c r="H19" s="174"/>
      <c r="I19" s="174"/>
      <c r="J19" s="174"/>
      <c r="K19" s="174"/>
    </row>
    <row r="20" spans="2:11" ht="13.5">
      <c r="B20" s="995"/>
      <c r="C20" s="175" t="s">
        <v>1655</v>
      </c>
      <c r="D20" s="174"/>
      <c r="E20" s="174"/>
      <c r="F20" s="174"/>
      <c r="G20" s="174"/>
      <c r="H20" s="174"/>
      <c r="I20" s="174"/>
      <c r="J20" s="174"/>
      <c r="K20" s="174"/>
    </row>
    <row r="21" spans="2:11" ht="13.5">
      <c r="B21" s="995"/>
      <c r="C21" s="175" t="s">
        <v>1656</v>
      </c>
      <c r="D21" s="174"/>
      <c r="E21" s="174"/>
      <c r="F21" s="174"/>
      <c r="G21" s="174"/>
      <c r="H21" s="174"/>
      <c r="I21" s="174"/>
      <c r="J21" s="174"/>
      <c r="K21" s="174"/>
    </row>
    <row r="22" spans="2:11" ht="13.5">
      <c r="B22" s="995"/>
      <c r="C22" s="175" t="s">
        <v>1657</v>
      </c>
      <c r="D22" s="174"/>
      <c r="E22" s="174"/>
      <c r="F22" s="174"/>
      <c r="G22" s="174"/>
      <c r="H22" s="174"/>
      <c r="I22" s="174"/>
      <c r="J22" s="174"/>
      <c r="K22" s="174"/>
    </row>
    <row r="23" spans="2:11" ht="13.5">
      <c r="B23" s="995"/>
      <c r="C23" s="175" t="s">
        <v>1658</v>
      </c>
      <c r="D23" s="174"/>
      <c r="E23" s="174"/>
      <c r="F23" s="174"/>
      <c r="G23" s="174"/>
      <c r="H23" s="174"/>
      <c r="I23" s="174"/>
      <c r="J23" s="174"/>
      <c r="K23" s="174"/>
    </row>
    <row r="24" spans="2:11" ht="13.5">
      <c r="B24" s="995"/>
      <c r="C24" s="175" t="s">
        <v>1659</v>
      </c>
      <c r="D24" s="174"/>
      <c r="E24" s="174"/>
      <c r="F24" s="174"/>
      <c r="G24" s="174"/>
      <c r="H24" s="174"/>
      <c r="I24" s="174"/>
      <c r="J24" s="174"/>
      <c r="K24" s="174"/>
    </row>
    <row r="25" spans="2:11" ht="13.5">
      <c r="B25" s="995"/>
      <c r="C25" s="175" t="s">
        <v>1660</v>
      </c>
      <c r="D25" s="174"/>
      <c r="E25" s="174"/>
      <c r="F25" s="174"/>
      <c r="G25" s="174"/>
      <c r="H25" s="174"/>
      <c r="I25" s="174"/>
      <c r="J25" s="174"/>
      <c r="K25" s="174"/>
    </row>
    <row r="26" spans="2:11" ht="13.5">
      <c r="B26" s="995"/>
      <c r="C26" s="175"/>
      <c r="D26" s="174"/>
      <c r="E26" s="174"/>
      <c r="F26" s="174"/>
      <c r="G26" s="174"/>
      <c r="H26" s="174"/>
      <c r="I26" s="174"/>
      <c r="J26" s="174"/>
      <c r="K26" s="174"/>
    </row>
    <row r="27" spans="2:11" ht="13.5">
      <c r="B27" s="995"/>
      <c r="C27" s="175" t="s">
        <v>1661</v>
      </c>
      <c r="D27" s="174"/>
      <c r="E27" s="174"/>
      <c r="F27" s="174"/>
      <c r="G27" s="174"/>
      <c r="H27" s="174"/>
      <c r="I27" s="174"/>
      <c r="J27" s="174"/>
      <c r="K27" s="174"/>
    </row>
    <row r="28" spans="2:11" ht="13.5">
      <c r="B28" s="995"/>
      <c r="C28" s="175" t="s">
        <v>1662</v>
      </c>
      <c r="D28" s="174"/>
      <c r="E28" s="174"/>
      <c r="F28" s="174"/>
      <c r="G28" s="174"/>
      <c r="H28" s="174"/>
      <c r="I28" s="174"/>
      <c r="J28" s="174"/>
      <c r="K28" s="174"/>
    </row>
    <row r="29" spans="2:11" ht="13.5">
      <c r="B29" s="995"/>
      <c r="C29" s="175"/>
      <c r="D29" s="174"/>
      <c r="E29" s="174"/>
      <c r="F29" s="174"/>
      <c r="G29" s="174"/>
      <c r="H29" s="174"/>
      <c r="I29" s="174"/>
      <c r="J29" s="174"/>
      <c r="K29" s="174"/>
    </row>
    <row r="30" spans="2:11" ht="13.5">
      <c r="B30" s="995"/>
      <c r="C30" s="175" t="s">
        <v>1663</v>
      </c>
      <c r="D30" s="174"/>
      <c r="E30" s="174"/>
      <c r="F30" s="174"/>
      <c r="G30" s="174"/>
      <c r="H30" s="174"/>
      <c r="I30" s="174"/>
      <c r="J30" s="174"/>
      <c r="K30" s="174"/>
    </row>
    <row r="31" spans="2:11" ht="13.5">
      <c r="B31" s="995"/>
      <c r="C31" s="175" t="s">
        <v>1664</v>
      </c>
      <c r="D31" s="174"/>
      <c r="E31" s="174"/>
      <c r="F31" s="174"/>
      <c r="G31" s="174"/>
      <c r="H31" s="174"/>
      <c r="I31" s="174"/>
      <c r="J31" s="174"/>
      <c r="K31" s="174"/>
    </row>
    <row r="32" spans="2:11" ht="13.5">
      <c r="B32" s="995"/>
      <c r="C32" s="175" t="s">
        <v>1665</v>
      </c>
      <c r="D32" s="174"/>
      <c r="E32" s="174"/>
      <c r="F32" s="174"/>
      <c r="G32" s="174"/>
      <c r="H32" s="174"/>
      <c r="I32" s="174"/>
      <c r="J32" s="174"/>
      <c r="K32" s="174"/>
    </row>
    <row r="33" spans="2:11" ht="13.5">
      <c r="B33" s="995"/>
      <c r="C33" s="175" t="s">
        <v>1666</v>
      </c>
      <c r="D33" s="174"/>
      <c r="E33" s="174"/>
      <c r="F33" s="174"/>
      <c r="G33" s="174"/>
      <c r="H33" s="174"/>
      <c r="I33" s="174"/>
      <c r="J33" s="174"/>
      <c r="K33" s="174"/>
    </row>
    <row r="34" spans="2:11" ht="13.5">
      <c r="B34" s="995"/>
      <c r="C34" s="175" t="s">
        <v>1667</v>
      </c>
      <c r="D34" s="174"/>
      <c r="E34" s="174"/>
      <c r="F34" s="174"/>
      <c r="G34" s="174"/>
      <c r="H34" s="174"/>
      <c r="I34" s="174"/>
      <c r="J34" s="174"/>
      <c r="K34" s="174"/>
    </row>
    <row r="35" spans="2:11" ht="13.5">
      <c r="B35" s="995"/>
      <c r="C35" s="175"/>
      <c r="D35" s="174"/>
      <c r="E35" s="174"/>
      <c r="F35" s="174"/>
      <c r="G35" s="174"/>
      <c r="H35" s="174"/>
      <c r="I35" s="174"/>
      <c r="J35" s="174"/>
      <c r="K35" s="174"/>
    </row>
    <row r="36" spans="2:11" ht="13.5">
      <c r="B36" s="995"/>
      <c r="C36" s="175" t="s">
        <v>1668</v>
      </c>
      <c r="D36" s="174"/>
      <c r="E36" s="174"/>
      <c r="F36" s="174"/>
      <c r="G36" s="174"/>
      <c r="H36" s="174"/>
      <c r="I36" s="174"/>
      <c r="J36" s="174"/>
      <c r="K36" s="174"/>
    </row>
    <row r="37" spans="2:11" ht="13.5">
      <c r="B37" s="995"/>
      <c r="C37" s="175" t="s">
        <v>1669</v>
      </c>
      <c r="D37" s="174"/>
      <c r="E37" s="174"/>
      <c r="F37" s="174"/>
      <c r="G37" s="174"/>
      <c r="H37" s="174"/>
      <c r="I37" s="174"/>
      <c r="J37" s="174"/>
      <c r="K37" s="174"/>
    </row>
    <row r="38" spans="2:11" ht="13.5">
      <c r="B38" s="995"/>
      <c r="C38" s="175" t="s">
        <v>1670</v>
      </c>
      <c r="D38" s="174"/>
      <c r="E38" s="174"/>
      <c r="F38" s="174"/>
      <c r="G38" s="174"/>
      <c r="H38" s="174"/>
      <c r="I38" s="174"/>
      <c r="J38" s="174"/>
      <c r="K38" s="174"/>
    </row>
    <row r="39" spans="2:11" ht="13.5">
      <c r="B39" s="995"/>
      <c r="C39" s="175"/>
      <c r="D39" s="174"/>
      <c r="E39" s="174"/>
      <c r="F39" s="174"/>
      <c r="G39" s="174"/>
      <c r="H39" s="174"/>
      <c r="I39" s="174"/>
      <c r="J39" s="174"/>
      <c r="K39" s="174"/>
    </row>
    <row r="40" spans="2:11" ht="13.5">
      <c r="B40" s="995"/>
      <c r="C40" s="175" t="s">
        <v>1671</v>
      </c>
      <c r="D40" s="174"/>
      <c r="E40" s="174"/>
      <c r="F40" s="174"/>
      <c r="G40" s="174"/>
      <c r="H40" s="174"/>
      <c r="I40" s="174"/>
      <c r="J40" s="174"/>
      <c r="K40" s="174"/>
    </row>
    <row r="41" spans="2:11" ht="13.5">
      <c r="B41" s="995"/>
      <c r="C41" s="175" t="s">
        <v>1672</v>
      </c>
      <c r="D41" s="174"/>
      <c r="E41" s="174"/>
      <c r="F41" s="174"/>
      <c r="G41" s="174"/>
      <c r="H41" s="174"/>
      <c r="I41" s="174"/>
      <c r="J41" s="174"/>
      <c r="K41" s="174"/>
    </row>
    <row r="42" spans="2:11" ht="13.5">
      <c r="B42" s="995"/>
      <c r="C42" s="175" t="s">
        <v>1673</v>
      </c>
      <c r="D42" s="174"/>
      <c r="E42" s="174"/>
      <c r="F42" s="174"/>
      <c r="G42" s="174"/>
      <c r="H42" s="174"/>
      <c r="I42" s="174"/>
      <c r="J42" s="174"/>
      <c r="K42" s="174"/>
    </row>
    <row r="43" spans="2:11" ht="13.5">
      <c r="B43" s="995"/>
      <c r="C43" s="175" t="s">
        <v>1674</v>
      </c>
      <c r="D43" s="174"/>
      <c r="E43" s="174"/>
      <c r="F43" s="174"/>
      <c r="G43" s="174"/>
      <c r="H43" s="174"/>
      <c r="I43" s="174"/>
      <c r="J43" s="174"/>
      <c r="K43" s="174"/>
    </row>
    <row r="44" spans="2:11" ht="13.5">
      <c r="B44" s="995"/>
      <c r="C44" s="175" t="s">
        <v>1675</v>
      </c>
      <c r="D44" s="174"/>
      <c r="E44" s="174"/>
      <c r="F44" s="174"/>
      <c r="G44" s="174"/>
      <c r="H44" s="174"/>
      <c r="I44" s="174"/>
      <c r="J44" s="174"/>
      <c r="K44" s="174"/>
    </row>
    <row r="45" spans="2:11" ht="13.5">
      <c r="B45" s="995"/>
      <c r="C45" s="175" t="s">
        <v>1676</v>
      </c>
      <c r="D45" s="174"/>
      <c r="E45" s="174"/>
      <c r="F45" s="174"/>
      <c r="G45" s="174"/>
      <c r="H45" s="174"/>
      <c r="I45" s="174"/>
      <c r="J45" s="174"/>
      <c r="K45" s="174"/>
    </row>
    <row r="46" spans="2:11" ht="13.5">
      <c r="B46" s="995"/>
      <c r="C46" s="175" t="s">
        <v>1677</v>
      </c>
      <c r="D46" s="174"/>
      <c r="E46" s="174"/>
      <c r="F46" s="174"/>
      <c r="G46" s="174"/>
      <c r="H46" s="174"/>
      <c r="I46" s="174"/>
      <c r="J46" s="174"/>
      <c r="K46" s="174"/>
    </row>
    <row r="47" spans="2:11" ht="13.5">
      <c r="B47" s="995"/>
      <c r="C47" s="175"/>
      <c r="D47" s="174"/>
      <c r="E47" s="174"/>
      <c r="F47" s="174"/>
      <c r="G47" s="174"/>
      <c r="H47" s="174"/>
      <c r="I47" s="174"/>
      <c r="J47" s="174"/>
      <c r="K47" s="174"/>
    </row>
    <row r="48" spans="2:11" ht="13.5">
      <c r="B48" s="995"/>
      <c r="C48" s="175" t="s">
        <v>1678</v>
      </c>
      <c r="D48" s="174"/>
      <c r="E48" s="174"/>
      <c r="F48" s="174"/>
      <c r="G48" s="174"/>
      <c r="H48" s="174"/>
      <c r="I48" s="174"/>
      <c r="J48" s="174"/>
      <c r="K48" s="174"/>
    </row>
    <row r="49" spans="2:11" ht="13.5">
      <c r="B49" s="995"/>
      <c r="C49" s="175" t="s">
        <v>1679</v>
      </c>
      <c r="D49" s="174"/>
      <c r="E49" s="174"/>
      <c r="F49" s="174"/>
      <c r="G49" s="174"/>
      <c r="H49" s="174"/>
      <c r="I49" s="174"/>
      <c r="J49" s="174"/>
      <c r="K49" s="174"/>
    </row>
    <row r="50" spans="2:11" ht="13.5">
      <c r="B50" s="995"/>
      <c r="C50" s="175" t="s">
        <v>1680</v>
      </c>
      <c r="D50" s="174"/>
      <c r="E50" s="174"/>
      <c r="F50" s="174"/>
      <c r="G50" s="174"/>
      <c r="H50" s="174"/>
      <c r="I50" s="174"/>
      <c r="J50" s="174"/>
      <c r="K50" s="174"/>
    </row>
    <row r="51" spans="2:11" ht="13.5">
      <c r="B51" s="995"/>
      <c r="C51" s="175" t="s">
        <v>1681</v>
      </c>
      <c r="D51" s="174"/>
      <c r="E51" s="174"/>
      <c r="F51" s="174"/>
      <c r="G51" s="174"/>
      <c r="H51" s="174"/>
      <c r="I51" s="174"/>
      <c r="J51" s="174"/>
      <c r="K51" s="174"/>
    </row>
    <row r="52" spans="2:11" ht="13.5">
      <c r="B52" s="995"/>
      <c r="C52" s="175" t="s">
        <v>1682</v>
      </c>
      <c r="D52" s="174"/>
      <c r="E52" s="174"/>
      <c r="F52" s="174"/>
      <c r="G52" s="174"/>
      <c r="H52" s="174"/>
      <c r="I52" s="174"/>
      <c r="J52" s="174"/>
      <c r="K52" s="174"/>
    </row>
    <row r="53" spans="2:11" ht="13.5">
      <c r="B53" s="995"/>
      <c r="C53" s="175" t="s">
        <v>1683</v>
      </c>
      <c r="D53" s="174"/>
      <c r="E53" s="174"/>
      <c r="F53" s="174"/>
      <c r="G53" s="174"/>
      <c r="H53" s="174"/>
      <c r="I53" s="174"/>
      <c r="J53" s="174"/>
      <c r="K53" s="174"/>
    </row>
    <row r="54" spans="2:11" ht="13.5">
      <c r="B54" s="995"/>
      <c r="C54" s="175"/>
      <c r="D54" s="174"/>
      <c r="E54" s="174"/>
      <c r="F54" s="174"/>
      <c r="G54" s="174"/>
      <c r="H54" s="174"/>
      <c r="I54" s="174"/>
      <c r="J54" s="174"/>
      <c r="K54" s="174"/>
    </row>
    <row r="55" spans="2:11" ht="13.5">
      <c r="B55" s="995"/>
      <c r="C55" s="175" t="s">
        <v>1684</v>
      </c>
      <c r="D55" s="174"/>
      <c r="E55" s="174"/>
      <c r="F55" s="174"/>
      <c r="G55" s="174"/>
      <c r="H55" s="174"/>
      <c r="I55" s="174"/>
      <c r="J55" s="174"/>
      <c r="K55" s="174"/>
    </row>
    <row r="56" spans="2:11" ht="13.5">
      <c r="B56" s="995"/>
      <c r="C56" s="175" t="s">
        <v>1685</v>
      </c>
      <c r="D56" s="174"/>
      <c r="E56" s="174"/>
      <c r="F56" s="174"/>
      <c r="G56" s="174"/>
      <c r="H56" s="174"/>
      <c r="I56" s="174"/>
      <c r="J56" s="174"/>
      <c r="K56" s="174"/>
    </row>
    <row r="57" spans="2:11" ht="13.5">
      <c r="B57" s="995"/>
      <c r="C57" s="175" t="s">
        <v>1686</v>
      </c>
      <c r="D57" s="174"/>
      <c r="E57" s="174"/>
      <c r="F57" s="174"/>
      <c r="G57" s="174"/>
      <c r="H57" s="174"/>
      <c r="I57" s="174"/>
      <c r="J57" s="174"/>
      <c r="K57" s="174"/>
    </row>
    <row r="58" spans="2:11" ht="13.5">
      <c r="B58" s="995"/>
      <c r="C58" s="175" t="s">
        <v>1687</v>
      </c>
      <c r="D58" s="174"/>
      <c r="E58" s="174"/>
      <c r="F58" s="174"/>
      <c r="G58" s="174"/>
      <c r="H58" s="174"/>
      <c r="I58" s="174"/>
      <c r="J58" s="174"/>
      <c r="K58" s="174"/>
    </row>
    <row r="59" spans="2:11" ht="13.5">
      <c r="B59" s="995"/>
      <c r="C59" s="175" t="s">
        <v>1688</v>
      </c>
      <c r="D59" s="174"/>
      <c r="E59" s="174"/>
      <c r="F59" s="174"/>
      <c r="G59" s="174"/>
      <c r="H59" s="174"/>
      <c r="I59" s="174"/>
      <c r="J59" s="174"/>
      <c r="K59" s="174"/>
    </row>
    <row r="60" spans="2:11" ht="13.5">
      <c r="B60" s="995"/>
      <c r="C60" s="175"/>
      <c r="D60" s="174"/>
      <c r="E60" s="174"/>
      <c r="F60" s="174"/>
      <c r="G60" s="174"/>
      <c r="H60" s="174"/>
      <c r="I60" s="174"/>
      <c r="J60" s="174"/>
      <c r="K60" s="174"/>
    </row>
    <row r="61" spans="2:11" ht="13.5">
      <c r="B61" s="995"/>
      <c r="C61" s="175" t="s">
        <v>1689</v>
      </c>
      <c r="D61" s="174"/>
      <c r="E61" s="174"/>
      <c r="F61" s="174"/>
      <c r="G61" s="174"/>
      <c r="H61" s="174"/>
      <c r="I61" s="174"/>
      <c r="J61" s="174"/>
      <c r="K61" s="174"/>
    </row>
    <row r="62" spans="2:11" ht="13.5">
      <c r="B62" s="995"/>
      <c r="C62" s="175" t="s">
        <v>1690</v>
      </c>
      <c r="D62" s="174"/>
      <c r="E62" s="174"/>
      <c r="F62" s="174"/>
      <c r="G62" s="174"/>
      <c r="H62" s="174"/>
      <c r="I62" s="174"/>
      <c r="J62" s="174"/>
      <c r="K62" s="174"/>
    </row>
    <row r="63" spans="2:11" ht="13.5">
      <c r="B63" s="995"/>
      <c r="C63" s="175"/>
      <c r="D63" s="174"/>
      <c r="E63" s="174"/>
      <c r="F63" s="174"/>
      <c r="G63" s="174"/>
      <c r="H63" s="174"/>
      <c r="I63" s="174"/>
      <c r="J63" s="174"/>
      <c r="K63" s="174"/>
    </row>
    <row r="64" spans="2:11" ht="13.5">
      <c r="B64" s="995"/>
      <c r="C64" s="175" t="s">
        <v>1691</v>
      </c>
      <c r="D64" s="174"/>
      <c r="E64" s="174"/>
      <c r="F64" s="174"/>
      <c r="G64" s="174"/>
      <c r="H64" s="174"/>
      <c r="I64" s="174"/>
      <c r="J64" s="174"/>
      <c r="K64" s="174"/>
    </row>
    <row r="65" spans="2:11" ht="13.5">
      <c r="B65" s="995"/>
      <c r="C65" s="175" t="s">
        <v>1692</v>
      </c>
      <c r="D65" s="174"/>
      <c r="E65" s="174"/>
      <c r="F65" s="174"/>
      <c r="G65" s="174"/>
      <c r="H65" s="174"/>
      <c r="I65" s="174"/>
      <c r="J65" s="174"/>
      <c r="K65" s="174"/>
    </row>
    <row r="66" spans="2:11" ht="13.5">
      <c r="B66" s="995"/>
      <c r="C66" s="175"/>
      <c r="D66" s="174"/>
      <c r="E66" s="174"/>
      <c r="F66" s="174"/>
      <c r="G66" s="174"/>
      <c r="H66" s="174"/>
      <c r="I66" s="174"/>
      <c r="J66" s="174"/>
      <c r="K66" s="174"/>
    </row>
    <row r="67" spans="2:11" ht="13.5">
      <c r="B67" s="995"/>
      <c r="C67" s="175" t="s">
        <v>1693</v>
      </c>
      <c r="D67" s="174"/>
      <c r="E67" s="174"/>
      <c r="F67" s="174"/>
      <c r="G67" s="174"/>
      <c r="H67" s="174"/>
      <c r="I67" s="174"/>
      <c r="J67" s="174"/>
      <c r="K67" s="174"/>
    </row>
    <row r="68" spans="2:11" ht="13.5">
      <c r="B68" s="995"/>
      <c r="C68" s="175" t="s">
        <v>1694</v>
      </c>
      <c r="D68" s="174"/>
      <c r="E68" s="174"/>
      <c r="F68" s="174"/>
      <c r="G68" s="174"/>
      <c r="H68" s="174"/>
      <c r="I68" s="174"/>
      <c r="J68" s="174"/>
      <c r="K68" s="174"/>
    </row>
    <row r="69" spans="2:11" ht="13.5">
      <c r="B69" s="995"/>
      <c r="C69" s="175"/>
      <c r="D69" s="174"/>
      <c r="E69" s="174"/>
      <c r="F69" s="174"/>
      <c r="G69" s="174"/>
      <c r="H69" s="174"/>
      <c r="I69" s="174"/>
      <c r="J69" s="174"/>
      <c r="K69" s="174"/>
    </row>
    <row r="70" spans="2:11" ht="13.5">
      <c r="B70" s="995"/>
      <c r="C70" s="175" t="s">
        <v>1695</v>
      </c>
      <c r="D70" s="174"/>
      <c r="E70" s="174"/>
      <c r="F70" s="174"/>
      <c r="G70" s="174"/>
      <c r="H70" s="174"/>
      <c r="I70" s="174"/>
      <c r="J70" s="174"/>
      <c r="K70" s="174"/>
    </row>
    <row r="71" spans="2:11" ht="13.5">
      <c r="B71" s="995"/>
      <c r="C71" s="175" t="s">
        <v>1696</v>
      </c>
      <c r="D71" s="174"/>
      <c r="E71" s="174"/>
      <c r="F71" s="174"/>
      <c r="G71" s="174"/>
      <c r="H71" s="174"/>
      <c r="I71" s="174"/>
      <c r="J71" s="174"/>
      <c r="K71" s="174"/>
    </row>
    <row r="72" spans="2:11" ht="13.5">
      <c r="B72" s="995"/>
      <c r="C72" s="175" t="s">
        <v>1697</v>
      </c>
      <c r="D72" s="174"/>
      <c r="E72" s="174"/>
      <c r="F72" s="174"/>
      <c r="G72" s="174"/>
      <c r="H72" s="174"/>
      <c r="I72" s="174"/>
      <c r="J72" s="174"/>
      <c r="K72" s="174"/>
    </row>
    <row r="73" spans="2:11" ht="13.5">
      <c r="B73" s="995"/>
      <c r="C73" s="175" t="s">
        <v>1698</v>
      </c>
      <c r="D73" s="174"/>
      <c r="E73" s="174"/>
      <c r="F73" s="174"/>
      <c r="G73" s="174"/>
      <c r="H73" s="174"/>
      <c r="I73" s="174"/>
      <c r="J73" s="174"/>
      <c r="K73" s="174"/>
    </row>
    <row r="74" spans="2:11" ht="13.5">
      <c r="B74" s="995"/>
      <c r="C74" s="175"/>
      <c r="D74" s="174"/>
      <c r="E74" s="174"/>
      <c r="F74" s="174"/>
      <c r="G74" s="174"/>
      <c r="H74" s="174"/>
      <c r="I74" s="174"/>
      <c r="J74" s="174"/>
      <c r="K74" s="174"/>
    </row>
    <row r="75" spans="2:11" ht="13.5">
      <c r="B75" s="995"/>
      <c r="C75" s="175" t="s">
        <v>1699</v>
      </c>
      <c r="D75" s="174"/>
      <c r="E75" s="174"/>
      <c r="F75" s="174"/>
      <c r="G75" s="174"/>
      <c r="H75" s="174"/>
      <c r="I75" s="174"/>
      <c r="J75" s="174"/>
      <c r="K75" s="174"/>
    </row>
    <row r="76" spans="2:11" ht="13.5">
      <c r="B76" s="995"/>
      <c r="C76" s="175" t="s">
        <v>1700</v>
      </c>
      <c r="D76" s="174"/>
      <c r="E76" s="174"/>
      <c r="F76" s="174"/>
      <c r="G76" s="174"/>
      <c r="H76" s="174"/>
      <c r="I76" s="174"/>
      <c r="J76" s="174"/>
      <c r="K76" s="174"/>
    </row>
    <row r="77" spans="2:11" ht="13.5">
      <c r="B77" s="995"/>
      <c r="C77" s="175" t="s">
        <v>1701</v>
      </c>
      <c r="D77" s="174"/>
      <c r="E77" s="174"/>
      <c r="F77" s="174"/>
      <c r="G77" s="174"/>
      <c r="H77" s="174"/>
      <c r="I77" s="174"/>
      <c r="J77" s="174"/>
      <c r="K77" s="174"/>
    </row>
    <row r="78" spans="2:11" ht="13.5">
      <c r="B78" s="995"/>
      <c r="C78" s="175"/>
      <c r="D78" s="174"/>
      <c r="E78" s="174"/>
      <c r="F78" s="174"/>
      <c r="G78" s="174"/>
      <c r="H78" s="174"/>
      <c r="I78" s="174"/>
      <c r="J78" s="174"/>
      <c r="K78" s="174"/>
    </row>
    <row r="79" spans="2:11" ht="13.5">
      <c r="B79" s="995"/>
      <c r="C79" s="175" t="s">
        <v>1702</v>
      </c>
      <c r="D79" s="174"/>
      <c r="E79" s="174"/>
      <c r="F79" s="174"/>
      <c r="G79" s="174"/>
      <c r="H79" s="174"/>
      <c r="I79" s="174"/>
      <c r="J79" s="174"/>
      <c r="K79" s="174"/>
    </row>
    <row r="80" spans="2:11" ht="13.5">
      <c r="B80" s="995"/>
      <c r="C80" s="175"/>
      <c r="D80" s="174"/>
      <c r="E80" s="174"/>
      <c r="F80" s="174"/>
      <c r="G80" s="174"/>
      <c r="H80" s="174"/>
      <c r="I80" s="174"/>
      <c r="J80" s="174"/>
      <c r="K80" s="174"/>
    </row>
    <row r="81" spans="2:11" ht="13.5">
      <c r="B81" s="995"/>
      <c r="C81" s="175" t="s">
        <v>1703</v>
      </c>
      <c r="D81" s="174"/>
      <c r="E81" s="174"/>
      <c r="F81" s="174"/>
      <c r="G81" s="174"/>
      <c r="H81" s="174"/>
      <c r="I81" s="174"/>
      <c r="J81" s="174"/>
      <c r="K81" s="174"/>
    </row>
    <row r="82" spans="2:11" ht="13.5">
      <c r="B82" s="995"/>
      <c r="C82" s="175" t="s">
        <v>1704</v>
      </c>
      <c r="D82" s="174"/>
      <c r="E82" s="174"/>
      <c r="F82" s="174"/>
      <c r="G82" s="174"/>
      <c r="H82" s="174"/>
      <c r="I82" s="174"/>
      <c r="J82" s="174"/>
      <c r="K82" s="174"/>
    </row>
    <row r="83" spans="2:11" ht="13.5">
      <c r="B83" s="995"/>
      <c r="C83" s="175" t="s">
        <v>1705</v>
      </c>
      <c r="D83" s="174"/>
      <c r="E83" s="174"/>
      <c r="F83" s="174"/>
      <c r="G83" s="174"/>
      <c r="H83" s="174"/>
      <c r="I83" s="174"/>
      <c r="J83" s="174"/>
      <c r="K83" s="174"/>
    </row>
    <row r="84" spans="2:11" ht="13.5">
      <c r="B84" s="995"/>
      <c r="C84" s="175"/>
      <c r="D84" s="174"/>
      <c r="E84" s="174"/>
      <c r="F84" s="174"/>
      <c r="G84" s="174"/>
      <c r="H84" s="174"/>
      <c r="I84" s="174"/>
      <c r="J84" s="174"/>
      <c r="K84" s="174"/>
    </row>
    <row r="85" spans="2:11" ht="13.5">
      <c r="B85" s="995"/>
      <c r="C85" s="175" t="s">
        <v>1706</v>
      </c>
      <c r="D85" s="174"/>
      <c r="E85" s="174"/>
      <c r="F85" s="174"/>
      <c r="G85" s="174"/>
      <c r="H85" s="174"/>
      <c r="I85" s="174"/>
      <c r="J85" s="174"/>
      <c r="K85" s="174"/>
    </row>
    <row r="86" spans="2:11" ht="13.5">
      <c r="B86" s="995"/>
      <c r="C86" s="175"/>
      <c r="D86" s="174"/>
      <c r="E86" s="174"/>
      <c r="F86" s="174"/>
      <c r="G86" s="174"/>
      <c r="H86" s="174"/>
      <c r="I86" s="174"/>
      <c r="J86" s="174"/>
      <c r="K86" s="174"/>
    </row>
    <row r="87" spans="2:11" ht="13.5">
      <c r="B87" s="995"/>
      <c r="C87" s="175" t="s">
        <v>1707</v>
      </c>
      <c r="D87" s="174"/>
      <c r="E87" s="174"/>
      <c r="F87" s="174"/>
      <c r="G87" s="174"/>
      <c r="H87" s="174"/>
      <c r="I87" s="174"/>
      <c r="J87" s="174"/>
      <c r="K87" s="174"/>
    </row>
    <row r="88" spans="2:11" ht="13.5">
      <c r="B88" s="995"/>
      <c r="C88" s="175" t="s">
        <v>1708</v>
      </c>
      <c r="D88" s="174"/>
      <c r="E88" s="174"/>
      <c r="F88" s="174"/>
      <c r="G88" s="174"/>
      <c r="H88" s="174"/>
      <c r="I88" s="174"/>
      <c r="J88" s="174"/>
      <c r="K88" s="174"/>
    </row>
    <row r="89" spans="2:11" ht="13.5">
      <c r="B89" s="995"/>
      <c r="C89" s="175" t="s">
        <v>1709</v>
      </c>
      <c r="D89" s="174"/>
      <c r="E89" s="174"/>
      <c r="F89" s="174"/>
      <c r="G89" s="174"/>
      <c r="H89" s="174"/>
      <c r="I89" s="174"/>
      <c r="J89" s="174"/>
      <c r="K89" s="174"/>
    </row>
    <row r="90" spans="2:11" ht="13.5">
      <c r="B90" s="995"/>
      <c r="C90" s="175" t="s">
        <v>1710</v>
      </c>
      <c r="D90" s="174"/>
      <c r="E90" s="174"/>
      <c r="F90" s="174"/>
      <c r="G90" s="174"/>
      <c r="H90" s="174"/>
      <c r="I90" s="174"/>
      <c r="J90" s="174"/>
      <c r="K90" s="174"/>
    </row>
    <row r="91" spans="2:11" ht="13.5">
      <c r="B91" s="995"/>
      <c r="C91" s="175"/>
      <c r="D91" s="174"/>
      <c r="E91" s="174"/>
      <c r="F91" s="174"/>
      <c r="G91" s="174"/>
      <c r="H91" s="174"/>
      <c r="I91" s="174"/>
      <c r="J91" s="174"/>
      <c r="K91" s="174"/>
    </row>
    <row r="92" spans="2:11" ht="13.5">
      <c r="B92" s="995"/>
      <c r="C92" s="175"/>
      <c r="D92" s="174"/>
      <c r="E92" s="174"/>
      <c r="F92" s="174"/>
      <c r="G92" s="174"/>
      <c r="H92" s="174"/>
      <c r="I92" s="174"/>
      <c r="J92" s="174"/>
      <c r="K92" s="174"/>
    </row>
    <row r="93" spans="2:11" ht="13.5">
      <c r="B93" s="995"/>
      <c r="C93" s="175" t="s">
        <v>1711</v>
      </c>
      <c r="D93" s="174"/>
      <c r="E93" s="174"/>
      <c r="F93" s="174"/>
      <c r="G93" s="174"/>
      <c r="H93" s="174"/>
      <c r="I93" s="174"/>
      <c r="J93" s="174"/>
      <c r="K93" s="174"/>
    </row>
    <row r="94" spans="2:11" ht="13.5">
      <c r="B94" s="995"/>
      <c r="C94" s="175"/>
      <c r="D94" s="174"/>
      <c r="E94" s="174"/>
      <c r="F94" s="174"/>
      <c r="G94" s="174"/>
      <c r="H94" s="174"/>
      <c r="I94" s="174"/>
      <c r="J94" s="174"/>
      <c r="K94" s="174"/>
    </row>
    <row r="95" spans="2:11" ht="13.5">
      <c r="B95" s="995"/>
      <c r="C95" s="175" t="s">
        <v>1712</v>
      </c>
      <c r="D95" s="174"/>
      <c r="E95" s="174"/>
      <c r="F95" s="174"/>
      <c r="G95" s="174"/>
      <c r="H95" s="174"/>
      <c r="I95" s="174"/>
      <c r="J95" s="174"/>
      <c r="K95" s="174"/>
    </row>
    <row r="96" spans="2:11" ht="13.5">
      <c r="B96" s="995"/>
      <c r="C96" s="175" t="s">
        <v>1713</v>
      </c>
      <c r="D96" s="174"/>
      <c r="E96" s="174"/>
      <c r="F96" s="174"/>
      <c r="G96" s="174"/>
      <c r="H96" s="174"/>
      <c r="I96" s="174"/>
      <c r="J96" s="174"/>
      <c r="K96" s="174"/>
    </row>
    <row r="97" spans="2:11" ht="13.5">
      <c r="B97" s="995"/>
      <c r="C97" s="175" t="s">
        <v>1714</v>
      </c>
      <c r="D97" s="174"/>
      <c r="E97" s="174"/>
      <c r="F97" s="174"/>
      <c r="G97" s="174"/>
      <c r="H97" s="174"/>
      <c r="I97" s="174"/>
      <c r="J97" s="174"/>
      <c r="K97" s="174"/>
    </row>
    <row r="98" spans="2:11" ht="13.5">
      <c r="B98" s="995"/>
      <c r="C98" s="175"/>
      <c r="D98" s="174"/>
      <c r="E98" s="174"/>
      <c r="F98" s="174"/>
      <c r="G98" s="174"/>
      <c r="H98" s="174"/>
      <c r="I98" s="174"/>
      <c r="J98" s="174"/>
      <c r="K98" s="174"/>
    </row>
    <row r="99" spans="2:11" ht="13.5">
      <c r="B99" s="995"/>
      <c r="C99" s="175" t="s">
        <v>1715</v>
      </c>
      <c r="D99" s="174"/>
      <c r="E99" s="174"/>
      <c r="F99" s="174"/>
      <c r="G99" s="174"/>
      <c r="H99" s="174"/>
      <c r="I99" s="174"/>
      <c r="J99" s="174"/>
      <c r="K99" s="174"/>
    </row>
    <row r="100" spans="2:11" ht="13.5">
      <c r="B100" s="995"/>
      <c r="C100" s="175" t="s">
        <v>1716</v>
      </c>
      <c r="D100" s="174"/>
      <c r="E100" s="174"/>
      <c r="F100" s="174"/>
      <c r="G100" s="174"/>
      <c r="H100" s="174"/>
      <c r="I100" s="174"/>
      <c r="J100" s="174"/>
      <c r="K100" s="174"/>
    </row>
    <row r="101" spans="2:11" ht="13.5">
      <c r="B101" s="995"/>
      <c r="C101" s="175" t="s">
        <v>1717</v>
      </c>
      <c r="D101" s="174"/>
      <c r="E101" s="174"/>
      <c r="F101" s="174"/>
      <c r="G101" s="174"/>
      <c r="H101" s="174"/>
      <c r="I101" s="174"/>
      <c r="J101" s="174"/>
      <c r="K101" s="174"/>
    </row>
    <row r="102" spans="2:11" ht="13.5">
      <c r="B102" s="995"/>
      <c r="C102" s="175" t="s">
        <v>1718</v>
      </c>
      <c r="D102" s="174"/>
      <c r="E102" s="174"/>
      <c r="F102" s="174"/>
      <c r="G102" s="174"/>
      <c r="H102" s="174"/>
      <c r="I102" s="174"/>
      <c r="J102" s="174"/>
      <c r="K102" s="174"/>
    </row>
    <row r="103" spans="2:11" ht="13.5">
      <c r="B103" s="995"/>
      <c r="C103" s="175" t="s">
        <v>1719</v>
      </c>
      <c r="D103" s="174"/>
      <c r="E103" s="174"/>
      <c r="F103" s="174"/>
      <c r="G103" s="174"/>
      <c r="H103" s="174"/>
      <c r="I103" s="174"/>
      <c r="J103" s="174"/>
      <c r="K103" s="174"/>
    </row>
    <row r="104" spans="2:11" ht="13.5">
      <c r="B104" s="995"/>
      <c r="C104" s="175"/>
      <c r="D104" s="174"/>
      <c r="E104" s="174"/>
      <c r="F104" s="174"/>
      <c r="G104" s="174"/>
      <c r="H104" s="174"/>
      <c r="I104" s="174"/>
      <c r="J104" s="174"/>
      <c r="K104" s="174"/>
    </row>
    <row r="105" spans="2:11" ht="13.5">
      <c r="B105" s="995"/>
      <c r="C105" s="175" t="s">
        <v>1720</v>
      </c>
      <c r="D105" s="174"/>
      <c r="E105" s="174"/>
      <c r="F105" s="174"/>
      <c r="G105" s="174"/>
      <c r="H105" s="174"/>
      <c r="I105" s="174"/>
      <c r="J105" s="174"/>
      <c r="K105" s="174"/>
    </row>
    <row r="106" spans="2:11" ht="13.5">
      <c r="B106" s="995"/>
      <c r="C106" s="175" t="s">
        <v>1721</v>
      </c>
      <c r="D106" s="174"/>
      <c r="E106" s="174"/>
      <c r="F106" s="174"/>
      <c r="G106" s="174"/>
      <c r="H106" s="174"/>
      <c r="I106" s="174"/>
      <c r="J106" s="174"/>
      <c r="K106" s="174"/>
    </row>
    <row r="107" spans="2:11" ht="13.5">
      <c r="B107" s="995"/>
      <c r="C107" s="175" t="s">
        <v>1722</v>
      </c>
      <c r="D107" s="174"/>
      <c r="E107" s="174"/>
      <c r="F107" s="174"/>
      <c r="G107" s="174"/>
      <c r="H107" s="174"/>
      <c r="I107" s="174"/>
      <c r="J107" s="174"/>
      <c r="K107" s="174"/>
    </row>
    <row r="108" spans="2:11" ht="13.5">
      <c r="B108" s="995"/>
      <c r="C108" s="175" t="s">
        <v>1723</v>
      </c>
      <c r="D108" s="174"/>
      <c r="E108" s="174"/>
      <c r="F108" s="174"/>
      <c r="G108" s="174"/>
      <c r="H108" s="174"/>
      <c r="I108" s="174"/>
      <c r="J108" s="174"/>
      <c r="K108" s="174"/>
    </row>
    <row r="109" spans="2:11" ht="13.5">
      <c r="B109" s="995"/>
      <c r="C109" s="175" t="s">
        <v>1724</v>
      </c>
      <c r="D109" s="174"/>
      <c r="E109" s="174"/>
      <c r="F109" s="174"/>
      <c r="G109" s="174"/>
      <c r="H109" s="174"/>
      <c r="I109" s="174"/>
      <c r="J109" s="174"/>
      <c r="K109" s="174"/>
    </row>
    <row r="110" spans="2:11" ht="13.5">
      <c r="B110" s="995"/>
      <c r="C110" s="175" t="s">
        <v>1725</v>
      </c>
      <c r="D110" s="174"/>
      <c r="E110" s="174"/>
      <c r="F110" s="174"/>
      <c r="G110" s="174"/>
      <c r="H110" s="174"/>
      <c r="I110" s="174"/>
      <c r="J110" s="174"/>
      <c r="K110" s="174"/>
    </row>
    <row r="111" spans="2:11" ht="13.5">
      <c r="B111" s="995"/>
      <c r="C111" s="175"/>
      <c r="D111" s="174"/>
      <c r="E111" s="174"/>
      <c r="F111" s="174"/>
      <c r="G111" s="174"/>
      <c r="H111" s="174"/>
      <c r="I111" s="174"/>
      <c r="J111" s="174"/>
      <c r="K111" s="174"/>
    </row>
    <row r="112" spans="2:11" ht="13.5">
      <c r="B112" s="995"/>
      <c r="C112" s="175" t="s">
        <v>1726</v>
      </c>
      <c r="D112" s="174"/>
      <c r="E112" s="174"/>
      <c r="F112" s="174"/>
      <c r="G112" s="174"/>
      <c r="H112" s="174"/>
      <c r="I112" s="174"/>
      <c r="J112" s="174"/>
      <c r="K112" s="174"/>
    </row>
    <row r="113" spans="2:11" ht="13.5">
      <c r="B113" s="995"/>
      <c r="C113" s="175" t="s">
        <v>1727</v>
      </c>
      <c r="D113" s="174"/>
      <c r="E113" s="174"/>
      <c r="F113" s="174"/>
      <c r="G113" s="174"/>
      <c r="H113" s="174"/>
      <c r="I113" s="174"/>
      <c r="J113" s="174"/>
      <c r="K113" s="174"/>
    </row>
    <row r="114" spans="2:11" ht="13.5">
      <c r="B114" s="995"/>
      <c r="C114" s="175" t="s">
        <v>1728</v>
      </c>
      <c r="D114" s="174"/>
      <c r="E114" s="174"/>
      <c r="F114" s="174"/>
      <c r="G114" s="174"/>
      <c r="H114" s="174"/>
      <c r="I114" s="174"/>
      <c r="J114" s="174"/>
      <c r="K114" s="174"/>
    </row>
    <row r="115" spans="2:11" ht="13.5">
      <c r="B115" s="995"/>
      <c r="C115" s="175" t="s">
        <v>1729</v>
      </c>
      <c r="D115" s="174"/>
      <c r="E115" s="174"/>
      <c r="F115" s="174"/>
      <c r="G115" s="174"/>
      <c r="H115" s="174"/>
      <c r="I115" s="174"/>
      <c r="J115" s="174"/>
      <c r="K115" s="174"/>
    </row>
    <row r="116" spans="2:11" ht="13.5">
      <c r="B116" s="995"/>
      <c r="C116" s="175" t="s">
        <v>1730</v>
      </c>
      <c r="D116" s="174"/>
      <c r="E116" s="174"/>
      <c r="F116" s="174"/>
      <c r="G116" s="174"/>
      <c r="H116" s="174"/>
      <c r="I116" s="174"/>
      <c r="J116" s="174"/>
      <c r="K116" s="174"/>
    </row>
    <row r="117" spans="2:11" ht="13.5">
      <c r="B117" s="995"/>
      <c r="C117" s="175" t="s">
        <v>1731</v>
      </c>
      <c r="D117" s="174"/>
      <c r="E117" s="174"/>
      <c r="F117" s="174"/>
      <c r="G117" s="174"/>
      <c r="H117" s="174"/>
      <c r="I117" s="174"/>
      <c r="J117" s="174"/>
      <c r="K117" s="174"/>
    </row>
    <row r="118" spans="2:11" ht="13.5">
      <c r="B118" s="995"/>
      <c r="C118" s="175" t="s">
        <v>1732</v>
      </c>
      <c r="D118" s="174"/>
      <c r="E118" s="174"/>
      <c r="F118" s="174"/>
      <c r="G118" s="174"/>
      <c r="H118" s="174"/>
      <c r="I118" s="174"/>
      <c r="J118" s="174"/>
      <c r="K118" s="174"/>
    </row>
    <row r="119" spans="2:11" ht="13.5">
      <c r="B119" s="995"/>
      <c r="C119" s="175"/>
      <c r="D119" s="174"/>
      <c r="E119" s="174"/>
      <c r="F119" s="174"/>
      <c r="G119" s="174"/>
      <c r="H119" s="174"/>
      <c r="I119" s="174"/>
      <c r="J119" s="174"/>
      <c r="K119" s="174"/>
    </row>
    <row r="120" spans="2:11" ht="13.5">
      <c r="B120" s="995"/>
      <c r="C120" s="175" t="s">
        <v>1733</v>
      </c>
      <c r="D120" s="174"/>
      <c r="E120" s="174"/>
      <c r="F120" s="174"/>
      <c r="G120" s="174"/>
      <c r="H120" s="174"/>
      <c r="I120" s="174"/>
      <c r="J120" s="174"/>
      <c r="K120" s="174"/>
    </row>
    <row r="121" spans="2:11" ht="13.5">
      <c r="B121" s="995"/>
      <c r="C121" s="175"/>
      <c r="D121" s="174"/>
      <c r="E121" s="174"/>
      <c r="F121" s="174"/>
      <c r="G121" s="174"/>
      <c r="H121" s="174"/>
      <c r="I121" s="174"/>
      <c r="J121" s="174"/>
      <c r="K121" s="174"/>
    </row>
    <row r="122" spans="2:11" ht="13.5">
      <c r="B122" s="995"/>
      <c r="C122" s="175" t="s">
        <v>1734</v>
      </c>
      <c r="D122" s="174"/>
      <c r="E122" s="174"/>
      <c r="F122" s="174"/>
      <c r="G122" s="174"/>
      <c r="H122" s="174"/>
      <c r="I122" s="174"/>
      <c r="J122" s="174"/>
      <c r="K122" s="174"/>
    </row>
    <row r="123" spans="2:11" ht="13.5">
      <c r="B123" s="995"/>
      <c r="C123" s="175" t="s">
        <v>1735</v>
      </c>
      <c r="D123" s="174"/>
      <c r="E123" s="174"/>
      <c r="F123" s="174"/>
      <c r="G123" s="174"/>
      <c r="H123" s="174"/>
      <c r="I123" s="174"/>
      <c r="J123" s="174"/>
      <c r="K123" s="174"/>
    </row>
    <row r="124" spans="2:11" ht="13.5">
      <c r="B124" s="995"/>
      <c r="C124" s="175" t="s">
        <v>1736</v>
      </c>
      <c r="D124" s="174"/>
      <c r="E124" s="174"/>
      <c r="F124" s="174"/>
      <c r="G124" s="174"/>
      <c r="H124" s="174"/>
      <c r="I124" s="174"/>
      <c r="J124" s="174"/>
      <c r="K124" s="174"/>
    </row>
    <row r="125" spans="2:11" ht="13.5">
      <c r="B125" s="995"/>
      <c r="C125" s="175"/>
      <c r="D125" s="174"/>
      <c r="E125" s="174"/>
      <c r="F125" s="174"/>
      <c r="G125" s="174"/>
      <c r="H125" s="174"/>
      <c r="I125" s="174"/>
      <c r="J125" s="174"/>
      <c r="K125" s="174"/>
    </row>
    <row r="126" spans="2:11" ht="13.5">
      <c r="B126" s="995"/>
      <c r="C126" s="175" t="s">
        <v>1737</v>
      </c>
      <c r="D126" s="174"/>
      <c r="E126" s="174"/>
      <c r="F126" s="174"/>
      <c r="G126" s="174"/>
      <c r="H126" s="174"/>
      <c r="I126" s="174"/>
      <c r="J126" s="174"/>
      <c r="K126" s="174"/>
    </row>
    <row r="127" spans="2:11" ht="13.5">
      <c r="B127" s="995"/>
      <c r="C127" s="175" t="s">
        <v>1738</v>
      </c>
      <c r="D127" s="174"/>
      <c r="E127" s="174"/>
      <c r="F127" s="174"/>
      <c r="G127" s="174"/>
      <c r="H127" s="174"/>
      <c r="I127" s="174"/>
      <c r="J127" s="174"/>
      <c r="K127" s="174"/>
    </row>
    <row r="128" spans="2:11" ht="13.5">
      <c r="B128" s="995"/>
      <c r="C128" s="175" t="s">
        <v>1739</v>
      </c>
      <c r="D128" s="174"/>
      <c r="E128" s="174"/>
      <c r="F128" s="174"/>
      <c r="G128" s="174"/>
      <c r="H128" s="174"/>
      <c r="I128" s="174"/>
      <c r="J128" s="174"/>
      <c r="K128" s="174"/>
    </row>
    <row r="129" spans="2:11" ht="13.5">
      <c r="B129" s="995"/>
      <c r="C129" s="175"/>
      <c r="D129" s="174"/>
      <c r="E129" s="174"/>
      <c r="F129" s="174"/>
      <c r="G129" s="174"/>
      <c r="H129" s="174"/>
      <c r="I129" s="174"/>
      <c r="J129" s="174"/>
      <c r="K129" s="174"/>
    </row>
    <row r="130" spans="2:11" ht="13.5">
      <c r="B130" s="995"/>
      <c r="C130" s="175" t="s">
        <v>1740</v>
      </c>
      <c r="D130" s="174"/>
      <c r="E130" s="174"/>
      <c r="F130" s="174"/>
      <c r="G130" s="174"/>
      <c r="H130" s="174"/>
      <c r="I130" s="174"/>
      <c r="J130" s="174"/>
      <c r="K130" s="174"/>
    </row>
    <row r="131" spans="2:11" ht="13.5">
      <c r="B131" s="995"/>
      <c r="C131" s="175" t="s">
        <v>1741</v>
      </c>
      <c r="D131" s="174"/>
      <c r="E131" s="174"/>
      <c r="F131" s="174"/>
      <c r="G131" s="174"/>
      <c r="H131" s="174"/>
      <c r="I131" s="174"/>
      <c r="J131" s="174"/>
      <c r="K131" s="174"/>
    </row>
    <row r="132" spans="2:11" ht="13.5">
      <c r="B132" s="995"/>
      <c r="C132" s="175" t="s">
        <v>1742</v>
      </c>
      <c r="D132" s="174"/>
      <c r="E132" s="174"/>
      <c r="F132" s="174"/>
      <c r="G132" s="174"/>
      <c r="H132" s="174"/>
      <c r="I132" s="174"/>
      <c r="J132" s="174"/>
      <c r="K132" s="174"/>
    </row>
    <row r="133" spans="2:11" ht="13.5">
      <c r="B133" s="995"/>
      <c r="C133" s="175"/>
      <c r="D133" s="174"/>
      <c r="E133" s="174"/>
      <c r="F133" s="174"/>
      <c r="G133" s="174"/>
      <c r="H133" s="174"/>
      <c r="I133" s="174"/>
      <c r="J133" s="174"/>
      <c r="K133" s="174"/>
    </row>
    <row r="134" spans="2:11" ht="13.5">
      <c r="B134" s="995"/>
      <c r="C134" s="175" t="s">
        <v>1743</v>
      </c>
      <c r="D134" s="174"/>
      <c r="E134" s="174"/>
      <c r="F134" s="174"/>
      <c r="G134" s="174"/>
      <c r="H134" s="174"/>
      <c r="I134" s="174"/>
      <c r="J134" s="174"/>
      <c r="K134" s="174"/>
    </row>
    <row r="135" spans="2:11" ht="13.5">
      <c r="B135" s="995"/>
      <c r="C135" s="175" t="s">
        <v>1744</v>
      </c>
      <c r="D135" s="174"/>
      <c r="E135" s="174"/>
      <c r="F135" s="174"/>
      <c r="G135" s="174"/>
      <c r="H135" s="174"/>
      <c r="I135" s="174"/>
      <c r="J135" s="174"/>
      <c r="K135" s="174"/>
    </row>
    <row r="136" spans="2:11" ht="13.5">
      <c r="B136" s="995"/>
      <c r="C136" s="175" t="s">
        <v>1745</v>
      </c>
      <c r="D136" s="174"/>
      <c r="E136" s="174"/>
      <c r="F136" s="174"/>
      <c r="G136" s="174"/>
      <c r="H136" s="174"/>
      <c r="I136" s="174"/>
      <c r="J136" s="174"/>
      <c r="K136" s="174"/>
    </row>
    <row r="137" spans="2:11" ht="13.5">
      <c r="B137" s="995"/>
      <c r="C137" s="175" t="s">
        <v>1746</v>
      </c>
      <c r="D137" s="174"/>
      <c r="E137" s="174"/>
      <c r="F137" s="174"/>
      <c r="G137" s="174"/>
      <c r="H137" s="174"/>
      <c r="I137" s="174"/>
      <c r="J137" s="174"/>
      <c r="K137" s="174"/>
    </row>
    <row r="138" spans="2:11" ht="13.5">
      <c r="B138" s="995"/>
      <c r="C138" s="175"/>
      <c r="D138" s="174"/>
      <c r="E138" s="174"/>
      <c r="F138" s="174"/>
      <c r="G138" s="174"/>
      <c r="H138" s="174"/>
      <c r="I138" s="174"/>
      <c r="J138" s="174"/>
      <c r="K138" s="174"/>
    </row>
    <row r="139" spans="2:11" ht="13.5">
      <c r="B139" s="995"/>
      <c r="C139" s="175" t="s">
        <v>1747</v>
      </c>
      <c r="D139" s="174"/>
      <c r="E139" s="174"/>
      <c r="F139" s="174"/>
      <c r="G139" s="174"/>
      <c r="H139" s="174"/>
      <c r="I139" s="174"/>
      <c r="J139" s="174"/>
      <c r="K139" s="174"/>
    </row>
    <row r="140" spans="2:11" ht="13.5">
      <c r="B140" s="995"/>
      <c r="C140" s="175" t="s">
        <v>1748</v>
      </c>
      <c r="D140" s="174"/>
      <c r="E140" s="174"/>
      <c r="F140" s="174"/>
      <c r="G140" s="174"/>
      <c r="H140" s="174"/>
      <c r="I140" s="174"/>
      <c r="J140" s="174"/>
      <c r="K140" s="174"/>
    </row>
    <row r="141" spans="2:11" ht="13.5">
      <c r="B141" s="995"/>
      <c r="C141" s="175" t="s">
        <v>1749</v>
      </c>
      <c r="D141" s="174"/>
      <c r="E141" s="174"/>
      <c r="F141" s="174"/>
      <c r="G141" s="174"/>
      <c r="H141" s="174"/>
      <c r="I141" s="174"/>
      <c r="J141" s="174"/>
      <c r="K141" s="174"/>
    </row>
    <row r="142" spans="2:11" ht="13.5">
      <c r="B142" s="995"/>
      <c r="C142" s="175" t="s">
        <v>1750</v>
      </c>
      <c r="D142" s="174"/>
      <c r="E142" s="174"/>
      <c r="F142" s="174"/>
      <c r="G142" s="174"/>
      <c r="H142" s="174"/>
      <c r="I142" s="174"/>
      <c r="J142" s="174"/>
      <c r="K142" s="174"/>
    </row>
    <row r="143" spans="2:11" ht="13.5">
      <c r="B143" s="995"/>
      <c r="C143" s="175" t="s">
        <v>1751</v>
      </c>
      <c r="D143" s="174"/>
      <c r="E143" s="174"/>
      <c r="F143" s="174"/>
      <c r="G143" s="174"/>
      <c r="H143" s="174"/>
      <c r="I143" s="174"/>
      <c r="J143" s="174"/>
      <c r="K143" s="174"/>
    </row>
    <row r="144" spans="2:11" ht="13.5">
      <c r="B144" s="995"/>
      <c r="C144" s="175" t="s">
        <v>1752</v>
      </c>
      <c r="D144" s="174"/>
      <c r="E144" s="174"/>
      <c r="F144" s="174"/>
      <c r="G144" s="174"/>
      <c r="H144" s="174"/>
      <c r="I144" s="174"/>
      <c r="J144" s="174"/>
      <c r="K144" s="174"/>
    </row>
    <row r="145" spans="2:11" ht="13.5">
      <c r="B145" s="995"/>
      <c r="C145" s="175"/>
      <c r="D145" s="174"/>
      <c r="E145" s="174"/>
      <c r="F145" s="174"/>
      <c r="G145" s="174"/>
      <c r="H145" s="174"/>
      <c r="I145" s="174"/>
      <c r="J145" s="174"/>
      <c r="K145" s="174"/>
    </row>
    <row r="146" spans="2:11" ht="13.5">
      <c r="B146" s="995"/>
      <c r="C146" s="175" t="s">
        <v>1753</v>
      </c>
      <c r="D146" s="174"/>
      <c r="E146" s="174"/>
      <c r="F146" s="174"/>
      <c r="G146" s="174"/>
      <c r="H146" s="174"/>
      <c r="I146" s="174"/>
      <c r="J146" s="174"/>
      <c r="K146" s="174"/>
    </row>
    <row r="147" spans="2:11" ht="13.5">
      <c r="B147" s="995"/>
      <c r="C147" s="175" t="s">
        <v>1754</v>
      </c>
      <c r="D147" s="174"/>
      <c r="E147" s="174"/>
      <c r="F147" s="174"/>
      <c r="G147" s="174"/>
      <c r="H147" s="174"/>
      <c r="I147" s="174"/>
      <c r="J147" s="174"/>
      <c r="K147" s="174"/>
    </row>
    <row r="148" spans="2:11" ht="13.5">
      <c r="B148" s="995"/>
      <c r="C148" s="175"/>
      <c r="D148" s="174"/>
      <c r="E148" s="174"/>
      <c r="F148" s="174"/>
      <c r="G148" s="174"/>
      <c r="H148" s="174"/>
      <c r="I148" s="174"/>
      <c r="J148" s="174"/>
      <c r="K148" s="174"/>
    </row>
    <row r="149" spans="2:11" ht="13.5">
      <c r="B149" s="995"/>
      <c r="C149" s="175" t="s">
        <v>1755</v>
      </c>
      <c r="D149" s="174"/>
      <c r="E149" s="174"/>
      <c r="F149" s="174"/>
      <c r="G149" s="174"/>
      <c r="H149" s="174"/>
      <c r="I149" s="174"/>
      <c r="J149" s="174"/>
      <c r="K149" s="174"/>
    </row>
    <row r="150" spans="2:11" ht="13.5">
      <c r="B150" s="995"/>
      <c r="C150" s="175" t="s">
        <v>1756</v>
      </c>
      <c r="D150" s="174"/>
      <c r="E150" s="174"/>
      <c r="F150" s="174"/>
      <c r="G150" s="174"/>
      <c r="H150" s="174"/>
      <c r="I150" s="174"/>
      <c r="J150" s="174"/>
      <c r="K150" s="174"/>
    </row>
    <row r="151" spans="2:11" ht="13.5">
      <c r="B151" s="995"/>
      <c r="C151" s="175" t="s">
        <v>1757</v>
      </c>
      <c r="D151" s="174"/>
      <c r="E151" s="174"/>
      <c r="F151" s="174"/>
      <c r="G151" s="174"/>
      <c r="H151" s="174"/>
      <c r="I151" s="174"/>
      <c r="J151" s="174"/>
      <c r="K151" s="174"/>
    </row>
    <row r="152" spans="2:11" ht="13.5">
      <c r="B152" s="995"/>
      <c r="C152" s="175" t="s">
        <v>1758</v>
      </c>
      <c r="D152" s="174"/>
      <c r="E152" s="174"/>
      <c r="F152" s="174"/>
      <c r="G152" s="174"/>
      <c r="H152" s="174"/>
      <c r="I152" s="174"/>
      <c r="J152" s="174"/>
      <c r="K152" s="174"/>
    </row>
    <row r="153" spans="2:11" ht="13.5">
      <c r="B153" s="995"/>
      <c r="C153" s="175"/>
      <c r="D153" s="174"/>
      <c r="E153" s="174"/>
      <c r="F153" s="174"/>
      <c r="G153" s="174"/>
      <c r="H153" s="174"/>
      <c r="I153" s="174"/>
      <c r="J153" s="174"/>
      <c r="K153" s="174"/>
    </row>
    <row r="154" spans="2:11" ht="13.5">
      <c r="B154" s="995"/>
      <c r="C154" s="175" t="s">
        <v>1759</v>
      </c>
      <c r="D154" s="174"/>
      <c r="E154" s="174"/>
      <c r="F154" s="174"/>
      <c r="G154" s="174"/>
      <c r="H154" s="174"/>
      <c r="I154" s="174"/>
      <c r="J154" s="174"/>
      <c r="K154" s="174"/>
    </row>
    <row r="155" spans="2:11" ht="13.5">
      <c r="B155" s="995"/>
      <c r="C155" s="175" t="s">
        <v>1760</v>
      </c>
      <c r="D155" s="174"/>
      <c r="E155" s="174"/>
      <c r="F155" s="174"/>
      <c r="G155" s="174"/>
      <c r="H155" s="174"/>
      <c r="I155" s="174"/>
      <c r="J155" s="174"/>
      <c r="K155" s="174"/>
    </row>
    <row r="156" spans="2:11" ht="13.5">
      <c r="B156" s="995"/>
      <c r="C156" s="175"/>
      <c r="D156" s="174"/>
      <c r="E156" s="174"/>
      <c r="F156" s="174"/>
      <c r="G156" s="174"/>
      <c r="H156" s="174"/>
      <c r="I156" s="174"/>
      <c r="J156" s="174"/>
      <c r="K156" s="174"/>
    </row>
    <row r="157" spans="2:11" ht="13.5">
      <c r="B157" s="995"/>
      <c r="C157" s="175" t="s">
        <v>1761</v>
      </c>
      <c r="D157" s="174"/>
      <c r="E157" s="174"/>
      <c r="F157" s="174"/>
      <c r="G157" s="174"/>
      <c r="H157" s="174"/>
      <c r="I157" s="174"/>
      <c r="J157" s="174"/>
      <c r="K157" s="174"/>
    </row>
    <row r="158" spans="2:11" ht="13.5">
      <c r="B158" s="995"/>
      <c r="C158" s="175" t="s">
        <v>1762</v>
      </c>
      <c r="D158" s="174"/>
      <c r="E158" s="174"/>
      <c r="F158" s="174"/>
      <c r="G158" s="174"/>
      <c r="H158" s="174"/>
      <c r="I158" s="174"/>
      <c r="J158" s="174"/>
      <c r="K158" s="174"/>
    </row>
    <row r="159" spans="2:11" ht="13.5">
      <c r="B159" s="995"/>
      <c r="C159" s="175" t="s">
        <v>1763</v>
      </c>
      <c r="D159" s="174"/>
      <c r="E159" s="174"/>
      <c r="F159" s="174"/>
      <c r="G159" s="174"/>
      <c r="H159" s="174"/>
      <c r="I159" s="174"/>
      <c r="J159" s="174"/>
      <c r="K159" s="174"/>
    </row>
    <row r="160" spans="2:11" ht="13.5">
      <c r="B160" s="995"/>
      <c r="C160" s="175" t="s">
        <v>1764</v>
      </c>
      <c r="D160" s="174"/>
      <c r="E160" s="174"/>
      <c r="F160" s="174"/>
      <c r="G160" s="174"/>
      <c r="H160" s="174"/>
      <c r="I160" s="174"/>
      <c r="J160" s="174"/>
      <c r="K160" s="174"/>
    </row>
    <row r="161" spans="2:11" ht="13.5">
      <c r="B161" s="995"/>
      <c r="C161" s="175" t="s">
        <v>1765</v>
      </c>
      <c r="D161" s="174"/>
      <c r="E161" s="174"/>
      <c r="F161" s="174"/>
      <c r="G161" s="174"/>
      <c r="H161" s="174"/>
      <c r="I161" s="174"/>
      <c r="J161" s="174"/>
      <c r="K161" s="174"/>
    </row>
    <row r="162" spans="2:11" ht="13.5">
      <c r="B162" s="995"/>
      <c r="C162" s="175"/>
      <c r="D162" s="174"/>
      <c r="E162" s="174"/>
      <c r="F162" s="174"/>
      <c r="G162" s="174"/>
      <c r="H162" s="174"/>
      <c r="I162" s="174"/>
      <c r="J162" s="174"/>
      <c r="K162" s="174"/>
    </row>
    <row r="163" spans="2:11" ht="13.5">
      <c r="B163" s="995"/>
      <c r="C163" s="175" t="s">
        <v>1766</v>
      </c>
      <c r="D163" s="174"/>
      <c r="E163" s="174"/>
      <c r="F163" s="174"/>
      <c r="G163" s="174"/>
      <c r="H163" s="174"/>
      <c r="I163" s="174"/>
      <c r="J163" s="174"/>
      <c r="K163" s="174"/>
    </row>
    <row r="164" spans="2:11" ht="13.5">
      <c r="B164" s="995"/>
      <c r="C164" s="175" t="s">
        <v>1767</v>
      </c>
      <c r="D164" s="174"/>
      <c r="E164" s="174"/>
      <c r="F164" s="174"/>
      <c r="G164" s="174"/>
      <c r="H164" s="174"/>
      <c r="I164" s="174"/>
      <c r="J164" s="174"/>
      <c r="K164" s="174"/>
    </row>
    <row r="165" spans="2:11" ht="13.5">
      <c r="B165" s="995"/>
      <c r="C165" s="175" t="s">
        <v>1768</v>
      </c>
      <c r="D165" s="174"/>
      <c r="E165" s="174"/>
      <c r="F165" s="174"/>
      <c r="G165" s="174"/>
      <c r="H165" s="174"/>
      <c r="I165" s="174"/>
      <c r="J165" s="174"/>
      <c r="K165" s="174"/>
    </row>
    <row r="166" spans="2:11" ht="13.5">
      <c r="B166" s="995"/>
      <c r="C166" s="175" t="s">
        <v>1769</v>
      </c>
      <c r="D166" s="174"/>
      <c r="E166" s="174"/>
      <c r="F166" s="174"/>
      <c r="G166" s="174"/>
      <c r="H166" s="174"/>
      <c r="I166" s="174"/>
      <c r="J166" s="174"/>
      <c r="K166" s="174"/>
    </row>
    <row r="167" spans="2:11" ht="13.5">
      <c r="B167" s="995"/>
      <c r="C167" s="175" t="s">
        <v>1770</v>
      </c>
      <c r="D167" s="174"/>
      <c r="E167" s="174"/>
      <c r="F167" s="174"/>
      <c r="G167" s="174"/>
      <c r="H167" s="174"/>
      <c r="I167" s="174"/>
      <c r="J167" s="174"/>
      <c r="K167" s="174"/>
    </row>
    <row r="168" spans="2:11" ht="13.5">
      <c r="B168" s="995"/>
      <c r="C168" s="175" t="s">
        <v>1771</v>
      </c>
      <c r="D168" s="174"/>
      <c r="E168" s="174"/>
      <c r="F168" s="174"/>
      <c r="G168" s="174"/>
      <c r="H168" s="174"/>
      <c r="I168" s="174"/>
      <c r="J168" s="174"/>
      <c r="K168" s="174"/>
    </row>
    <row r="169" spans="2:11" ht="13.5">
      <c r="B169" s="995"/>
      <c r="C169" s="175"/>
      <c r="D169" s="174"/>
      <c r="E169" s="174"/>
      <c r="F169" s="174"/>
      <c r="G169" s="174"/>
      <c r="H169" s="174"/>
      <c r="I169" s="174"/>
      <c r="J169" s="174"/>
      <c r="K169" s="174"/>
    </row>
    <row r="170" spans="2:11" ht="13.5">
      <c r="B170" s="995"/>
      <c r="C170" s="175" t="s">
        <v>1772</v>
      </c>
      <c r="D170" s="174"/>
      <c r="E170" s="174"/>
      <c r="F170" s="174"/>
      <c r="G170" s="174"/>
      <c r="H170" s="174"/>
      <c r="I170" s="174"/>
      <c r="J170" s="174"/>
      <c r="K170" s="174"/>
    </row>
    <row r="171" spans="2:11" ht="13.5">
      <c r="B171" s="995"/>
      <c r="C171" s="175" t="s">
        <v>1773</v>
      </c>
      <c r="D171" s="174"/>
      <c r="E171" s="174"/>
      <c r="F171" s="174"/>
      <c r="G171" s="174"/>
      <c r="H171" s="174"/>
      <c r="I171" s="174"/>
      <c r="J171" s="174"/>
      <c r="K171" s="174"/>
    </row>
    <row r="172" spans="2:11" ht="13.5">
      <c r="B172" s="995"/>
      <c r="C172" s="175" t="s">
        <v>1774</v>
      </c>
      <c r="D172" s="174"/>
      <c r="E172" s="174"/>
      <c r="F172" s="174"/>
      <c r="G172" s="174"/>
      <c r="H172" s="174"/>
      <c r="I172" s="174"/>
      <c r="J172" s="174"/>
      <c r="K172" s="174"/>
    </row>
    <row r="173" spans="2:11" ht="13.5">
      <c r="B173" s="995"/>
      <c r="C173" s="175" t="s">
        <v>1775</v>
      </c>
      <c r="D173" s="174"/>
      <c r="E173" s="174"/>
      <c r="F173" s="174"/>
      <c r="G173" s="174"/>
      <c r="H173" s="174"/>
      <c r="I173" s="174"/>
      <c r="J173" s="174"/>
      <c r="K173" s="174"/>
    </row>
    <row r="174" spans="2:11" ht="13.5">
      <c r="B174" s="995"/>
      <c r="C174" s="175" t="s">
        <v>1776</v>
      </c>
      <c r="D174" s="174"/>
      <c r="E174" s="174"/>
      <c r="F174" s="174"/>
      <c r="G174" s="174"/>
      <c r="H174" s="174"/>
      <c r="I174" s="174"/>
      <c r="J174" s="174"/>
      <c r="K174" s="174"/>
    </row>
    <row r="175" spans="2:11" ht="13.5">
      <c r="B175" s="995"/>
      <c r="C175" s="175" t="s">
        <v>1777</v>
      </c>
      <c r="D175" s="174"/>
      <c r="E175" s="174"/>
      <c r="F175" s="174"/>
      <c r="G175" s="174"/>
      <c r="H175" s="174"/>
      <c r="I175" s="174"/>
      <c r="J175" s="174"/>
      <c r="K175" s="174"/>
    </row>
    <row r="176" spans="2:11" ht="13.5">
      <c r="B176" s="995"/>
      <c r="C176" s="175"/>
      <c r="D176" s="174"/>
      <c r="E176" s="174"/>
      <c r="F176" s="174"/>
      <c r="G176" s="174"/>
      <c r="H176" s="174"/>
      <c r="I176" s="174"/>
      <c r="J176" s="174"/>
      <c r="K176" s="174"/>
    </row>
    <row r="177" spans="2:11" ht="13.5">
      <c r="B177" s="995"/>
      <c r="C177" s="175" t="s">
        <v>1778</v>
      </c>
      <c r="D177" s="174"/>
      <c r="E177" s="174"/>
      <c r="F177" s="174"/>
      <c r="G177" s="174"/>
      <c r="H177" s="174"/>
      <c r="I177" s="174"/>
      <c r="J177" s="174"/>
      <c r="K177" s="174"/>
    </row>
    <row r="178" spans="2:11" ht="13.5">
      <c r="B178" s="995"/>
      <c r="C178" s="175" t="s">
        <v>1779</v>
      </c>
      <c r="D178" s="174"/>
      <c r="E178" s="174"/>
      <c r="F178" s="174"/>
      <c r="G178" s="174"/>
      <c r="H178" s="174"/>
      <c r="I178" s="174"/>
      <c r="J178" s="174"/>
      <c r="K178" s="174"/>
    </row>
    <row r="179" spans="2:11" ht="13.5">
      <c r="B179" s="995"/>
      <c r="C179" s="175" t="s">
        <v>1780</v>
      </c>
      <c r="D179" s="174"/>
      <c r="E179" s="174"/>
      <c r="F179" s="174"/>
      <c r="G179" s="174"/>
      <c r="H179" s="174"/>
      <c r="I179" s="174"/>
      <c r="J179" s="174"/>
      <c r="K179" s="174"/>
    </row>
    <row r="180" spans="2:11" ht="13.5">
      <c r="B180" s="995"/>
      <c r="C180" s="175" t="s">
        <v>1781</v>
      </c>
      <c r="D180" s="174"/>
      <c r="E180" s="174"/>
      <c r="F180" s="174"/>
      <c r="G180" s="174"/>
      <c r="H180" s="174"/>
      <c r="I180" s="174"/>
      <c r="J180" s="174"/>
      <c r="K180" s="174"/>
    </row>
    <row r="181" spans="2:11" ht="13.5">
      <c r="B181" s="995"/>
      <c r="C181" s="175"/>
      <c r="D181" s="174"/>
      <c r="E181" s="174"/>
      <c r="F181" s="174"/>
      <c r="G181" s="174"/>
      <c r="H181" s="174"/>
      <c r="I181" s="174"/>
      <c r="J181" s="174"/>
      <c r="K181" s="174"/>
    </row>
    <row r="182" spans="2:11" ht="13.5">
      <c r="B182" s="995"/>
      <c r="C182" s="175" t="s">
        <v>1782</v>
      </c>
      <c r="D182" s="174"/>
      <c r="E182" s="174"/>
      <c r="F182" s="174"/>
      <c r="G182" s="174"/>
      <c r="H182" s="174"/>
      <c r="I182" s="174"/>
      <c r="J182" s="174"/>
      <c r="K182" s="174"/>
    </row>
    <row r="183" spans="2:11" ht="13.5">
      <c r="B183" s="995"/>
      <c r="C183" s="175" t="s">
        <v>1783</v>
      </c>
      <c r="D183" s="174"/>
      <c r="E183" s="174"/>
      <c r="F183" s="174"/>
      <c r="G183" s="174"/>
      <c r="H183" s="174"/>
      <c r="I183" s="174"/>
      <c r="J183" s="174"/>
      <c r="K183" s="174"/>
    </row>
    <row r="184" spans="2:11" ht="13.5">
      <c r="B184" s="995"/>
      <c r="C184" s="175" t="s">
        <v>1784</v>
      </c>
      <c r="D184" s="174"/>
      <c r="E184" s="174"/>
      <c r="F184" s="174"/>
      <c r="G184" s="174"/>
      <c r="H184" s="174"/>
      <c r="I184" s="174"/>
      <c r="J184" s="174"/>
      <c r="K184" s="174"/>
    </row>
    <row r="185" spans="2:11" ht="13.5">
      <c r="B185" s="995"/>
      <c r="C185" s="175"/>
      <c r="D185" s="174"/>
      <c r="E185" s="174"/>
      <c r="F185" s="174"/>
      <c r="G185" s="174"/>
      <c r="H185" s="174"/>
      <c r="I185" s="174"/>
      <c r="J185" s="174"/>
      <c r="K185" s="174"/>
    </row>
    <row r="186" spans="2:11" ht="13.5">
      <c r="B186" s="995"/>
      <c r="C186" s="175" t="s">
        <v>1785</v>
      </c>
      <c r="D186" s="174"/>
      <c r="E186" s="174"/>
      <c r="F186" s="174"/>
      <c r="G186" s="174"/>
      <c r="H186" s="174"/>
      <c r="I186" s="174"/>
      <c r="J186" s="174"/>
      <c r="K186" s="174"/>
    </row>
    <row r="187" spans="2:11" ht="13.5">
      <c r="B187" s="995"/>
      <c r="C187" s="175" t="s">
        <v>1786</v>
      </c>
      <c r="D187" s="174"/>
      <c r="E187" s="174"/>
      <c r="F187" s="174"/>
      <c r="G187" s="174"/>
      <c r="H187" s="174"/>
      <c r="I187" s="174"/>
      <c r="J187" s="174"/>
      <c r="K187" s="174"/>
    </row>
    <row r="188" spans="2:11" ht="13.5">
      <c r="B188" s="995"/>
      <c r="C188" s="175" t="s">
        <v>1746</v>
      </c>
      <c r="D188" s="174"/>
      <c r="E188" s="174"/>
      <c r="F188" s="174"/>
      <c r="G188" s="174"/>
      <c r="H188" s="174"/>
      <c r="I188" s="174"/>
      <c r="J188" s="174"/>
      <c r="K188" s="174"/>
    </row>
    <row r="189" spans="2:11" ht="13.5">
      <c r="B189" s="995"/>
      <c r="C189" s="175"/>
      <c r="D189" s="174"/>
      <c r="E189" s="174"/>
      <c r="F189" s="174"/>
      <c r="G189" s="174"/>
      <c r="H189" s="174"/>
      <c r="I189" s="174"/>
      <c r="J189" s="174"/>
      <c r="K189" s="174"/>
    </row>
    <row r="190" spans="2:11" ht="13.5">
      <c r="B190" s="995"/>
      <c r="C190" s="175" t="s">
        <v>1787</v>
      </c>
      <c r="D190" s="174"/>
      <c r="E190" s="174"/>
      <c r="F190" s="174"/>
      <c r="G190" s="174"/>
      <c r="H190" s="174"/>
      <c r="I190" s="174"/>
      <c r="J190" s="174"/>
      <c r="K190" s="174"/>
    </row>
    <row r="191" spans="2:11" ht="13.5">
      <c r="B191" s="995"/>
      <c r="C191" s="175" t="s">
        <v>1788</v>
      </c>
      <c r="D191" s="174"/>
      <c r="E191" s="174"/>
      <c r="F191" s="174"/>
      <c r="G191" s="174"/>
      <c r="H191" s="174"/>
      <c r="I191" s="174"/>
      <c r="J191" s="174"/>
      <c r="K191" s="174"/>
    </row>
    <row r="192" spans="2:11" ht="13.5">
      <c r="B192" s="995"/>
      <c r="C192" s="175" t="s">
        <v>1789</v>
      </c>
      <c r="D192" s="174"/>
      <c r="E192" s="174"/>
      <c r="F192" s="174"/>
      <c r="G192" s="174"/>
      <c r="H192" s="174"/>
      <c r="I192" s="174"/>
      <c r="J192" s="174"/>
      <c r="K192" s="174"/>
    </row>
    <row r="193" spans="2:11" ht="13.5">
      <c r="B193" s="995"/>
      <c r="C193" s="175"/>
      <c r="D193" s="174"/>
      <c r="E193" s="174"/>
      <c r="F193" s="174"/>
      <c r="G193" s="174"/>
      <c r="H193" s="174"/>
      <c r="I193" s="174"/>
      <c r="J193" s="174"/>
      <c r="K193" s="174"/>
    </row>
    <row r="194" spans="2:11" ht="13.5">
      <c r="B194" s="995"/>
      <c r="C194" s="175" t="s">
        <v>1790</v>
      </c>
      <c r="D194" s="174"/>
      <c r="E194" s="174"/>
      <c r="F194" s="174"/>
      <c r="G194" s="174"/>
      <c r="H194" s="174"/>
      <c r="I194" s="174"/>
      <c r="J194" s="174"/>
      <c r="K194" s="174"/>
    </row>
    <row r="195" spans="2:11" ht="13.5">
      <c r="B195" s="995"/>
      <c r="C195" s="175" t="s">
        <v>1791</v>
      </c>
      <c r="D195" s="174"/>
      <c r="E195" s="174"/>
      <c r="F195" s="174"/>
      <c r="G195" s="174"/>
      <c r="H195" s="174"/>
      <c r="I195" s="174"/>
      <c r="J195" s="174"/>
      <c r="K195" s="174"/>
    </row>
    <row r="196" spans="2:11" ht="13.5">
      <c r="B196" s="995"/>
      <c r="C196" s="175" t="s">
        <v>1792</v>
      </c>
      <c r="D196" s="174"/>
      <c r="E196" s="174"/>
      <c r="F196" s="174"/>
      <c r="G196" s="174"/>
      <c r="H196" s="174"/>
      <c r="I196" s="174"/>
      <c r="J196" s="174"/>
      <c r="K196" s="174"/>
    </row>
    <row r="197" spans="2:11" ht="13.5">
      <c r="B197" s="995"/>
      <c r="C197" s="175" t="s">
        <v>1793</v>
      </c>
      <c r="D197" s="174"/>
      <c r="E197" s="174"/>
      <c r="F197" s="174"/>
      <c r="G197" s="174"/>
      <c r="H197" s="174"/>
      <c r="I197" s="174"/>
      <c r="J197" s="174"/>
      <c r="K197" s="174"/>
    </row>
    <row r="198" spans="2:11" ht="13.5">
      <c r="B198" s="995"/>
      <c r="C198" s="175" t="s">
        <v>1794</v>
      </c>
      <c r="D198" s="174"/>
      <c r="E198" s="174"/>
      <c r="F198" s="174"/>
      <c r="G198" s="174"/>
      <c r="H198" s="174"/>
      <c r="I198" s="174"/>
      <c r="J198" s="174"/>
      <c r="K198" s="174"/>
    </row>
    <row r="199" spans="2:11" ht="13.5">
      <c r="B199" s="995"/>
      <c r="C199" s="175" t="s">
        <v>1795</v>
      </c>
      <c r="D199" s="174"/>
      <c r="E199" s="174"/>
      <c r="F199" s="174"/>
      <c r="G199" s="174"/>
      <c r="H199" s="174"/>
      <c r="I199" s="174"/>
      <c r="J199" s="174"/>
      <c r="K199" s="174"/>
    </row>
    <row r="200" spans="2:11" ht="13.5">
      <c r="B200" s="995"/>
      <c r="C200" s="175" t="s">
        <v>1796</v>
      </c>
      <c r="D200" s="174"/>
      <c r="E200" s="174"/>
      <c r="F200" s="174"/>
      <c r="G200" s="174"/>
      <c r="H200" s="174"/>
      <c r="I200" s="174"/>
      <c r="J200" s="174"/>
      <c r="K200" s="174"/>
    </row>
    <row r="201" spans="2:11" ht="13.5">
      <c r="B201" s="995"/>
      <c r="C201" s="175" t="s">
        <v>1797</v>
      </c>
      <c r="D201" s="174"/>
      <c r="E201" s="174"/>
      <c r="F201" s="174"/>
      <c r="G201" s="174"/>
      <c r="H201" s="174"/>
      <c r="I201" s="174"/>
      <c r="J201" s="174"/>
      <c r="K201" s="174"/>
    </row>
    <row r="202" spans="2:11" ht="13.5">
      <c r="B202" s="995"/>
      <c r="C202" s="175" t="s">
        <v>1798</v>
      </c>
      <c r="D202" s="174"/>
      <c r="E202" s="174"/>
      <c r="F202" s="174"/>
      <c r="G202" s="174"/>
      <c r="H202" s="174"/>
      <c r="I202" s="174"/>
      <c r="J202" s="174"/>
      <c r="K202" s="174"/>
    </row>
    <row r="203" spans="2:11" ht="13.5">
      <c r="B203" s="995"/>
      <c r="C203" s="175" t="s">
        <v>1799</v>
      </c>
      <c r="D203" s="174"/>
      <c r="E203" s="174"/>
      <c r="F203" s="174"/>
      <c r="G203" s="174"/>
      <c r="H203" s="174"/>
      <c r="I203" s="174"/>
      <c r="J203" s="174"/>
      <c r="K203" s="174"/>
    </row>
    <row r="204" spans="2:11" ht="13.5">
      <c r="B204" s="995"/>
      <c r="C204" s="175" t="s">
        <v>1800</v>
      </c>
      <c r="D204" s="174"/>
      <c r="E204" s="174"/>
      <c r="F204" s="174"/>
      <c r="G204" s="174"/>
      <c r="H204" s="174"/>
      <c r="I204" s="174"/>
      <c r="J204" s="174"/>
      <c r="K204" s="174"/>
    </row>
    <row r="205" spans="2:11" ht="13.5">
      <c r="B205" s="995"/>
      <c r="C205" s="175" t="s">
        <v>1801</v>
      </c>
      <c r="D205" s="174"/>
      <c r="E205" s="174"/>
      <c r="F205" s="174"/>
      <c r="G205" s="174"/>
      <c r="H205" s="174"/>
      <c r="I205" s="174"/>
      <c r="J205" s="174"/>
      <c r="K205" s="174"/>
    </row>
    <row r="206" spans="2:11" ht="13.5">
      <c r="B206" s="995"/>
      <c r="C206" s="175" t="s">
        <v>1802</v>
      </c>
      <c r="D206" s="174"/>
      <c r="E206" s="174"/>
      <c r="F206" s="174"/>
      <c r="G206" s="174"/>
      <c r="H206" s="174"/>
      <c r="I206" s="174"/>
      <c r="J206" s="174"/>
      <c r="K206" s="174"/>
    </row>
    <row r="207" spans="2:11" ht="13.5">
      <c r="B207" s="995"/>
      <c r="C207" s="175" t="s">
        <v>1803</v>
      </c>
      <c r="D207" s="174"/>
      <c r="E207" s="174"/>
      <c r="F207" s="174"/>
      <c r="G207" s="174"/>
      <c r="H207" s="174"/>
      <c r="I207" s="174"/>
      <c r="J207" s="174"/>
      <c r="K207" s="174"/>
    </row>
    <row r="208" spans="2:11" ht="13.5">
      <c r="B208" s="995"/>
      <c r="C208" s="175" t="s">
        <v>1804</v>
      </c>
      <c r="D208" s="174"/>
      <c r="E208" s="174"/>
      <c r="F208" s="174"/>
      <c r="G208" s="174"/>
      <c r="H208" s="174"/>
      <c r="I208" s="174"/>
      <c r="J208" s="174"/>
      <c r="K208" s="174"/>
    </row>
    <row r="209" spans="2:11" ht="13.5">
      <c r="B209" s="995"/>
      <c r="C209" s="175"/>
      <c r="D209" s="174"/>
      <c r="E209" s="174"/>
      <c r="F209" s="174"/>
      <c r="G209" s="174"/>
      <c r="H209" s="174"/>
      <c r="I209" s="174"/>
      <c r="J209" s="174"/>
      <c r="K209" s="174"/>
    </row>
    <row r="210" spans="2:11" ht="13.5">
      <c r="B210" s="995"/>
      <c r="C210" s="175" t="s">
        <v>1805</v>
      </c>
      <c r="D210" s="174"/>
      <c r="E210" s="174"/>
      <c r="F210" s="174"/>
      <c r="G210" s="174"/>
      <c r="H210" s="174"/>
      <c r="I210" s="174"/>
      <c r="J210" s="174"/>
      <c r="K210" s="174"/>
    </row>
    <row r="211" spans="2:11" ht="13.5">
      <c r="B211" s="995"/>
      <c r="C211" s="175" t="s">
        <v>1806</v>
      </c>
      <c r="D211" s="174"/>
      <c r="E211" s="174"/>
      <c r="F211" s="174"/>
      <c r="G211" s="174"/>
      <c r="H211" s="174"/>
      <c r="I211" s="174"/>
      <c r="J211" s="174"/>
      <c r="K211" s="174"/>
    </row>
    <row r="212" spans="2:11" ht="13.5">
      <c r="B212" s="995"/>
      <c r="C212" s="175" t="s">
        <v>1807</v>
      </c>
      <c r="D212" s="174"/>
      <c r="E212" s="174"/>
      <c r="F212" s="174"/>
      <c r="G212" s="174"/>
      <c r="H212" s="174"/>
      <c r="I212" s="174"/>
      <c r="J212" s="174"/>
      <c r="K212" s="174"/>
    </row>
    <row r="213" spans="2:11" ht="13.5">
      <c r="B213" s="995"/>
      <c r="C213" s="175" t="s">
        <v>1808</v>
      </c>
      <c r="D213" s="174"/>
      <c r="E213" s="174"/>
      <c r="F213" s="174"/>
      <c r="G213" s="174"/>
      <c r="H213" s="174"/>
      <c r="I213" s="174"/>
      <c r="J213" s="174"/>
      <c r="K213" s="174"/>
    </row>
    <row r="214" spans="2:11" ht="13.5">
      <c r="B214" s="995"/>
      <c r="C214" s="175" t="s">
        <v>1809</v>
      </c>
      <c r="D214" s="174"/>
      <c r="E214" s="174"/>
      <c r="F214" s="174"/>
      <c r="G214" s="174"/>
      <c r="H214" s="174"/>
      <c r="I214" s="174"/>
      <c r="J214" s="174"/>
      <c r="K214" s="174"/>
    </row>
    <row r="215" spans="2:11" ht="13.5">
      <c r="B215" s="995"/>
      <c r="C215" s="175"/>
      <c r="D215" s="174"/>
      <c r="E215" s="174"/>
      <c r="F215" s="174"/>
      <c r="G215" s="174"/>
      <c r="H215" s="174"/>
      <c r="I215" s="174"/>
      <c r="J215" s="174"/>
      <c r="K215" s="174"/>
    </row>
    <row r="216" spans="2:11" ht="13.5">
      <c r="B216" s="995"/>
      <c r="C216" s="175" t="s">
        <v>1810</v>
      </c>
      <c r="D216" s="174"/>
      <c r="E216" s="174"/>
      <c r="F216" s="174"/>
      <c r="G216" s="174"/>
      <c r="H216" s="174"/>
      <c r="I216" s="174"/>
      <c r="J216" s="174"/>
      <c r="K216" s="174"/>
    </row>
    <row r="217" spans="2:11" ht="13.5">
      <c r="B217" s="995"/>
      <c r="C217" s="175" t="s">
        <v>1811</v>
      </c>
      <c r="D217" s="174"/>
      <c r="E217" s="174"/>
      <c r="F217" s="174"/>
      <c r="G217" s="174"/>
      <c r="H217" s="174"/>
      <c r="I217" s="174"/>
      <c r="J217" s="174"/>
      <c r="K217" s="174"/>
    </row>
    <row r="218" spans="2:11" ht="13.5">
      <c r="B218" s="995"/>
      <c r="C218" s="175" t="s">
        <v>1812</v>
      </c>
      <c r="D218" s="174"/>
      <c r="E218" s="174"/>
      <c r="F218" s="174"/>
      <c r="G218" s="174"/>
      <c r="H218" s="174"/>
      <c r="I218" s="174"/>
      <c r="J218" s="174"/>
      <c r="K218" s="174"/>
    </row>
    <row r="219" spans="2:11" ht="13.5">
      <c r="B219" s="995"/>
      <c r="C219" s="175" t="s">
        <v>1813</v>
      </c>
      <c r="D219" s="174"/>
      <c r="E219" s="174"/>
      <c r="F219" s="174"/>
      <c r="G219" s="174"/>
      <c r="H219" s="174"/>
      <c r="I219" s="174"/>
      <c r="J219" s="174"/>
      <c r="K219" s="174"/>
    </row>
    <row r="220" spans="2:11" ht="13.5">
      <c r="B220" s="995"/>
      <c r="C220" s="175" t="s">
        <v>1814</v>
      </c>
      <c r="D220" s="174"/>
      <c r="E220" s="174"/>
      <c r="F220" s="174"/>
      <c r="G220" s="174"/>
      <c r="H220" s="174"/>
      <c r="I220" s="174"/>
      <c r="J220" s="174"/>
      <c r="K220" s="174"/>
    </row>
    <row r="221" spans="2:11" ht="13.5">
      <c r="B221" s="995"/>
      <c r="C221" s="175" t="s">
        <v>1815</v>
      </c>
      <c r="D221" s="174"/>
      <c r="E221" s="174"/>
      <c r="F221" s="174"/>
      <c r="G221" s="174"/>
      <c r="H221" s="174"/>
      <c r="I221" s="174"/>
      <c r="J221" s="174"/>
      <c r="K221" s="174"/>
    </row>
    <row r="222" spans="2:11" ht="13.5">
      <c r="B222" s="995"/>
      <c r="C222" s="175" t="s">
        <v>1816</v>
      </c>
      <c r="D222" s="174"/>
      <c r="E222" s="174"/>
      <c r="F222" s="174"/>
      <c r="G222" s="174"/>
      <c r="H222" s="174"/>
      <c r="I222" s="174"/>
      <c r="J222" s="174"/>
      <c r="K222" s="174"/>
    </row>
    <row r="223" spans="2:11" ht="13.5">
      <c r="B223" s="995"/>
      <c r="C223" s="175" t="s">
        <v>1817</v>
      </c>
      <c r="D223" s="174"/>
      <c r="E223" s="174"/>
      <c r="F223" s="174"/>
      <c r="G223" s="174"/>
      <c r="H223" s="174"/>
      <c r="I223" s="174"/>
      <c r="J223" s="174"/>
      <c r="K223" s="174"/>
    </row>
    <row r="224" spans="2:11" ht="13.5">
      <c r="B224" s="995"/>
      <c r="C224" s="175" t="s">
        <v>1818</v>
      </c>
      <c r="D224" s="174"/>
      <c r="E224" s="174"/>
      <c r="F224" s="174"/>
      <c r="G224" s="174"/>
      <c r="H224" s="174"/>
      <c r="I224" s="174"/>
      <c r="J224" s="174"/>
      <c r="K224" s="174"/>
    </row>
    <row r="225" spans="2:11" ht="13.5">
      <c r="B225" s="995"/>
      <c r="C225" s="175"/>
      <c r="D225" s="174"/>
      <c r="E225" s="174"/>
      <c r="F225" s="174"/>
      <c r="G225" s="174"/>
      <c r="H225" s="174"/>
      <c r="I225" s="174"/>
      <c r="J225" s="174"/>
      <c r="K225" s="174"/>
    </row>
    <row r="226" spans="2:11" ht="13.5">
      <c r="B226" s="995"/>
      <c r="C226" s="175" t="s">
        <v>1819</v>
      </c>
      <c r="D226" s="174"/>
      <c r="E226" s="174"/>
      <c r="F226" s="174"/>
      <c r="G226" s="174"/>
      <c r="H226" s="174"/>
      <c r="I226" s="174"/>
      <c r="J226" s="174"/>
      <c r="K226" s="174"/>
    </row>
    <row r="227" spans="2:11" ht="13.5">
      <c r="B227" s="995"/>
      <c r="C227" s="175" t="s">
        <v>1820</v>
      </c>
      <c r="D227" s="174"/>
      <c r="E227" s="174"/>
      <c r="F227" s="174"/>
      <c r="G227" s="174"/>
      <c r="H227" s="174"/>
      <c r="I227" s="174"/>
      <c r="J227" s="174"/>
      <c r="K227" s="174"/>
    </row>
    <row r="228" spans="2:11" ht="13.5">
      <c r="B228" s="995"/>
      <c r="C228" s="175" t="s">
        <v>1821</v>
      </c>
      <c r="D228" s="174"/>
      <c r="E228" s="174"/>
      <c r="F228" s="174"/>
      <c r="G228" s="174"/>
      <c r="H228" s="174"/>
      <c r="I228" s="174"/>
      <c r="J228" s="174"/>
      <c r="K228" s="174"/>
    </row>
    <row r="229" spans="2:11" ht="13.5">
      <c r="B229" s="995"/>
      <c r="C229" s="175" t="s">
        <v>1822</v>
      </c>
      <c r="D229" s="174"/>
      <c r="E229" s="174"/>
      <c r="F229" s="174"/>
      <c r="G229" s="174"/>
      <c r="H229" s="174"/>
      <c r="I229" s="174"/>
      <c r="J229" s="174"/>
      <c r="K229" s="174"/>
    </row>
    <row r="230" spans="2:11" ht="13.5">
      <c r="B230" s="995"/>
      <c r="C230" s="175" t="s">
        <v>1823</v>
      </c>
      <c r="D230" s="174"/>
      <c r="E230" s="174"/>
      <c r="F230" s="174"/>
      <c r="G230" s="174"/>
      <c r="H230" s="174"/>
      <c r="I230" s="174"/>
      <c r="J230" s="174"/>
      <c r="K230" s="174"/>
    </row>
    <row r="231" spans="2:11" ht="13.5">
      <c r="B231" s="995"/>
      <c r="C231" s="175"/>
      <c r="D231" s="174"/>
      <c r="E231" s="174"/>
      <c r="F231" s="174"/>
      <c r="G231" s="174"/>
      <c r="H231" s="174"/>
      <c r="I231" s="174"/>
      <c r="J231" s="174"/>
      <c r="K231" s="174"/>
    </row>
    <row r="232" spans="2:11" ht="13.5">
      <c r="B232" s="995"/>
      <c r="C232" s="175" t="s">
        <v>1824</v>
      </c>
      <c r="D232" s="174"/>
      <c r="E232" s="174"/>
      <c r="F232" s="174"/>
      <c r="G232" s="174"/>
      <c r="H232" s="174"/>
      <c r="I232" s="174"/>
      <c r="J232" s="174"/>
      <c r="K232" s="174"/>
    </row>
    <row r="233" spans="2:11" ht="13.5">
      <c r="B233" s="995"/>
      <c r="C233" s="175" t="s">
        <v>1825</v>
      </c>
      <c r="D233" s="174"/>
      <c r="E233" s="174"/>
      <c r="F233" s="174"/>
      <c r="G233" s="174"/>
      <c r="H233" s="174"/>
      <c r="I233" s="174"/>
      <c r="J233" s="174"/>
      <c r="K233" s="174"/>
    </row>
    <row r="234" spans="2:11" ht="13.5">
      <c r="B234" s="995"/>
      <c r="C234" s="175" t="s">
        <v>1826</v>
      </c>
      <c r="D234" s="174"/>
      <c r="E234" s="174"/>
      <c r="F234" s="174"/>
      <c r="G234" s="174"/>
      <c r="H234" s="174"/>
      <c r="I234" s="174"/>
      <c r="J234" s="174"/>
      <c r="K234" s="174"/>
    </row>
    <row r="235" spans="2:11" ht="13.5">
      <c r="B235" s="995"/>
      <c r="C235" s="175"/>
      <c r="D235" s="174"/>
      <c r="E235" s="174"/>
      <c r="F235" s="174"/>
      <c r="G235" s="174"/>
      <c r="H235" s="174"/>
      <c r="I235" s="174"/>
      <c r="J235" s="174"/>
      <c r="K235" s="174"/>
    </row>
    <row r="236" spans="2:11" ht="13.5">
      <c r="B236" s="995"/>
      <c r="C236" s="175" t="s">
        <v>1827</v>
      </c>
      <c r="D236" s="174"/>
      <c r="E236" s="174"/>
      <c r="F236" s="174"/>
      <c r="G236" s="174"/>
      <c r="H236" s="174"/>
      <c r="I236" s="174"/>
      <c r="J236" s="174"/>
      <c r="K236" s="174"/>
    </row>
    <row r="237" spans="2:11" ht="13.5">
      <c r="B237" s="995"/>
      <c r="C237" s="175" t="s">
        <v>1828</v>
      </c>
      <c r="D237" s="174"/>
      <c r="E237" s="174"/>
      <c r="F237" s="174"/>
      <c r="G237" s="174"/>
      <c r="H237" s="174"/>
      <c r="I237" s="174"/>
      <c r="J237" s="174"/>
      <c r="K237" s="174"/>
    </row>
    <row r="238" spans="2:11" ht="13.5">
      <c r="B238" s="995"/>
      <c r="C238" s="175" t="s">
        <v>1829</v>
      </c>
      <c r="D238" s="174"/>
      <c r="E238" s="174"/>
      <c r="F238" s="174"/>
      <c r="G238" s="174"/>
      <c r="H238" s="174"/>
      <c r="I238" s="174"/>
      <c r="J238" s="174"/>
      <c r="K238" s="174"/>
    </row>
    <row r="239" spans="2:11" ht="13.5">
      <c r="B239" s="995"/>
      <c r="C239" s="175" t="s">
        <v>1830</v>
      </c>
      <c r="D239" s="174"/>
      <c r="E239" s="174"/>
      <c r="F239" s="174"/>
      <c r="G239" s="174"/>
      <c r="H239" s="174"/>
      <c r="I239" s="174"/>
      <c r="J239" s="174"/>
      <c r="K239" s="174"/>
    </row>
    <row r="240" spans="2:11" ht="13.5">
      <c r="B240" s="995"/>
      <c r="C240" s="175" t="s">
        <v>1831</v>
      </c>
      <c r="D240" s="174"/>
      <c r="E240" s="174"/>
      <c r="F240" s="174"/>
      <c r="G240" s="174"/>
      <c r="H240" s="174"/>
      <c r="I240" s="174"/>
      <c r="J240" s="174"/>
      <c r="K240" s="174"/>
    </row>
    <row r="241" spans="2:11" ht="13.5">
      <c r="B241" s="995"/>
      <c r="C241" s="175" t="s">
        <v>1832</v>
      </c>
      <c r="D241" s="174"/>
      <c r="E241" s="174"/>
      <c r="F241" s="174"/>
      <c r="G241" s="174"/>
      <c r="H241" s="174"/>
      <c r="I241" s="174"/>
      <c r="J241" s="174"/>
      <c r="K241" s="174"/>
    </row>
    <row r="242" spans="2:11" ht="13.5">
      <c r="B242" s="995"/>
      <c r="C242" s="175"/>
      <c r="D242" s="174"/>
      <c r="E242" s="174"/>
      <c r="F242" s="174"/>
      <c r="G242" s="174"/>
      <c r="H242" s="174"/>
      <c r="I242" s="174"/>
      <c r="J242" s="174"/>
      <c r="K242" s="174"/>
    </row>
    <row r="243" spans="2:11" ht="13.5">
      <c r="B243" s="995"/>
      <c r="C243" s="175" t="s">
        <v>1833</v>
      </c>
      <c r="D243" s="174"/>
      <c r="E243" s="174"/>
      <c r="F243" s="174"/>
      <c r="G243" s="174"/>
      <c r="H243" s="174"/>
      <c r="I243" s="174"/>
      <c r="J243" s="174"/>
      <c r="K243" s="174"/>
    </row>
    <row r="244" spans="2:11" ht="13.5">
      <c r="B244" s="995"/>
      <c r="C244" s="175"/>
      <c r="D244" s="174"/>
      <c r="E244" s="174"/>
      <c r="F244" s="174"/>
      <c r="G244" s="174"/>
      <c r="H244" s="174"/>
      <c r="I244" s="174"/>
      <c r="J244" s="174"/>
      <c r="K244" s="174"/>
    </row>
    <row r="245" spans="2:11" ht="13.5">
      <c r="B245" s="995"/>
      <c r="C245" s="175" t="s">
        <v>1834</v>
      </c>
      <c r="D245" s="174"/>
      <c r="E245" s="174"/>
      <c r="F245" s="174"/>
      <c r="G245" s="174"/>
      <c r="H245" s="174"/>
      <c r="I245" s="174"/>
      <c r="J245" s="174"/>
      <c r="K245" s="174"/>
    </row>
    <row r="246" spans="2:11" ht="13.5">
      <c r="B246" s="995"/>
      <c r="C246" s="175" t="s">
        <v>1835</v>
      </c>
      <c r="D246" s="174"/>
      <c r="E246" s="174"/>
      <c r="F246" s="174"/>
      <c r="G246" s="174"/>
      <c r="H246" s="174"/>
      <c r="I246" s="174"/>
      <c r="J246" s="174"/>
      <c r="K246" s="174"/>
    </row>
    <row r="247" spans="2:11" ht="13.5">
      <c r="B247" s="995"/>
      <c r="C247" s="175"/>
      <c r="D247" s="174"/>
      <c r="E247" s="174"/>
      <c r="F247" s="174"/>
      <c r="G247" s="174"/>
      <c r="H247" s="174"/>
      <c r="I247" s="174"/>
      <c r="J247" s="174"/>
      <c r="K247" s="174"/>
    </row>
    <row r="248" spans="2:11" ht="13.5">
      <c r="B248" s="995"/>
      <c r="C248" s="175" t="s">
        <v>1836</v>
      </c>
      <c r="D248" s="174"/>
      <c r="E248" s="174"/>
      <c r="F248" s="174"/>
      <c r="G248" s="174"/>
      <c r="H248" s="174"/>
      <c r="I248" s="174"/>
      <c r="J248" s="174"/>
      <c r="K248" s="174"/>
    </row>
    <row r="249" spans="2:11" ht="13.5">
      <c r="B249" s="995"/>
      <c r="C249" s="175" t="s">
        <v>1837</v>
      </c>
      <c r="D249" s="174"/>
      <c r="E249" s="174"/>
      <c r="F249" s="174"/>
      <c r="G249" s="174"/>
      <c r="H249" s="174"/>
      <c r="I249" s="174"/>
      <c r="J249" s="174"/>
      <c r="K249" s="174"/>
    </row>
    <row r="250" spans="2:11" ht="13.5">
      <c r="B250" s="995"/>
      <c r="C250" s="175" t="s">
        <v>1838</v>
      </c>
      <c r="D250" s="174"/>
      <c r="E250" s="174"/>
      <c r="F250" s="174"/>
      <c r="G250" s="174"/>
      <c r="H250" s="174"/>
      <c r="I250" s="174"/>
      <c r="J250" s="174"/>
      <c r="K250" s="174"/>
    </row>
    <row r="251" spans="2:11" ht="13.5">
      <c r="B251" s="995"/>
      <c r="C251" s="175" t="s">
        <v>1839</v>
      </c>
      <c r="D251" s="174"/>
      <c r="E251" s="174"/>
      <c r="F251" s="174"/>
      <c r="G251" s="174"/>
      <c r="H251" s="174"/>
      <c r="I251" s="174"/>
      <c r="J251" s="174"/>
      <c r="K251" s="174"/>
    </row>
    <row r="252" spans="2:11" ht="13.5">
      <c r="B252" s="995"/>
      <c r="C252" s="175" t="s">
        <v>1840</v>
      </c>
      <c r="D252" s="174"/>
      <c r="E252" s="174"/>
      <c r="F252" s="174"/>
      <c r="G252" s="174"/>
      <c r="H252" s="174"/>
      <c r="I252" s="174"/>
      <c r="J252" s="174"/>
      <c r="K252" s="174"/>
    </row>
    <row r="253" spans="2:11" ht="13.5">
      <c r="B253" s="995"/>
      <c r="C253" s="175" t="s">
        <v>1841</v>
      </c>
      <c r="D253" s="174"/>
      <c r="E253" s="174"/>
      <c r="F253" s="174"/>
      <c r="G253" s="174"/>
      <c r="H253" s="174"/>
      <c r="I253" s="174"/>
      <c r="J253" s="174"/>
      <c r="K253" s="174"/>
    </row>
    <row r="254" spans="2:11" ht="13.5">
      <c r="B254" s="995"/>
      <c r="C254" s="175" t="s">
        <v>1842</v>
      </c>
      <c r="D254" s="174"/>
      <c r="E254" s="174"/>
      <c r="F254" s="174"/>
      <c r="G254" s="174"/>
      <c r="H254" s="174"/>
      <c r="I254" s="174"/>
      <c r="J254" s="174"/>
      <c r="K254" s="174"/>
    </row>
    <row r="255" spans="2:11" ht="13.5">
      <c r="B255" s="995"/>
      <c r="C255" s="175" t="s">
        <v>1843</v>
      </c>
      <c r="D255" s="174"/>
      <c r="E255" s="174"/>
      <c r="F255" s="174"/>
      <c r="G255" s="174"/>
      <c r="H255" s="174"/>
      <c r="I255" s="174"/>
      <c r="J255" s="174"/>
      <c r="K255" s="174"/>
    </row>
    <row r="256" spans="2:11" ht="13.5">
      <c r="B256" s="995"/>
      <c r="C256" s="175"/>
      <c r="D256" s="174"/>
      <c r="E256" s="174"/>
      <c r="F256" s="174"/>
      <c r="G256" s="174"/>
      <c r="H256" s="174"/>
      <c r="I256" s="174"/>
      <c r="J256" s="174"/>
      <c r="K256" s="174"/>
    </row>
    <row r="257" spans="2:11" ht="13.5">
      <c r="B257" s="995"/>
      <c r="C257" s="175" t="s">
        <v>1844</v>
      </c>
      <c r="D257" s="174"/>
      <c r="E257" s="174"/>
      <c r="F257" s="174"/>
      <c r="G257" s="174"/>
      <c r="H257" s="174"/>
      <c r="I257" s="174"/>
      <c r="J257" s="174"/>
      <c r="K257" s="174"/>
    </row>
    <row r="258" spans="2:11" ht="13.5">
      <c r="B258" s="995"/>
      <c r="C258" s="175" t="s">
        <v>1845</v>
      </c>
      <c r="D258" s="174"/>
      <c r="E258" s="174"/>
      <c r="F258" s="174"/>
      <c r="G258" s="174"/>
      <c r="H258" s="174"/>
      <c r="I258" s="174"/>
      <c r="J258" s="174"/>
      <c r="K258" s="174"/>
    </row>
    <row r="259" spans="2:11" ht="13.5">
      <c r="B259" s="995"/>
      <c r="C259" s="175" t="s">
        <v>1846</v>
      </c>
      <c r="D259" s="174"/>
      <c r="E259" s="174"/>
      <c r="F259" s="174"/>
      <c r="G259" s="174"/>
      <c r="H259" s="174"/>
      <c r="I259" s="174"/>
      <c r="J259" s="174"/>
      <c r="K259" s="174"/>
    </row>
    <row r="260" spans="2:11" ht="13.5">
      <c r="B260" s="995"/>
      <c r="C260" s="175"/>
      <c r="D260" s="174"/>
      <c r="E260" s="174"/>
      <c r="F260" s="174"/>
      <c r="G260" s="174"/>
      <c r="H260" s="174"/>
      <c r="I260" s="174"/>
      <c r="J260" s="174"/>
      <c r="K260" s="174"/>
    </row>
    <row r="261" spans="2:11" ht="13.5">
      <c r="B261" s="995"/>
      <c r="C261" s="175" t="s">
        <v>1847</v>
      </c>
      <c r="D261" s="174"/>
      <c r="E261" s="174"/>
      <c r="F261" s="174"/>
      <c r="G261" s="174"/>
      <c r="H261" s="174"/>
      <c r="I261" s="174"/>
      <c r="J261" s="174"/>
      <c r="K261" s="174"/>
    </row>
    <row r="262" spans="2:11" ht="13.5">
      <c r="B262" s="995"/>
      <c r="C262" s="175" t="s">
        <v>1848</v>
      </c>
      <c r="D262" s="174"/>
      <c r="E262" s="174"/>
      <c r="F262" s="174"/>
      <c r="G262" s="174"/>
      <c r="H262" s="174"/>
      <c r="I262" s="174"/>
      <c r="J262" s="174"/>
      <c r="K262" s="174"/>
    </row>
    <row r="263" spans="2:11" ht="13.5">
      <c r="B263" s="995"/>
      <c r="C263" s="175" t="s">
        <v>1849</v>
      </c>
      <c r="D263" s="174"/>
      <c r="E263" s="174"/>
      <c r="F263" s="174"/>
      <c r="G263" s="174"/>
      <c r="H263" s="174"/>
      <c r="I263" s="174"/>
      <c r="J263" s="174"/>
      <c r="K263" s="174"/>
    </row>
    <row r="264" spans="2:11" ht="13.5">
      <c r="B264" s="995"/>
      <c r="C264" s="175" t="s">
        <v>1850</v>
      </c>
      <c r="D264" s="174"/>
      <c r="E264" s="174"/>
      <c r="F264" s="174"/>
      <c r="G264" s="174"/>
      <c r="H264" s="174"/>
      <c r="I264" s="174"/>
      <c r="J264" s="174"/>
      <c r="K264" s="174"/>
    </row>
    <row r="265" spans="2:11" ht="13.5">
      <c r="B265" s="995"/>
      <c r="C265" s="175" t="s">
        <v>1851</v>
      </c>
      <c r="D265" s="174"/>
      <c r="E265" s="174"/>
      <c r="F265" s="174"/>
      <c r="G265" s="174"/>
      <c r="H265" s="174"/>
      <c r="I265" s="174"/>
      <c r="J265" s="174"/>
      <c r="K265" s="174"/>
    </row>
    <row r="266" spans="2:11" ht="13.5">
      <c r="B266" s="995"/>
      <c r="C266" s="175" t="s">
        <v>1852</v>
      </c>
      <c r="D266" s="174"/>
      <c r="E266" s="174"/>
      <c r="F266" s="174"/>
      <c r="G266" s="174"/>
      <c r="H266" s="174"/>
      <c r="I266" s="174"/>
      <c r="J266" s="174"/>
      <c r="K266" s="174"/>
    </row>
    <row r="267" spans="2:11" ht="13.5">
      <c r="B267" s="995"/>
      <c r="C267" s="175" t="s">
        <v>1853</v>
      </c>
      <c r="D267" s="174"/>
      <c r="E267" s="174"/>
      <c r="F267" s="174"/>
      <c r="G267" s="174"/>
      <c r="H267" s="174"/>
      <c r="I267" s="174"/>
      <c r="J267" s="174"/>
      <c r="K267" s="174"/>
    </row>
    <row r="268" spans="2:11" ht="13.5">
      <c r="B268" s="995"/>
      <c r="C268" s="175"/>
      <c r="D268" s="174"/>
      <c r="E268" s="174"/>
      <c r="F268" s="174"/>
      <c r="G268" s="174"/>
      <c r="H268" s="174"/>
      <c r="I268" s="174"/>
      <c r="J268" s="174"/>
      <c r="K268" s="174"/>
    </row>
    <row r="269" spans="2:11" ht="13.5">
      <c r="B269" s="995"/>
      <c r="C269" s="175" t="s">
        <v>1854</v>
      </c>
      <c r="D269" s="174"/>
      <c r="E269" s="174"/>
      <c r="F269" s="174"/>
      <c r="G269" s="174"/>
      <c r="H269" s="174"/>
      <c r="I269" s="174"/>
      <c r="J269" s="174"/>
      <c r="K269" s="174"/>
    </row>
    <row r="270" spans="2:11" ht="13.5">
      <c r="B270" s="995"/>
      <c r="C270" s="175" t="s">
        <v>1855</v>
      </c>
      <c r="D270" s="174"/>
      <c r="E270" s="174"/>
      <c r="F270" s="174"/>
      <c r="G270" s="174"/>
      <c r="H270" s="174"/>
      <c r="I270" s="174"/>
      <c r="J270" s="174"/>
      <c r="K270" s="174"/>
    </row>
    <row r="271" spans="2:11" ht="13.5">
      <c r="B271" s="995"/>
      <c r="C271" s="175" t="s">
        <v>1856</v>
      </c>
      <c r="D271" s="174"/>
      <c r="E271" s="174"/>
      <c r="F271" s="174"/>
      <c r="G271" s="174"/>
      <c r="H271" s="174"/>
      <c r="I271" s="174"/>
      <c r="J271" s="174"/>
      <c r="K271" s="174"/>
    </row>
    <row r="272" spans="2:11" ht="13.5">
      <c r="B272" s="995"/>
      <c r="C272" s="175"/>
      <c r="D272" s="174"/>
      <c r="E272" s="174"/>
      <c r="F272" s="174"/>
      <c r="G272" s="174"/>
      <c r="H272" s="174"/>
      <c r="I272" s="174"/>
      <c r="J272" s="174"/>
      <c r="K272" s="174"/>
    </row>
    <row r="273" spans="2:11" ht="13.5">
      <c r="B273" s="995"/>
      <c r="C273" s="175"/>
      <c r="D273" s="174"/>
      <c r="E273" s="174"/>
      <c r="F273" s="174"/>
      <c r="G273" s="174"/>
      <c r="H273" s="174"/>
      <c r="I273" s="174"/>
      <c r="J273" s="174"/>
      <c r="K273" s="174"/>
    </row>
    <row r="274" spans="2:11" ht="13.5">
      <c r="B274" s="995"/>
      <c r="C274" s="175" t="s">
        <v>1857</v>
      </c>
      <c r="D274" s="174"/>
      <c r="E274" s="174"/>
      <c r="F274" s="174"/>
      <c r="G274" s="174"/>
      <c r="H274" s="174"/>
      <c r="I274" s="174"/>
      <c r="J274" s="174"/>
      <c r="K274" s="174"/>
    </row>
    <row r="275" spans="2:11" ht="13.5">
      <c r="B275" s="995"/>
      <c r="C275" s="175" t="s">
        <v>1858</v>
      </c>
      <c r="D275" s="174"/>
      <c r="E275" s="174"/>
      <c r="F275" s="174"/>
      <c r="G275" s="174"/>
      <c r="H275" s="174"/>
      <c r="I275" s="174"/>
      <c r="J275" s="174"/>
      <c r="K275" s="174"/>
    </row>
    <row r="276" spans="2:11" ht="13.5">
      <c r="B276" s="995"/>
      <c r="C276" s="175"/>
      <c r="D276" s="174"/>
      <c r="E276" s="174"/>
      <c r="F276" s="174"/>
      <c r="G276" s="174"/>
      <c r="H276" s="174"/>
      <c r="I276" s="174"/>
      <c r="J276" s="174"/>
      <c r="K276" s="174"/>
    </row>
    <row r="277" spans="2:11" ht="13.5">
      <c r="B277" s="995"/>
      <c r="C277" s="175" t="s">
        <v>1859</v>
      </c>
      <c r="D277" s="174"/>
      <c r="E277" s="174"/>
      <c r="F277" s="174"/>
      <c r="G277" s="174"/>
      <c r="H277" s="174"/>
      <c r="I277" s="174"/>
      <c r="J277" s="174"/>
      <c r="K277" s="174"/>
    </row>
    <row r="278" spans="2:11" ht="13.5">
      <c r="B278" s="995"/>
      <c r="C278" s="175" t="s">
        <v>1860</v>
      </c>
      <c r="D278" s="174"/>
      <c r="E278" s="174"/>
      <c r="F278" s="174"/>
      <c r="G278" s="174"/>
      <c r="H278" s="174"/>
      <c r="I278" s="174"/>
      <c r="J278" s="174"/>
      <c r="K278" s="174"/>
    </row>
    <row r="279" spans="2:11" ht="13.5">
      <c r="B279" s="995"/>
      <c r="C279" s="175"/>
      <c r="D279" s="174"/>
      <c r="E279" s="174"/>
      <c r="F279" s="174"/>
      <c r="G279" s="174"/>
      <c r="H279" s="174"/>
      <c r="I279" s="174"/>
      <c r="J279" s="174"/>
      <c r="K279" s="174"/>
    </row>
    <row r="280" spans="2:11" ht="13.5">
      <c r="B280" s="995"/>
      <c r="C280" s="175" t="s">
        <v>1861</v>
      </c>
      <c r="D280" s="174"/>
      <c r="E280" s="174"/>
      <c r="F280" s="174"/>
      <c r="G280" s="174"/>
      <c r="H280" s="174"/>
      <c r="I280" s="174"/>
      <c r="J280" s="174"/>
      <c r="K280" s="174"/>
    </row>
    <row r="281" spans="2:11" ht="13.5">
      <c r="B281" s="995"/>
      <c r="C281" s="175"/>
      <c r="D281" s="174"/>
      <c r="E281" s="174"/>
      <c r="F281" s="174"/>
      <c r="G281" s="174"/>
      <c r="H281" s="174"/>
      <c r="I281" s="174"/>
      <c r="J281" s="174"/>
      <c r="K281" s="174"/>
    </row>
    <row r="282" spans="2:11" ht="13.5">
      <c r="B282" s="995"/>
      <c r="C282" s="175" t="s">
        <v>1862</v>
      </c>
      <c r="D282" s="174"/>
      <c r="E282" s="174"/>
      <c r="F282" s="174"/>
      <c r="G282" s="174"/>
      <c r="H282" s="174"/>
      <c r="I282" s="174"/>
      <c r="J282" s="174"/>
      <c r="K282" s="174"/>
    </row>
    <row r="283" spans="2:11" ht="13.5">
      <c r="B283" s="995"/>
      <c r="C283" s="175" t="s">
        <v>1863</v>
      </c>
      <c r="D283" s="174"/>
      <c r="E283" s="174"/>
      <c r="F283" s="174"/>
      <c r="G283" s="174"/>
      <c r="H283" s="174"/>
      <c r="I283" s="174"/>
      <c r="J283" s="174"/>
      <c r="K283" s="174"/>
    </row>
    <row r="284" spans="2:11" ht="13.5">
      <c r="B284" s="995"/>
      <c r="C284" s="175" t="s">
        <v>1864</v>
      </c>
      <c r="D284" s="174"/>
      <c r="E284" s="174"/>
      <c r="F284" s="174"/>
      <c r="G284" s="174"/>
      <c r="H284" s="174"/>
      <c r="I284" s="174"/>
      <c r="J284" s="174"/>
      <c r="K284" s="174"/>
    </row>
    <row r="285" spans="2:11" ht="13.5">
      <c r="B285" s="995"/>
      <c r="C285" s="175" t="s">
        <v>1865</v>
      </c>
      <c r="D285" s="174"/>
      <c r="E285" s="174"/>
      <c r="F285" s="174"/>
      <c r="G285" s="174"/>
      <c r="H285" s="174"/>
      <c r="I285" s="174"/>
      <c r="J285" s="174"/>
      <c r="K285" s="174"/>
    </row>
    <row r="286" spans="2:11" ht="13.5">
      <c r="B286" s="995"/>
      <c r="C286" s="175" t="s">
        <v>1866</v>
      </c>
      <c r="D286" s="174"/>
      <c r="E286" s="174"/>
      <c r="F286" s="174"/>
      <c r="G286" s="174"/>
      <c r="H286" s="174"/>
      <c r="I286" s="174"/>
      <c r="J286" s="174"/>
      <c r="K286" s="174"/>
    </row>
    <row r="287" spans="2:11" ht="13.5">
      <c r="B287" s="995"/>
      <c r="C287" s="175"/>
      <c r="D287" s="174"/>
      <c r="E287" s="174"/>
      <c r="F287" s="174"/>
      <c r="G287" s="174"/>
      <c r="H287" s="174"/>
      <c r="I287" s="174"/>
      <c r="J287" s="174"/>
      <c r="K287" s="174"/>
    </row>
    <row r="288" spans="2:11" ht="13.5">
      <c r="B288" s="995"/>
      <c r="C288" s="175" t="s">
        <v>1867</v>
      </c>
      <c r="D288" s="174"/>
      <c r="E288" s="174"/>
      <c r="F288" s="174"/>
      <c r="G288" s="174"/>
      <c r="H288" s="174"/>
      <c r="I288" s="174"/>
      <c r="J288" s="174"/>
      <c r="K288" s="174"/>
    </row>
    <row r="289" spans="2:11" ht="13.5">
      <c r="B289" s="995"/>
      <c r="C289" s="175" t="s">
        <v>1868</v>
      </c>
      <c r="D289" s="174"/>
      <c r="E289" s="174"/>
      <c r="F289" s="174"/>
      <c r="G289" s="174"/>
      <c r="H289" s="174"/>
      <c r="I289" s="174"/>
      <c r="J289" s="174"/>
      <c r="K289" s="174"/>
    </row>
    <row r="290" spans="2:11" ht="13.5">
      <c r="B290" s="995"/>
      <c r="C290" s="175"/>
      <c r="D290" s="174"/>
      <c r="E290" s="174"/>
      <c r="F290" s="174"/>
      <c r="G290" s="174"/>
      <c r="H290" s="174"/>
      <c r="I290" s="174"/>
      <c r="J290" s="174"/>
      <c r="K290" s="174"/>
    </row>
    <row r="291" spans="2:11" ht="13.5">
      <c r="B291" s="995"/>
      <c r="C291" s="175" t="s">
        <v>1869</v>
      </c>
      <c r="D291" s="174"/>
      <c r="E291" s="174"/>
      <c r="F291" s="174"/>
      <c r="G291" s="174"/>
      <c r="H291" s="174"/>
      <c r="I291" s="174"/>
      <c r="J291" s="174"/>
      <c r="K291" s="174"/>
    </row>
    <row r="292" spans="2:11" ht="13.5">
      <c r="B292" s="995"/>
      <c r="C292" s="175" t="s">
        <v>1870</v>
      </c>
      <c r="D292" s="174"/>
      <c r="E292" s="174"/>
      <c r="F292" s="174"/>
      <c r="G292" s="174"/>
      <c r="H292" s="174"/>
      <c r="I292" s="174"/>
      <c r="J292" s="174"/>
      <c r="K292" s="174"/>
    </row>
    <row r="293" spans="2:11" ht="13.5">
      <c r="B293" s="995"/>
      <c r="C293" s="175"/>
      <c r="D293" s="174"/>
      <c r="E293" s="174"/>
      <c r="F293" s="174"/>
      <c r="G293" s="174"/>
      <c r="H293" s="174"/>
      <c r="I293" s="174"/>
      <c r="J293" s="174"/>
      <c r="K293" s="174"/>
    </row>
    <row r="294" spans="2:11" ht="13.5">
      <c r="B294" s="995"/>
      <c r="C294" s="175" t="s">
        <v>1871</v>
      </c>
      <c r="D294" s="174"/>
      <c r="E294" s="174"/>
      <c r="F294" s="174"/>
      <c r="G294" s="174"/>
      <c r="H294" s="174"/>
      <c r="I294" s="174"/>
      <c r="J294" s="174"/>
      <c r="K294" s="174"/>
    </row>
    <row r="295" spans="2:11" ht="13.5">
      <c r="B295" s="995"/>
      <c r="C295" s="175" t="s">
        <v>1872</v>
      </c>
      <c r="D295" s="174"/>
      <c r="E295" s="174"/>
      <c r="F295" s="174"/>
      <c r="G295" s="174"/>
      <c r="H295" s="174"/>
      <c r="I295" s="174"/>
      <c r="J295" s="174"/>
      <c r="K295" s="174"/>
    </row>
    <row r="296" spans="2:11" ht="13.5">
      <c r="B296" s="995"/>
      <c r="C296" s="175" t="s">
        <v>1873</v>
      </c>
      <c r="D296" s="174"/>
      <c r="E296" s="174"/>
      <c r="F296" s="174"/>
      <c r="G296" s="174"/>
      <c r="H296" s="174"/>
      <c r="I296" s="174"/>
      <c r="J296" s="174"/>
      <c r="K296" s="174"/>
    </row>
    <row r="297" spans="2:11" ht="13.5">
      <c r="B297" s="995"/>
      <c r="C297" s="175"/>
      <c r="D297" s="174"/>
      <c r="E297" s="174"/>
      <c r="F297" s="174"/>
      <c r="G297" s="174"/>
      <c r="H297" s="174"/>
      <c r="I297" s="174"/>
      <c r="J297" s="174"/>
      <c r="K297" s="174"/>
    </row>
    <row r="298" spans="2:11" ht="13.5">
      <c r="B298" s="995"/>
      <c r="C298" s="175" t="s">
        <v>1874</v>
      </c>
      <c r="D298" s="174"/>
      <c r="E298" s="174"/>
      <c r="F298" s="174"/>
      <c r="G298" s="174"/>
      <c r="H298" s="174"/>
      <c r="I298" s="174"/>
      <c r="J298" s="174"/>
      <c r="K298" s="174"/>
    </row>
    <row r="299" spans="2:11" ht="13.5">
      <c r="B299" s="995"/>
      <c r="C299" s="175"/>
      <c r="D299" s="174"/>
      <c r="E299" s="174"/>
      <c r="F299" s="174"/>
      <c r="G299" s="174"/>
      <c r="H299" s="174"/>
      <c r="I299" s="174"/>
      <c r="J299" s="174"/>
      <c r="K299" s="174"/>
    </row>
    <row r="300" spans="2:11" ht="13.5">
      <c r="B300" s="995"/>
      <c r="C300" s="175" t="s">
        <v>1875</v>
      </c>
      <c r="D300" s="174"/>
      <c r="E300" s="174"/>
      <c r="F300" s="174"/>
      <c r="G300" s="174"/>
      <c r="H300" s="174"/>
      <c r="I300" s="174"/>
      <c r="J300" s="174"/>
      <c r="K300" s="174"/>
    </row>
    <row r="301" spans="2:11" ht="13.5">
      <c r="B301" s="995"/>
      <c r="C301" s="175" t="s">
        <v>1876</v>
      </c>
      <c r="D301" s="174"/>
      <c r="E301" s="174"/>
      <c r="F301" s="174"/>
      <c r="G301" s="174"/>
      <c r="H301" s="174"/>
      <c r="I301" s="174"/>
      <c r="J301" s="174"/>
      <c r="K301" s="174"/>
    </row>
    <row r="302" spans="2:11" ht="13.5">
      <c r="B302" s="995"/>
      <c r="C302" s="175"/>
      <c r="D302" s="174"/>
      <c r="E302" s="174"/>
      <c r="F302" s="174"/>
      <c r="G302" s="174"/>
      <c r="H302" s="174"/>
      <c r="I302" s="174"/>
      <c r="J302" s="174"/>
      <c r="K302" s="174"/>
    </row>
    <row r="303" spans="2:11" ht="13.5">
      <c r="B303" s="995"/>
      <c r="C303" s="175" t="s">
        <v>1877</v>
      </c>
      <c r="D303" s="174"/>
      <c r="E303" s="174"/>
      <c r="F303" s="174"/>
      <c r="G303" s="174"/>
      <c r="H303" s="174"/>
      <c r="I303" s="174"/>
      <c r="J303" s="174"/>
      <c r="K303" s="174"/>
    </row>
    <row r="304" spans="2:11" ht="13.5">
      <c r="B304" s="995"/>
      <c r="C304" s="175" t="s">
        <v>1878</v>
      </c>
      <c r="D304" s="174"/>
      <c r="E304" s="174"/>
      <c r="F304" s="174"/>
      <c r="G304" s="174"/>
      <c r="H304" s="174"/>
      <c r="I304" s="174"/>
      <c r="J304" s="174"/>
      <c r="K304" s="174"/>
    </row>
    <row r="305" spans="2:11" ht="13.5">
      <c r="B305" s="995"/>
      <c r="C305" s="175" t="s">
        <v>1879</v>
      </c>
      <c r="D305" s="174"/>
      <c r="E305" s="174"/>
      <c r="F305" s="174"/>
      <c r="G305" s="174"/>
      <c r="H305" s="174"/>
      <c r="I305" s="174"/>
      <c r="J305" s="174"/>
      <c r="K305" s="174"/>
    </row>
    <row r="306" spans="2:11" ht="13.5">
      <c r="B306" s="995"/>
      <c r="C306" s="175" t="s">
        <v>1880</v>
      </c>
      <c r="D306" s="174"/>
      <c r="E306" s="174"/>
      <c r="F306" s="174"/>
      <c r="G306" s="174"/>
      <c r="H306" s="174"/>
      <c r="I306" s="174"/>
      <c r="J306" s="174"/>
      <c r="K306" s="174"/>
    </row>
    <row r="307" spans="2:11" ht="13.5">
      <c r="B307" s="995"/>
      <c r="C307" s="175" t="s">
        <v>1881</v>
      </c>
      <c r="D307" s="174"/>
      <c r="E307" s="174"/>
      <c r="F307" s="174"/>
      <c r="G307" s="174"/>
      <c r="H307" s="174"/>
      <c r="I307" s="174"/>
      <c r="J307" s="174"/>
      <c r="K307" s="174"/>
    </row>
    <row r="308" spans="2:11" ht="13.5">
      <c r="B308" s="995"/>
      <c r="C308" s="175" t="s">
        <v>1882</v>
      </c>
      <c r="D308" s="174"/>
      <c r="E308" s="174"/>
      <c r="F308" s="174"/>
      <c r="G308" s="174"/>
      <c r="H308" s="174"/>
      <c r="I308" s="174"/>
      <c r="J308" s="174"/>
      <c r="K308" s="174"/>
    </row>
    <row r="309" spans="2:11" ht="13.5">
      <c r="B309" s="995"/>
      <c r="C309" s="175"/>
      <c r="D309" s="174"/>
      <c r="E309" s="174"/>
      <c r="F309" s="174"/>
      <c r="G309" s="174"/>
      <c r="H309" s="174"/>
      <c r="I309" s="174"/>
      <c r="J309" s="174"/>
      <c r="K309" s="174"/>
    </row>
    <row r="310" spans="2:11" ht="13.5">
      <c r="B310" s="995"/>
      <c r="C310" s="175" t="s">
        <v>1883</v>
      </c>
      <c r="D310" s="174"/>
      <c r="E310" s="174"/>
      <c r="F310" s="174"/>
      <c r="G310" s="174"/>
      <c r="H310" s="174"/>
      <c r="I310" s="174"/>
      <c r="J310" s="174"/>
      <c r="K310" s="174"/>
    </row>
    <row r="311" spans="2:11" ht="13.5">
      <c r="B311" s="995"/>
      <c r="C311" s="175" t="s">
        <v>1884</v>
      </c>
      <c r="D311" s="174"/>
      <c r="E311" s="174"/>
      <c r="F311" s="174"/>
      <c r="G311" s="174"/>
      <c r="H311" s="174"/>
      <c r="I311" s="174"/>
      <c r="J311" s="174"/>
      <c r="K311" s="174"/>
    </row>
    <row r="312" spans="2:11" ht="13.5">
      <c r="B312" s="995"/>
      <c r="C312" s="175" t="s">
        <v>1885</v>
      </c>
      <c r="D312" s="174"/>
      <c r="E312" s="174"/>
      <c r="F312" s="174"/>
      <c r="G312" s="174"/>
      <c r="H312" s="174"/>
      <c r="I312" s="174"/>
      <c r="J312" s="174"/>
      <c r="K312" s="174"/>
    </row>
    <row r="313" spans="2:11" ht="13.5">
      <c r="B313" s="995"/>
      <c r="C313" s="175" t="s">
        <v>1886</v>
      </c>
      <c r="D313" s="174"/>
      <c r="E313" s="174"/>
      <c r="F313" s="174"/>
      <c r="G313" s="174"/>
      <c r="H313" s="174"/>
      <c r="I313" s="174"/>
      <c r="J313" s="174"/>
      <c r="K313" s="174"/>
    </row>
    <row r="314" spans="2:11" ht="13.5">
      <c r="B314" s="995"/>
      <c r="C314" s="175"/>
      <c r="D314" s="174"/>
      <c r="E314" s="174"/>
      <c r="F314" s="174"/>
      <c r="G314" s="174"/>
      <c r="H314" s="174"/>
      <c r="I314" s="174"/>
      <c r="J314" s="174"/>
      <c r="K314" s="174"/>
    </row>
    <row r="315" spans="2:11" ht="13.5">
      <c r="B315" s="995"/>
      <c r="C315" s="175" t="s">
        <v>1887</v>
      </c>
      <c r="D315" s="174"/>
      <c r="E315" s="174"/>
      <c r="F315" s="174"/>
      <c r="G315" s="174"/>
      <c r="H315" s="174"/>
      <c r="I315" s="174"/>
      <c r="J315" s="174"/>
      <c r="K315" s="174"/>
    </row>
    <row r="316" spans="2:11" ht="13.5">
      <c r="B316" s="995"/>
      <c r="C316" s="175" t="s">
        <v>1888</v>
      </c>
      <c r="D316" s="174"/>
      <c r="E316" s="174"/>
      <c r="F316" s="174"/>
      <c r="G316" s="174"/>
      <c r="H316" s="174"/>
      <c r="I316" s="174"/>
      <c r="J316" s="174"/>
      <c r="K316" s="174"/>
    </row>
    <row r="317" spans="2:11" ht="13.5">
      <c r="B317" s="995"/>
      <c r="C317" s="175"/>
      <c r="D317" s="174"/>
      <c r="E317" s="174"/>
      <c r="F317" s="174"/>
      <c r="G317" s="174"/>
      <c r="H317" s="174"/>
      <c r="I317" s="174"/>
      <c r="J317" s="174"/>
      <c r="K317" s="174"/>
    </row>
    <row r="318" spans="2:11" ht="13.5">
      <c r="B318" s="995"/>
      <c r="C318" s="175" t="s">
        <v>1889</v>
      </c>
      <c r="D318" s="174"/>
      <c r="E318" s="174"/>
      <c r="F318" s="174"/>
      <c r="G318" s="174"/>
      <c r="H318" s="174"/>
      <c r="I318" s="174"/>
      <c r="J318" s="174"/>
      <c r="K318" s="174"/>
    </row>
    <row r="319" spans="2:11" ht="13.5">
      <c r="B319" s="995"/>
      <c r="C319" s="175" t="s">
        <v>1890</v>
      </c>
      <c r="D319" s="174"/>
      <c r="E319" s="174"/>
      <c r="F319" s="174"/>
      <c r="G319" s="174"/>
      <c r="H319" s="174"/>
      <c r="I319" s="174"/>
      <c r="J319" s="174"/>
      <c r="K319" s="174"/>
    </row>
    <row r="320" spans="2:11" ht="13.5">
      <c r="B320" s="995"/>
      <c r="C320" s="175" t="s">
        <v>1891</v>
      </c>
      <c r="D320" s="174"/>
      <c r="E320" s="174"/>
      <c r="F320" s="174"/>
      <c r="G320" s="174"/>
      <c r="H320" s="174"/>
      <c r="I320" s="174"/>
      <c r="J320" s="174"/>
      <c r="K320" s="174"/>
    </row>
    <row r="321" spans="2:11" ht="13.5">
      <c r="B321" s="995"/>
      <c r="C321" s="175"/>
      <c r="D321" s="174"/>
      <c r="E321" s="174"/>
      <c r="F321" s="174"/>
      <c r="G321" s="174"/>
      <c r="H321" s="174"/>
      <c r="I321" s="174"/>
      <c r="J321" s="174"/>
      <c r="K321" s="174"/>
    </row>
    <row r="322" spans="2:11" ht="13.5">
      <c r="B322" s="995"/>
      <c r="C322" s="175" t="s">
        <v>1892</v>
      </c>
      <c r="D322" s="174"/>
      <c r="E322" s="174"/>
      <c r="F322" s="174"/>
      <c r="G322" s="174"/>
      <c r="H322" s="174"/>
      <c r="I322" s="174"/>
      <c r="J322" s="174"/>
      <c r="K322" s="174"/>
    </row>
    <row r="323" spans="2:11" ht="13.5">
      <c r="B323" s="995"/>
      <c r="C323" s="175" t="s">
        <v>1893</v>
      </c>
      <c r="D323" s="174"/>
      <c r="E323" s="174"/>
      <c r="F323" s="174"/>
      <c r="G323" s="174"/>
      <c r="H323" s="174"/>
      <c r="I323" s="174"/>
      <c r="J323" s="174"/>
      <c r="K323" s="174"/>
    </row>
    <row r="324" spans="2:11" ht="13.5">
      <c r="B324" s="995"/>
      <c r="C324" s="175"/>
      <c r="D324" s="174"/>
      <c r="E324" s="174"/>
      <c r="F324" s="174"/>
      <c r="G324" s="174"/>
      <c r="H324" s="174"/>
      <c r="I324" s="174"/>
      <c r="J324" s="174"/>
      <c r="K324" s="174"/>
    </row>
    <row r="325" spans="2:11" ht="13.5">
      <c r="B325" s="995"/>
      <c r="C325" s="175" t="s">
        <v>1894</v>
      </c>
      <c r="D325" s="174"/>
      <c r="E325" s="174"/>
      <c r="F325" s="174"/>
      <c r="G325" s="174"/>
      <c r="H325" s="174"/>
      <c r="I325" s="174"/>
      <c r="J325" s="174"/>
      <c r="K325" s="174"/>
    </row>
    <row r="326" spans="2:11" ht="13.5">
      <c r="B326" s="995"/>
      <c r="C326" s="175" t="s">
        <v>1895</v>
      </c>
      <c r="D326" s="174"/>
      <c r="E326" s="174"/>
      <c r="F326" s="174"/>
      <c r="G326" s="174"/>
      <c r="H326" s="174"/>
      <c r="I326" s="174"/>
      <c r="J326" s="174"/>
      <c r="K326" s="174"/>
    </row>
    <row r="327" spans="2:11" ht="13.5">
      <c r="B327" s="995"/>
      <c r="C327" s="175" t="s">
        <v>1896</v>
      </c>
      <c r="D327" s="174"/>
      <c r="E327" s="174"/>
      <c r="F327" s="174"/>
      <c r="G327" s="174"/>
      <c r="H327" s="174"/>
      <c r="I327" s="174"/>
      <c r="J327" s="174"/>
      <c r="K327" s="174"/>
    </row>
    <row r="328" spans="2:11" ht="13.5">
      <c r="B328" s="995"/>
      <c r="C328" s="175" t="s">
        <v>1897</v>
      </c>
      <c r="D328" s="174"/>
      <c r="E328" s="174"/>
      <c r="F328" s="174"/>
      <c r="G328" s="174"/>
      <c r="H328" s="174"/>
      <c r="I328" s="174"/>
      <c r="J328" s="174"/>
      <c r="K328" s="174"/>
    </row>
    <row r="329" spans="2:11" ht="13.5">
      <c r="B329" s="995"/>
      <c r="C329" s="175" t="s">
        <v>1898</v>
      </c>
      <c r="D329" s="174"/>
      <c r="E329" s="174"/>
      <c r="F329" s="174"/>
      <c r="G329" s="174"/>
      <c r="H329" s="174"/>
      <c r="I329" s="174"/>
      <c r="J329" s="174"/>
      <c r="K329" s="174"/>
    </row>
    <row r="330" spans="2:11" ht="13.5">
      <c r="B330" s="995"/>
      <c r="C330" s="175"/>
      <c r="D330" s="174"/>
      <c r="E330" s="174"/>
      <c r="F330" s="174"/>
      <c r="G330" s="174"/>
      <c r="H330" s="174"/>
      <c r="I330" s="174"/>
      <c r="J330" s="174"/>
      <c r="K330" s="174"/>
    </row>
    <row r="331" spans="2:11" ht="13.5">
      <c r="B331" s="995"/>
      <c r="C331" s="175" t="s">
        <v>1899</v>
      </c>
      <c r="D331" s="174"/>
      <c r="E331" s="174"/>
      <c r="F331" s="174"/>
      <c r="G331" s="174"/>
      <c r="H331" s="174"/>
      <c r="I331" s="174"/>
      <c r="J331" s="174"/>
      <c r="K331" s="174"/>
    </row>
    <row r="332" spans="2:11" ht="13.5">
      <c r="B332" s="995"/>
      <c r="C332" s="175" t="s">
        <v>1900</v>
      </c>
      <c r="D332" s="174"/>
      <c r="E332" s="174"/>
      <c r="F332" s="174"/>
      <c r="G332" s="174"/>
      <c r="H332" s="174"/>
      <c r="I332" s="174"/>
      <c r="J332" s="174"/>
      <c r="K332" s="174"/>
    </row>
    <row r="333" spans="2:11" ht="13.5">
      <c r="B333" s="995"/>
      <c r="C333" s="175" t="s">
        <v>1901</v>
      </c>
      <c r="D333" s="174"/>
      <c r="E333" s="174"/>
      <c r="F333" s="174"/>
      <c r="G333" s="174"/>
      <c r="H333" s="174"/>
      <c r="I333" s="174"/>
      <c r="J333" s="174"/>
      <c r="K333" s="174"/>
    </row>
    <row r="334" spans="2:11" ht="13.5">
      <c r="B334" s="995"/>
      <c r="C334" s="175"/>
      <c r="D334" s="174"/>
      <c r="E334" s="174"/>
      <c r="F334" s="174"/>
      <c r="G334" s="174"/>
      <c r="H334" s="174"/>
      <c r="I334" s="174"/>
      <c r="J334" s="174"/>
      <c r="K334" s="174"/>
    </row>
    <row r="335" spans="2:11" ht="13.5">
      <c r="B335" s="995"/>
      <c r="C335" s="175" t="s">
        <v>1902</v>
      </c>
      <c r="D335" s="174"/>
      <c r="E335" s="174"/>
      <c r="F335" s="174"/>
      <c r="G335" s="174"/>
      <c r="H335" s="174"/>
      <c r="I335" s="174"/>
      <c r="J335" s="174"/>
      <c r="K335" s="174"/>
    </row>
    <row r="336" spans="2:11" ht="13.5">
      <c r="B336" s="995"/>
      <c r="C336" s="175" t="s">
        <v>1903</v>
      </c>
      <c r="D336" s="174"/>
      <c r="E336" s="174"/>
      <c r="F336" s="174"/>
      <c r="G336" s="174"/>
      <c r="H336" s="174"/>
      <c r="I336" s="174"/>
      <c r="J336" s="174"/>
      <c r="K336" s="174"/>
    </row>
    <row r="337" spans="2:11" ht="13.5">
      <c r="B337" s="995"/>
      <c r="C337" s="175" t="s">
        <v>1904</v>
      </c>
      <c r="D337" s="174"/>
      <c r="E337" s="174"/>
      <c r="F337" s="174"/>
      <c r="G337" s="174"/>
      <c r="H337" s="174"/>
      <c r="I337" s="174"/>
      <c r="J337" s="174"/>
      <c r="K337" s="174"/>
    </row>
    <row r="338" spans="2:11" ht="13.5">
      <c r="B338" s="995"/>
      <c r="C338" s="175"/>
      <c r="D338" s="174"/>
      <c r="E338" s="174"/>
      <c r="F338" s="174"/>
      <c r="G338" s="174"/>
      <c r="H338" s="174"/>
      <c r="I338" s="174"/>
      <c r="J338" s="174"/>
      <c r="K338" s="174"/>
    </row>
    <row r="339" spans="2:11" ht="13.5">
      <c r="B339" s="995"/>
      <c r="C339" s="175" t="s">
        <v>1905</v>
      </c>
      <c r="D339" s="174"/>
      <c r="E339" s="174"/>
      <c r="F339" s="174"/>
      <c r="G339" s="174"/>
      <c r="H339" s="174"/>
      <c r="I339" s="174"/>
      <c r="J339" s="174"/>
      <c r="K339" s="174"/>
    </row>
    <row r="340" spans="2:11" ht="13.5">
      <c r="B340" s="995"/>
      <c r="C340" s="175"/>
      <c r="D340" s="174"/>
      <c r="E340" s="174"/>
      <c r="F340" s="174"/>
      <c r="G340" s="174"/>
      <c r="H340" s="174"/>
      <c r="I340" s="174"/>
      <c r="J340" s="174"/>
      <c r="K340" s="174"/>
    </row>
    <row r="341" spans="2:11" ht="13.5">
      <c r="B341" s="995"/>
      <c r="C341" s="175" t="s">
        <v>1906</v>
      </c>
      <c r="D341" s="174"/>
      <c r="E341" s="174"/>
      <c r="F341" s="174"/>
      <c r="G341" s="174"/>
      <c r="H341" s="174"/>
      <c r="I341" s="174"/>
      <c r="J341" s="174"/>
      <c r="K341" s="174"/>
    </row>
    <row r="342" spans="2:11" ht="13.5">
      <c r="B342" s="995"/>
      <c r="C342" s="175" t="s">
        <v>1907</v>
      </c>
      <c r="D342" s="174"/>
      <c r="E342" s="174"/>
      <c r="F342" s="174"/>
      <c r="G342" s="174"/>
      <c r="H342" s="174"/>
      <c r="I342" s="174"/>
      <c r="J342" s="174"/>
      <c r="K342" s="174"/>
    </row>
    <row r="343" spans="2:11" ht="13.5">
      <c r="B343" s="995"/>
      <c r="C343" s="175" t="s">
        <v>1908</v>
      </c>
      <c r="D343" s="174"/>
      <c r="E343" s="174"/>
      <c r="F343" s="174"/>
      <c r="G343" s="174"/>
      <c r="H343" s="174"/>
      <c r="I343" s="174"/>
      <c r="J343" s="174"/>
      <c r="K343" s="174"/>
    </row>
    <row r="344" spans="2:11" ht="13.5">
      <c r="B344" s="995"/>
      <c r="C344" s="175" t="s">
        <v>1909</v>
      </c>
      <c r="D344" s="174"/>
      <c r="E344" s="174"/>
      <c r="F344" s="174"/>
      <c r="G344" s="174"/>
      <c r="H344" s="174"/>
      <c r="I344" s="174"/>
      <c r="J344" s="174"/>
      <c r="K344" s="174"/>
    </row>
    <row r="345" spans="2:11" ht="13.5">
      <c r="B345" s="995"/>
      <c r="C345" s="175"/>
      <c r="D345" s="174"/>
      <c r="E345" s="174"/>
      <c r="F345" s="174"/>
      <c r="G345" s="174"/>
      <c r="H345" s="174"/>
      <c r="I345" s="174"/>
      <c r="J345" s="174"/>
      <c r="K345" s="174"/>
    </row>
    <row r="346" spans="2:11" ht="13.5">
      <c r="B346" s="995"/>
      <c r="C346" s="175" t="s">
        <v>1910</v>
      </c>
      <c r="D346" s="174"/>
      <c r="E346" s="174"/>
      <c r="F346" s="174"/>
      <c r="G346" s="174"/>
      <c r="H346" s="174"/>
      <c r="I346" s="174"/>
      <c r="J346" s="174"/>
      <c r="K346" s="174"/>
    </row>
    <row r="347" spans="2:11" ht="13.5">
      <c r="B347" s="995"/>
      <c r="C347" s="175" t="s">
        <v>1911</v>
      </c>
      <c r="D347" s="174"/>
      <c r="E347" s="174"/>
      <c r="F347" s="174"/>
      <c r="G347" s="174"/>
      <c r="H347" s="174"/>
      <c r="I347" s="174"/>
      <c r="J347" s="174"/>
      <c r="K347" s="174"/>
    </row>
    <row r="348" spans="2:11" ht="13.5">
      <c r="B348" s="995"/>
      <c r="C348" s="175" t="s">
        <v>1912</v>
      </c>
      <c r="D348" s="174"/>
      <c r="E348" s="174"/>
      <c r="F348" s="174"/>
      <c r="G348" s="174"/>
      <c r="H348" s="174"/>
      <c r="I348" s="174"/>
      <c r="J348" s="174"/>
      <c r="K348" s="174"/>
    </row>
    <row r="349" spans="2:11" ht="13.5">
      <c r="B349" s="995"/>
      <c r="C349" s="175" t="s">
        <v>1913</v>
      </c>
      <c r="D349" s="174"/>
      <c r="E349" s="174"/>
      <c r="F349" s="174"/>
      <c r="G349" s="174"/>
      <c r="H349" s="174"/>
      <c r="I349" s="174"/>
      <c r="J349" s="174"/>
      <c r="K349" s="174"/>
    </row>
    <row r="350" spans="2:11" ht="13.5">
      <c r="B350" s="995"/>
      <c r="C350" s="175" t="s">
        <v>1914</v>
      </c>
      <c r="D350" s="174"/>
      <c r="E350" s="174"/>
      <c r="F350" s="174"/>
      <c r="G350" s="174"/>
      <c r="H350" s="174"/>
      <c r="I350" s="174"/>
      <c r="J350" s="174"/>
      <c r="K350" s="174"/>
    </row>
    <row r="351" spans="2:11" ht="13.5">
      <c r="B351" s="995"/>
      <c r="C351" s="175"/>
      <c r="D351" s="174"/>
      <c r="E351" s="174"/>
      <c r="F351" s="174"/>
      <c r="G351" s="174"/>
      <c r="H351" s="174"/>
      <c r="I351" s="174"/>
      <c r="J351" s="174"/>
      <c r="K351" s="174"/>
    </row>
    <row r="352" spans="2:11" ht="13.5">
      <c r="B352" s="995"/>
      <c r="C352" s="175" t="s">
        <v>1915</v>
      </c>
      <c r="D352" s="174"/>
      <c r="E352" s="174"/>
      <c r="F352" s="174"/>
      <c r="G352" s="174"/>
      <c r="H352" s="174"/>
      <c r="I352" s="174"/>
      <c r="J352" s="174"/>
      <c r="K352" s="174"/>
    </row>
    <row r="353" spans="2:11" ht="13.5">
      <c r="B353" s="995"/>
      <c r="C353" s="175" t="s">
        <v>1916</v>
      </c>
      <c r="D353" s="174"/>
      <c r="E353" s="174"/>
      <c r="F353" s="174"/>
      <c r="G353" s="174"/>
      <c r="H353" s="174"/>
      <c r="I353" s="174"/>
      <c r="J353" s="174"/>
      <c r="K353" s="174"/>
    </row>
    <row r="354" spans="2:11" ht="13.5">
      <c r="B354" s="995"/>
      <c r="C354" s="175" t="s">
        <v>1917</v>
      </c>
      <c r="D354" s="174"/>
      <c r="E354" s="174"/>
      <c r="F354" s="174"/>
      <c r="G354" s="174"/>
      <c r="H354" s="174"/>
      <c r="I354" s="174"/>
      <c r="J354" s="174"/>
      <c r="K354" s="174"/>
    </row>
    <row r="355" spans="2:11" ht="13.5">
      <c r="B355" s="995"/>
      <c r="C355" s="175"/>
      <c r="D355" s="174"/>
      <c r="E355" s="174"/>
      <c r="F355" s="174"/>
      <c r="G355" s="174"/>
      <c r="H355" s="174"/>
      <c r="I355" s="174"/>
      <c r="J355" s="174"/>
      <c r="K355" s="174"/>
    </row>
    <row r="356" spans="2:11" ht="13.5">
      <c r="B356" s="995"/>
      <c r="C356" s="175" t="s">
        <v>1918</v>
      </c>
      <c r="D356" s="174"/>
      <c r="E356" s="174"/>
      <c r="F356" s="174"/>
      <c r="G356" s="174"/>
      <c r="H356" s="174"/>
      <c r="I356" s="174"/>
      <c r="J356" s="174"/>
      <c r="K356" s="174"/>
    </row>
    <row r="357" spans="2:11" ht="13.5">
      <c r="B357" s="995"/>
      <c r="C357" s="175" t="s">
        <v>1919</v>
      </c>
      <c r="D357" s="174"/>
      <c r="E357" s="174"/>
      <c r="F357" s="174"/>
      <c r="G357" s="174"/>
      <c r="H357" s="174"/>
      <c r="I357" s="174"/>
      <c r="J357" s="174"/>
      <c r="K357" s="174"/>
    </row>
    <row r="358" spans="2:11" ht="13.5">
      <c r="B358" s="995"/>
      <c r="C358" s="175" t="s">
        <v>1920</v>
      </c>
      <c r="D358" s="174"/>
      <c r="E358" s="174"/>
      <c r="F358" s="174"/>
      <c r="G358" s="174"/>
      <c r="H358" s="174"/>
      <c r="I358" s="174"/>
      <c r="J358" s="174"/>
      <c r="K358" s="174"/>
    </row>
    <row r="359" spans="2:11" ht="13.5">
      <c r="B359" s="995"/>
      <c r="C359" s="175" t="s">
        <v>1921</v>
      </c>
      <c r="D359" s="174"/>
      <c r="E359" s="174"/>
      <c r="F359" s="174"/>
      <c r="G359" s="174"/>
      <c r="H359" s="174"/>
      <c r="I359" s="174"/>
      <c r="J359" s="174"/>
      <c r="K359" s="174"/>
    </row>
    <row r="360" spans="2:11" ht="13.5">
      <c r="B360" s="995"/>
      <c r="C360" s="175" t="s">
        <v>1922</v>
      </c>
      <c r="D360" s="174"/>
      <c r="E360" s="174"/>
      <c r="F360" s="174"/>
      <c r="G360" s="174"/>
      <c r="H360" s="174"/>
      <c r="I360" s="174"/>
      <c r="J360" s="174"/>
      <c r="K360" s="174"/>
    </row>
    <row r="361" spans="2:11" ht="13.5">
      <c r="B361" s="995"/>
      <c r="C361" s="175"/>
      <c r="D361" s="174"/>
      <c r="E361" s="174"/>
      <c r="F361" s="174"/>
      <c r="G361" s="174"/>
      <c r="H361" s="174"/>
      <c r="I361" s="174"/>
      <c r="J361" s="174"/>
      <c r="K361" s="174"/>
    </row>
    <row r="362" spans="2:11" ht="13.5">
      <c r="B362" s="995"/>
      <c r="C362" s="175" t="s">
        <v>1923</v>
      </c>
      <c r="D362" s="174"/>
      <c r="E362" s="174"/>
      <c r="F362" s="174"/>
      <c r="G362" s="174"/>
      <c r="H362" s="174"/>
      <c r="I362" s="174"/>
      <c r="J362" s="174"/>
      <c r="K362" s="174"/>
    </row>
    <row r="363" spans="2:11" ht="13.5">
      <c r="B363" s="995"/>
      <c r="C363" s="175" t="s">
        <v>1924</v>
      </c>
      <c r="D363" s="174"/>
      <c r="E363" s="174"/>
      <c r="F363" s="174"/>
      <c r="G363" s="174"/>
      <c r="H363" s="174"/>
      <c r="I363" s="174"/>
      <c r="J363" s="174"/>
      <c r="K363" s="174"/>
    </row>
    <row r="364" spans="2:11" ht="13.5">
      <c r="B364" s="995"/>
      <c r="C364" s="175" t="s">
        <v>1925</v>
      </c>
      <c r="D364" s="174"/>
      <c r="E364" s="174"/>
      <c r="F364" s="174"/>
      <c r="G364" s="174"/>
      <c r="H364" s="174"/>
      <c r="I364" s="174"/>
      <c r="J364" s="174"/>
      <c r="K364" s="174"/>
    </row>
    <row r="365" spans="2:11" ht="13.5">
      <c r="B365" s="995"/>
      <c r="C365" s="175"/>
      <c r="D365" s="174"/>
      <c r="E365" s="174"/>
      <c r="F365" s="174"/>
      <c r="G365" s="174"/>
      <c r="H365" s="174"/>
      <c r="I365" s="174"/>
      <c r="J365" s="174"/>
      <c r="K365" s="174"/>
    </row>
    <row r="366" spans="2:11" ht="13.5">
      <c r="B366" s="995"/>
      <c r="C366" s="175" t="s">
        <v>1926</v>
      </c>
      <c r="D366" s="174"/>
      <c r="E366" s="174"/>
      <c r="F366" s="174"/>
      <c r="G366" s="174"/>
      <c r="H366" s="174"/>
      <c r="I366" s="174"/>
      <c r="J366" s="174"/>
      <c r="K366" s="174"/>
    </row>
    <row r="367" spans="2:11" ht="13.5">
      <c r="B367" s="995"/>
      <c r="C367" s="175"/>
      <c r="D367" s="174"/>
      <c r="E367" s="174"/>
      <c r="F367" s="174"/>
      <c r="G367" s="174"/>
      <c r="H367" s="174"/>
      <c r="I367" s="174"/>
      <c r="J367" s="174"/>
      <c r="K367" s="174"/>
    </row>
    <row r="368" spans="2:11" ht="13.5">
      <c r="B368" s="995"/>
      <c r="C368" s="175" t="s">
        <v>1927</v>
      </c>
      <c r="D368" s="174"/>
      <c r="E368" s="174"/>
      <c r="F368" s="174"/>
      <c r="G368" s="174"/>
      <c r="H368" s="174"/>
      <c r="I368" s="174"/>
      <c r="J368" s="174"/>
      <c r="K368" s="174"/>
    </row>
    <row r="369" spans="2:11" ht="13.5">
      <c r="B369" s="995"/>
      <c r="C369" s="175"/>
      <c r="D369" s="174"/>
      <c r="E369" s="174"/>
      <c r="F369" s="174"/>
      <c r="G369" s="174"/>
      <c r="H369" s="174"/>
      <c r="I369" s="174"/>
      <c r="J369" s="174"/>
      <c r="K369" s="174"/>
    </row>
    <row r="370" spans="2:11" ht="13.5">
      <c r="B370" s="995"/>
      <c r="C370" s="175" t="s">
        <v>1928</v>
      </c>
      <c r="D370" s="174"/>
      <c r="E370" s="174"/>
      <c r="F370" s="174"/>
      <c r="G370" s="174"/>
      <c r="H370" s="174"/>
      <c r="I370" s="174"/>
      <c r="J370" s="174"/>
      <c r="K370" s="174"/>
    </row>
    <row r="371" spans="2:11" ht="13.5">
      <c r="B371" s="995"/>
      <c r="C371" s="175" t="s">
        <v>1929</v>
      </c>
      <c r="D371" s="174"/>
      <c r="E371" s="174"/>
      <c r="F371" s="174"/>
      <c r="G371" s="174"/>
      <c r="H371" s="174"/>
      <c r="I371" s="174"/>
      <c r="J371" s="174"/>
      <c r="K371" s="174"/>
    </row>
    <row r="372" spans="2:11" ht="13.5">
      <c r="B372" s="995"/>
      <c r="C372" s="175"/>
      <c r="D372" s="174"/>
      <c r="E372" s="174"/>
      <c r="F372" s="174"/>
      <c r="G372" s="174"/>
      <c r="H372" s="174"/>
      <c r="I372" s="174"/>
      <c r="J372" s="174"/>
      <c r="K372" s="174"/>
    </row>
    <row r="373" spans="2:11" ht="13.5">
      <c r="B373" s="995"/>
      <c r="C373" s="175" t="s">
        <v>1930</v>
      </c>
      <c r="D373" s="174"/>
      <c r="E373" s="174"/>
      <c r="F373" s="174"/>
      <c r="G373" s="174"/>
      <c r="H373" s="174"/>
      <c r="I373" s="174"/>
      <c r="J373" s="174"/>
      <c r="K373" s="174"/>
    </row>
    <row r="374" spans="2:11" ht="13.5">
      <c r="B374" s="995"/>
      <c r="C374" s="175" t="s">
        <v>1931</v>
      </c>
      <c r="D374" s="174"/>
      <c r="E374" s="174"/>
      <c r="F374" s="174"/>
      <c r="G374" s="174"/>
      <c r="H374" s="174"/>
      <c r="I374" s="174"/>
      <c r="J374" s="174"/>
      <c r="K374" s="174"/>
    </row>
    <row r="375" spans="2:11" ht="13.5">
      <c r="B375" s="995"/>
      <c r="C375" s="175" t="s">
        <v>1932</v>
      </c>
      <c r="D375" s="174"/>
      <c r="E375" s="174"/>
      <c r="F375" s="174"/>
      <c r="G375" s="174"/>
      <c r="H375" s="174"/>
      <c r="I375" s="174"/>
      <c r="J375" s="174"/>
      <c r="K375" s="174"/>
    </row>
    <row r="376" spans="2:11" ht="13.5">
      <c r="B376" s="995"/>
      <c r="C376" s="175" t="s">
        <v>1933</v>
      </c>
      <c r="D376" s="174"/>
      <c r="E376" s="174"/>
      <c r="F376" s="174"/>
      <c r="G376" s="174"/>
      <c r="H376" s="174"/>
      <c r="I376" s="174"/>
      <c r="J376" s="174"/>
      <c r="K376" s="174"/>
    </row>
    <row r="377" spans="2:11" ht="13.5">
      <c r="B377" s="995"/>
      <c r="C377" s="175" t="s">
        <v>1934</v>
      </c>
      <c r="D377" s="174"/>
      <c r="E377" s="174"/>
      <c r="F377" s="174"/>
      <c r="G377" s="174"/>
      <c r="H377" s="174"/>
      <c r="I377" s="174"/>
      <c r="J377" s="174"/>
      <c r="K377" s="174"/>
    </row>
    <row r="378" spans="2:11" ht="13.5">
      <c r="B378" s="995"/>
      <c r="C378" s="175"/>
      <c r="D378" s="174"/>
      <c r="E378" s="174"/>
      <c r="F378" s="174"/>
      <c r="G378" s="174"/>
      <c r="H378" s="174"/>
      <c r="I378" s="174"/>
      <c r="J378" s="174"/>
      <c r="K378" s="174"/>
    </row>
    <row r="379" spans="2:11" ht="13.5">
      <c r="B379" s="995"/>
      <c r="C379" s="175" t="s">
        <v>1935</v>
      </c>
      <c r="D379" s="174"/>
      <c r="E379" s="174"/>
      <c r="F379" s="174"/>
      <c r="G379" s="174"/>
      <c r="H379" s="174"/>
      <c r="I379" s="174"/>
      <c r="J379" s="174"/>
      <c r="K379" s="174"/>
    </row>
    <row r="380" spans="2:11" ht="13.5">
      <c r="B380" s="995"/>
      <c r="C380" s="175" t="s">
        <v>1936</v>
      </c>
      <c r="D380" s="174"/>
      <c r="E380" s="174"/>
      <c r="F380" s="174"/>
      <c r="G380" s="174"/>
      <c r="H380" s="174"/>
      <c r="I380" s="174"/>
      <c r="J380" s="174"/>
      <c r="K380" s="174"/>
    </row>
    <row r="381" spans="2:11" ht="13.5">
      <c r="B381" s="995"/>
      <c r="C381" s="175" t="s">
        <v>1937</v>
      </c>
      <c r="D381" s="174"/>
      <c r="E381" s="174"/>
      <c r="F381" s="174"/>
      <c r="G381" s="174"/>
      <c r="H381" s="174"/>
      <c r="I381" s="174"/>
      <c r="J381" s="174"/>
      <c r="K381" s="174"/>
    </row>
    <row r="382" spans="2:11" ht="13.5">
      <c r="B382" s="995"/>
      <c r="C382" s="175"/>
      <c r="D382" s="174"/>
      <c r="E382" s="174"/>
      <c r="F382" s="174"/>
      <c r="G382" s="174"/>
      <c r="H382" s="174"/>
      <c r="I382" s="174"/>
      <c r="J382" s="174"/>
      <c r="K382" s="174"/>
    </row>
    <row r="383" spans="2:11" ht="13.5">
      <c r="B383" s="995"/>
      <c r="C383" s="175" t="s">
        <v>1938</v>
      </c>
      <c r="D383" s="174"/>
      <c r="E383" s="174"/>
      <c r="F383" s="174"/>
      <c r="G383" s="174"/>
      <c r="H383" s="174"/>
      <c r="I383" s="174"/>
      <c r="J383" s="174"/>
      <c r="K383" s="174"/>
    </row>
    <row r="384" spans="2:11" ht="13.5">
      <c r="B384" s="995"/>
      <c r="C384" s="175" t="s">
        <v>1939</v>
      </c>
      <c r="D384" s="174"/>
      <c r="E384" s="174"/>
      <c r="F384" s="174"/>
      <c r="G384" s="174"/>
      <c r="H384" s="174"/>
      <c r="I384" s="174"/>
      <c r="J384" s="174"/>
      <c r="K384" s="174"/>
    </row>
    <row r="385" spans="2:11" ht="13.5">
      <c r="B385" s="995"/>
      <c r="C385" s="175" t="s">
        <v>1940</v>
      </c>
      <c r="D385" s="174"/>
      <c r="E385" s="174"/>
      <c r="F385" s="174"/>
      <c r="G385" s="174"/>
      <c r="H385" s="174"/>
      <c r="I385" s="174"/>
      <c r="J385" s="174"/>
      <c r="K385" s="174"/>
    </row>
    <row r="386" spans="2:11" ht="13.5">
      <c r="B386" s="995"/>
      <c r="C386" s="175" t="s">
        <v>1941</v>
      </c>
      <c r="D386" s="174"/>
      <c r="E386" s="174"/>
      <c r="F386" s="174"/>
      <c r="G386" s="174"/>
      <c r="H386" s="174"/>
      <c r="I386" s="174"/>
      <c r="J386" s="174"/>
      <c r="K386" s="174"/>
    </row>
    <row r="387" spans="2:11" ht="13.5">
      <c r="B387" s="995"/>
      <c r="C387" s="175"/>
      <c r="D387" s="174"/>
      <c r="E387" s="174"/>
      <c r="F387" s="174"/>
      <c r="G387" s="174"/>
      <c r="H387" s="174"/>
      <c r="I387" s="174"/>
      <c r="J387" s="174"/>
      <c r="K387" s="174"/>
    </row>
    <row r="388" spans="2:11" ht="13.5">
      <c r="B388" s="995"/>
      <c r="C388" s="175" t="s">
        <v>1942</v>
      </c>
      <c r="D388" s="174"/>
      <c r="E388" s="174"/>
      <c r="F388" s="174"/>
      <c r="G388" s="174"/>
      <c r="H388" s="174"/>
      <c r="I388" s="174"/>
      <c r="J388" s="174"/>
      <c r="K388" s="174"/>
    </row>
    <row r="389" spans="2:11" ht="13.5">
      <c r="B389" s="995"/>
      <c r="C389" s="175" t="s">
        <v>1943</v>
      </c>
      <c r="D389" s="174"/>
      <c r="E389" s="174"/>
      <c r="F389" s="174"/>
      <c r="G389" s="174"/>
      <c r="H389" s="174"/>
      <c r="I389" s="174"/>
      <c r="J389" s="174"/>
      <c r="K389" s="174"/>
    </row>
    <row r="390" spans="2:11" ht="13.5">
      <c r="B390" s="995"/>
      <c r="C390" s="175"/>
      <c r="D390" s="174"/>
      <c r="E390" s="174"/>
      <c r="F390" s="174"/>
      <c r="G390" s="174"/>
      <c r="H390" s="174"/>
      <c r="I390" s="174"/>
      <c r="J390" s="174"/>
      <c r="K390" s="174"/>
    </row>
    <row r="391" spans="2:11" ht="13.5">
      <c r="B391" s="995"/>
      <c r="C391" s="175" t="s">
        <v>1944</v>
      </c>
      <c r="D391" s="174"/>
      <c r="E391" s="174"/>
      <c r="F391" s="174"/>
      <c r="G391" s="174"/>
      <c r="H391" s="174"/>
      <c r="I391" s="174"/>
      <c r="J391" s="174"/>
      <c r="K391" s="174"/>
    </row>
    <row r="392" spans="2:11" ht="13.5">
      <c r="B392" s="995"/>
      <c r="C392" s="175" t="s">
        <v>1945</v>
      </c>
      <c r="D392" s="174"/>
      <c r="E392" s="174"/>
      <c r="F392" s="174"/>
      <c r="G392" s="174"/>
      <c r="H392" s="174"/>
      <c r="I392" s="174"/>
      <c r="J392" s="174"/>
      <c r="K392" s="174"/>
    </row>
    <row r="393" spans="2:11" ht="13.5">
      <c r="B393" s="995"/>
      <c r="C393" s="175"/>
      <c r="D393" s="174"/>
      <c r="E393" s="174"/>
      <c r="F393" s="174"/>
      <c r="G393" s="174"/>
      <c r="H393" s="174"/>
      <c r="I393" s="174"/>
      <c r="J393" s="174"/>
      <c r="K393" s="174"/>
    </row>
    <row r="394" spans="2:11" ht="13.5">
      <c r="B394" s="995"/>
      <c r="C394" s="175" t="s">
        <v>1946</v>
      </c>
      <c r="D394" s="174"/>
      <c r="E394" s="174"/>
      <c r="F394" s="174"/>
      <c r="G394" s="174"/>
      <c r="H394" s="174"/>
      <c r="I394" s="174"/>
      <c r="J394" s="174"/>
      <c r="K394" s="174"/>
    </row>
    <row r="395" spans="2:11" ht="13.5">
      <c r="B395" s="995"/>
      <c r="C395" s="175" t="s">
        <v>1947</v>
      </c>
      <c r="D395" s="174"/>
      <c r="E395" s="174"/>
      <c r="F395" s="174"/>
      <c r="G395" s="174"/>
      <c r="H395" s="174"/>
      <c r="I395" s="174"/>
      <c r="J395" s="174"/>
      <c r="K395" s="174"/>
    </row>
    <row r="396" spans="2:11" ht="13.5">
      <c r="B396" s="995"/>
      <c r="C396" s="175" t="s">
        <v>1948</v>
      </c>
      <c r="D396" s="174"/>
      <c r="E396" s="174"/>
      <c r="F396" s="174"/>
      <c r="G396" s="174"/>
      <c r="H396" s="174"/>
      <c r="I396" s="174"/>
      <c r="J396" s="174"/>
      <c r="K396" s="174"/>
    </row>
    <row r="397" spans="2:11" ht="13.5">
      <c r="B397" s="995"/>
      <c r="C397" s="175"/>
      <c r="D397" s="174"/>
      <c r="E397" s="174"/>
      <c r="F397" s="174"/>
      <c r="G397" s="174"/>
      <c r="H397" s="174"/>
      <c r="I397" s="174"/>
      <c r="J397" s="174"/>
      <c r="K397" s="174"/>
    </row>
    <row r="398" spans="2:11" ht="13.5">
      <c r="B398" s="995"/>
      <c r="C398" s="175" t="s">
        <v>1949</v>
      </c>
      <c r="D398" s="174"/>
      <c r="E398" s="174"/>
      <c r="F398" s="174"/>
      <c r="G398" s="174"/>
      <c r="H398" s="174"/>
      <c r="I398" s="174"/>
      <c r="J398" s="174"/>
      <c r="K398" s="174"/>
    </row>
    <row r="399" spans="2:11" ht="13.5">
      <c r="B399" s="995"/>
      <c r="C399" s="175" t="s">
        <v>1950</v>
      </c>
      <c r="D399" s="174"/>
      <c r="E399" s="174"/>
      <c r="F399" s="174"/>
      <c r="G399" s="174"/>
      <c r="H399" s="174"/>
      <c r="I399" s="174"/>
      <c r="J399" s="174"/>
      <c r="K399" s="174"/>
    </row>
    <row r="400" spans="2:11" ht="13.5">
      <c r="B400" s="995"/>
      <c r="C400" s="175" t="s">
        <v>1951</v>
      </c>
      <c r="D400" s="174"/>
      <c r="E400" s="174"/>
      <c r="F400" s="174"/>
      <c r="G400" s="174"/>
      <c r="H400" s="174"/>
      <c r="I400" s="174"/>
      <c r="J400" s="174"/>
      <c r="K400" s="174"/>
    </row>
    <row r="401" spans="2:11" ht="13.5">
      <c r="B401" s="995"/>
      <c r="C401" s="175" t="s">
        <v>1952</v>
      </c>
      <c r="D401" s="174"/>
      <c r="E401" s="174"/>
      <c r="F401" s="174"/>
      <c r="G401" s="174"/>
      <c r="H401" s="174"/>
      <c r="I401" s="174"/>
      <c r="J401" s="174"/>
      <c r="K401" s="174"/>
    </row>
    <row r="402" spans="2:11" ht="13.5">
      <c r="B402" s="995"/>
      <c r="C402" s="175" t="s">
        <v>1953</v>
      </c>
      <c r="D402" s="174"/>
      <c r="E402" s="174"/>
      <c r="F402" s="174"/>
      <c r="G402" s="174"/>
      <c r="H402" s="174"/>
      <c r="I402" s="174"/>
      <c r="J402" s="174"/>
      <c r="K402" s="174"/>
    </row>
    <row r="403" spans="2:11" ht="13.5">
      <c r="B403" s="995"/>
      <c r="C403" s="175" t="s">
        <v>1954</v>
      </c>
      <c r="D403" s="174"/>
      <c r="E403" s="174"/>
      <c r="F403" s="174"/>
      <c r="G403" s="174"/>
      <c r="H403" s="174"/>
      <c r="I403" s="174"/>
      <c r="J403" s="174"/>
      <c r="K403" s="174"/>
    </row>
    <row r="404" spans="2:11" ht="13.5">
      <c r="B404" s="995"/>
      <c r="C404" s="175" t="s">
        <v>1955</v>
      </c>
      <c r="D404" s="174"/>
      <c r="E404" s="174"/>
      <c r="F404" s="174"/>
      <c r="G404" s="174"/>
      <c r="H404" s="174"/>
      <c r="I404" s="174"/>
      <c r="J404" s="174"/>
      <c r="K404" s="174"/>
    </row>
    <row r="405" spans="2:11" ht="13.5">
      <c r="B405" s="995"/>
      <c r="C405" s="175" t="s">
        <v>1956</v>
      </c>
      <c r="D405" s="174"/>
      <c r="E405" s="174"/>
      <c r="F405" s="174"/>
      <c r="G405" s="174"/>
      <c r="H405" s="174"/>
      <c r="I405" s="174"/>
      <c r="J405" s="174"/>
      <c r="K405" s="174"/>
    </row>
    <row r="406" spans="2:11" ht="13.5">
      <c r="B406" s="995"/>
      <c r="C406" s="175"/>
      <c r="D406" s="174"/>
      <c r="E406" s="174"/>
      <c r="F406" s="174"/>
      <c r="G406" s="174"/>
      <c r="H406" s="174"/>
      <c r="I406" s="174"/>
      <c r="J406" s="174"/>
      <c r="K406" s="174"/>
    </row>
    <row r="407" spans="2:11" ht="13.5">
      <c r="B407" s="995"/>
      <c r="C407" s="175" t="s">
        <v>1957</v>
      </c>
      <c r="D407" s="174"/>
      <c r="E407" s="174"/>
      <c r="F407" s="174"/>
      <c r="G407" s="174"/>
      <c r="H407" s="174"/>
      <c r="I407" s="174"/>
      <c r="J407" s="174"/>
      <c r="K407" s="174"/>
    </row>
    <row r="408" spans="2:11" ht="13.5">
      <c r="B408" s="995"/>
      <c r="C408" s="175" t="s">
        <v>1958</v>
      </c>
      <c r="D408" s="174"/>
      <c r="E408" s="174"/>
      <c r="F408" s="174"/>
      <c r="G408" s="174"/>
      <c r="H408" s="174"/>
      <c r="I408" s="174"/>
      <c r="J408" s="174"/>
      <c r="K408" s="174"/>
    </row>
    <row r="409" spans="2:11" ht="13.5">
      <c r="B409" s="995"/>
      <c r="C409" s="175" t="s">
        <v>1959</v>
      </c>
      <c r="D409" s="174"/>
      <c r="E409" s="174"/>
      <c r="F409" s="174"/>
      <c r="G409" s="174"/>
      <c r="H409" s="174"/>
      <c r="I409" s="174"/>
      <c r="J409" s="174"/>
      <c r="K409" s="174"/>
    </row>
    <row r="410" spans="2:11" ht="13.5">
      <c r="B410" s="995"/>
      <c r="C410" s="175" t="s">
        <v>1960</v>
      </c>
      <c r="D410" s="174"/>
      <c r="E410" s="174"/>
      <c r="F410" s="174"/>
      <c r="G410" s="174"/>
      <c r="H410" s="174"/>
      <c r="I410" s="174"/>
      <c r="J410" s="174"/>
      <c r="K410" s="174"/>
    </row>
    <row r="411" spans="2:11" ht="13.5">
      <c r="B411" s="995"/>
      <c r="C411" s="175"/>
      <c r="D411" s="174"/>
      <c r="E411" s="174"/>
      <c r="F411" s="174"/>
      <c r="G411" s="174"/>
      <c r="H411" s="174"/>
      <c r="I411" s="174"/>
      <c r="J411" s="174"/>
      <c r="K411" s="174"/>
    </row>
    <row r="412" spans="2:11" ht="13.5">
      <c r="B412" s="995"/>
      <c r="C412" s="175" t="s">
        <v>1961</v>
      </c>
      <c r="D412" s="174"/>
      <c r="E412" s="174"/>
      <c r="F412" s="174"/>
      <c r="G412" s="174"/>
      <c r="H412" s="174"/>
      <c r="I412" s="174"/>
      <c r="J412" s="174"/>
      <c r="K412" s="174"/>
    </row>
    <row r="413" spans="2:11" ht="13.5">
      <c r="B413" s="995"/>
      <c r="C413" s="175" t="s">
        <v>1962</v>
      </c>
      <c r="D413" s="174"/>
      <c r="E413" s="174"/>
      <c r="F413" s="174"/>
      <c r="G413" s="174"/>
      <c r="H413" s="174"/>
      <c r="I413" s="174"/>
      <c r="J413" s="174"/>
      <c r="K413" s="174"/>
    </row>
    <row r="414" spans="2:11" ht="13.5">
      <c r="B414" s="995"/>
      <c r="C414" s="175" t="s">
        <v>1963</v>
      </c>
      <c r="D414" s="174"/>
      <c r="E414" s="174"/>
      <c r="F414" s="174"/>
      <c r="G414" s="174"/>
      <c r="H414" s="174"/>
      <c r="I414" s="174"/>
      <c r="J414" s="174"/>
      <c r="K414" s="174"/>
    </row>
    <row r="415" spans="2:11" ht="13.5">
      <c r="B415" s="995"/>
      <c r="C415" s="175" t="s">
        <v>1964</v>
      </c>
      <c r="D415" s="174"/>
      <c r="E415" s="174"/>
      <c r="F415" s="174"/>
      <c r="G415" s="174"/>
      <c r="H415" s="174"/>
      <c r="I415" s="174"/>
      <c r="J415" s="174"/>
      <c r="K415" s="174"/>
    </row>
    <row r="416" spans="2:11" ht="13.5">
      <c r="B416" s="995"/>
      <c r="C416" s="175"/>
      <c r="D416" s="174"/>
      <c r="E416" s="174"/>
      <c r="F416" s="174"/>
      <c r="G416" s="174"/>
      <c r="H416" s="174"/>
      <c r="I416" s="174"/>
      <c r="J416" s="174"/>
      <c r="K416" s="174"/>
    </row>
    <row r="417" spans="2:11" ht="13.5">
      <c r="B417" s="995"/>
      <c r="C417" s="175" t="s">
        <v>1965</v>
      </c>
      <c r="D417" s="174"/>
      <c r="E417" s="174"/>
      <c r="F417" s="174"/>
      <c r="G417" s="174"/>
      <c r="H417" s="174"/>
      <c r="I417" s="174"/>
      <c r="J417" s="174"/>
      <c r="K417" s="174"/>
    </row>
    <row r="418" spans="2:11" ht="13.5">
      <c r="B418" s="995"/>
      <c r="C418" s="175" t="s">
        <v>1966</v>
      </c>
      <c r="D418" s="174"/>
      <c r="E418" s="174"/>
      <c r="F418" s="174"/>
      <c r="G418" s="174"/>
      <c r="H418" s="174"/>
      <c r="I418" s="174"/>
      <c r="J418" s="174"/>
      <c r="K418" s="174"/>
    </row>
    <row r="419" spans="2:11" ht="13.5">
      <c r="B419" s="995"/>
      <c r="C419" s="175" t="s">
        <v>1967</v>
      </c>
      <c r="D419" s="174"/>
      <c r="E419" s="174"/>
      <c r="F419" s="174"/>
      <c r="G419" s="174"/>
      <c r="H419" s="174"/>
      <c r="I419" s="174"/>
      <c r="J419" s="174"/>
      <c r="K419" s="174"/>
    </row>
    <row r="420" spans="2:11" ht="13.5">
      <c r="B420" s="995"/>
      <c r="C420" s="175" t="s">
        <v>1968</v>
      </c>
      <c r="D420" s="174"/>
      <c r="E420" s="174"/>
      <c r="F420" s="174"/>
      <c r="G420" s="174"/>
      <c r="H420" s="174"/>
      <c r="I420" s="174"/>
      <c r="J420" s="174"/>
      <c r="K420" s="174"/>
    </row>
    <row r="421" spans="2:11" ht="13.5">
      <c r="B421" s="995"/>
      <c r="C421" s="175" t="s">
        <v>1969</v>
      </c>
      <c r="D421" s="174"/>
      <c r="E421" s="174"/>
      <c r="F421" s="174"/>
      <c r="G421" s="174"/>
      <c r="H421" s="174"/>
      <c r="I421" s="174"/>
      <c r="J421" s="174"/>
      <c r="K421" s="174"/>
    </row>
    <row r="422" spans="2:11" ht="13.5">
      <c r="B422" s="995"/>
      <c r="C422" s="175"/>
      <c r="D422" s="174"/>
      <c r="E422" s="174"/>
      <c r="F422" s="174"/>
      <c r="G422" s="174"/>
      <c r="H422" s="174"/>
      <c r="I422" s="174"/>
      <c r="J422" s="174"/>
      <c r="K422" s="174"/>
    </row>
    <row r="423" spans="2:11" ht="13.5">
      <c r="B423" s="995"/>
      <c r="C423" s="175" t="s">
        <v>1970</v>
      </c>
      <c r="D423" s="174"/>
      <c r="E423" s="174"/>
      <c r="F423" s="174"/>
      <c r="G423" s="174"/>
      <c r="H423" s="174"/>
      <c r="I423" s="174"/>
      <c r="J423" s="174"/>
      <c r="K423" s="174"/>
    </row>
    <row r="424" spans="2:11" ht="13.5">
      <c r="B424" s="995"/>
      <c r="C424" s="175" t="s">
        <v>1971</v>
      </c>
      <c r="D424" s="174"/>
      <c r="E424" s="174"/>
      <c r="F424" s="174"/>
      <c r="G424" s="174"/>
      <c r="H424" s="174"/>
      <c r="I424" s="174"/>
      <c r="J424" s="174"/>
      <c r="K424" s="174"/>
    </row>
    <row r="425" spans="2:11" ht="13.5">
      <c r="B425" s="995"/>
      <c r="C425" s="175" t="s">
        <v>1972</v>
      </c>
      <c r="D425" s="174"/>
      <c r="E425" s="174"/>
      <c r="F425" s="174"/>
      <c r="G425" s="174"/>
      <c r="H425" s="174"/>
      <c r="I425" s="174"/>
      <c r="J425" s="174"/>
      <c r="K425" s="174"/>
    </row>
    <row r="426" spans="2:11" ht="13.5">
      <c r="B426" s="995"/>
      <c r="C426" s="175"/>
      <c r="D426" s="174"/>
      <c r="E426" s="174"/>
      <c r="F426" s="174"/>
      <c r="G426" s="174"/>
      <c r="H426" s="174"/>
      <c r="I426" s="174"/>
      <c r="J426" s="174"/>
      <c r="K426" s="174"/>
    </row>
    <row r="427" spans="2:11" ht="13.5">
      <c r="B427" s="995"/>
      <c r="C427" s="175" t="s">
        <v>1973</v>
      </c>
      <c r="D427" s="174"/>
      <c r="E427" s="174"/>
      <c r="F427" s="174"/>
      <c r="G427" s="174"/>
      <c r="H427" s="174"/>
      <c r="I427" s="174"/>
      <c r="J427" s="174"/>
      <c r="K427" s="174"/>
    </row>
    <row r="428" spans="2:11" ht="13.5">
      <c r="B428" s="995"/>
      <c r="C428" s="175"/>
      <c r="D428" s="174"/>
      <c r="E428" s="174"/>
      <c r="F428" s="174"/>
      <c r="G428" s="174"/>
      <c r="H428" s="174"/>
      <c r="I428" s="174"/>
      <c r="J428" s="174"/>
      <c r="K428" s="174"/>
    </row>
    <row r="429" spans="2:11" ht="13.5">
      <c r="B429" s="995"/>
      <c r="C429" s="175" t="s">
        <v>1974</v>
      </c>
      <c r="D429" s="174"/>
      <c r="E429" s="174"/>
      <c r="F429" s="174"/>
      <c r="G429" s="174"/>
      <c r="H429" s="174"/>
      <c r="I429" s="174"/>
      <c r="J429" s="174"/>
      <c r="K429" s="174"/>
    </row>
    <row r="430" spans="2:11" ht="13.5">
      <c r="B430" s="995"/>
      <c r="C430" s="175" t="s">
        <v>1975</v>
      </c>
      <c r="D430" s="174"/>
      <c r="E430" s="174"/>
      <c r="F430" s="174"/>
      <c r="G430" s="174"/>
      <c r="H430" s="174"/>
      <c r="I430" s="174"/>
      <c r="J430" s="174"/>
      <c r="K430" s="174"/>
    </row>
    <row r="431" spans="2:11" ht="13.5">
      <c r="B431" s="995"/>
      <c r="C431" s="175" t="s">
        <v>1976</v>
      </c>
      <c r="D431" s="174"/>
      <c r="E431" s="174"/>
      <c r="F431" s="174"/>
      <c r="G431" s="174"/>
      <c r="H431" s="174"/>
      <c r="I431" s="174"/>
      <c r="J431" s="174"/>
      <c r="K431" s="174"/>
    </row>
    <row r="432" spans="2:11" ht="13.5">
      <c r="B432" s="995"/>
      <c r="C432" s="175" t="s">
        <v>1977</v>
      </c>
      <c r="D432" s="174"/>
      <c r="E432" s="174"/>
      <c r="F432" s="174"/>
      <c r="G432" s="174"/>
      <c r="H432" s="174"/>
      <c r="I432" s="174"/>
      <c r="J432" s="174"/>
      <c r="K432" s="174"/>
    </row>
    <row r="433" spans="2:11" ht="13.5">
      <c r="B433" s="995"/>
      <c r="C433" s="175" t="s">
        <v>1978</v>
      </c>
      <c r="D433" s="174"/>
      <c r="E433" s="174"/>
      <c r="F433" s="174"/>
      <c r="G433" s="174"/>
      <c r="H433" s="174"/>
      <c r="I433" s="174"/>
      <c r="J433" s="174"/>
      <c r="K433" s="174"/>
    </row>
    <row r="434" spans="2:11" ht="13.5">
      <c r="B434" s="995"/>
      <c r="C434" s="175"/>
      <c r="D434" s="174"/>
      <c r="E434" s="174"/>
      <c r="F434" s="174"/>
      <c r="G434" s="174"/>
      <c r="H434" s="174"/>
      <c r="I434" s="174"/>
      <c r="J434" s="174"/>
      <c r="K434" s="174"/>
    </row>
    <row r="435" spans="2:11" ht="13.5">
      <c r="B435" s="995"/>
      <c r="C435" s="175" t="s">
        <v>1979</v>
      </c>
      <c r="D435" s="174"/>
      <c r="E435" s="174"/>
      <c r="F435" s="174"/>
      <c r="G435" s="174"/>
      <c r="H435" s="174"/>
      <c r="I435" s="174"/>
      <c r="J435" s="174"/>
      <c r="K435" s="174"/>
    </row>
    <row r="436" spans="2:11" ht="13.5">
      <c r="B436" s="995"/>
      <c r="C436" s="175"/>
      <c r="D436" s="174"/>
      <c r="E436" s="174"/>
      <c r="F436" s="174"/>
      <c r="G436" s="174"/>
      <c r="H436" s="174"/>
      <c r="I436" s="174"/>
      <c r="J436" s="174"/>
      <c r="K436" s="174"/>
    </row>
    <row r="437" spans="2:11" ht="13.5">
      <c r="B437" s="995"/>
      <c r="C437" s="175" t="s">
        <v>1980</v>
      </c>
      <c r="D437" s="174"/>
      <c r="E437" s="174"/>
      <c r="F437" s="174"/>
      <c r="G437" s="174"/>
      <c r="H437" s="174"/>
      <c r="I437" s="174"/>
      <c r="J437" s="174"/>
      <c r="K437" s="174"/>
    </row>
    <row r="438" spans="2:11" ht="13.5">
      <c r="B438" s="995"/>
      <c r="C438" s="175" t="s">
        <v>1981</v>
      </c>
      <c r="D438" s="174"/>
      <c r="E438" s="174"/>
      <c r="F438" s="174"/>
      <c r="G438" s="174"/>
      <c r="H438" s="174"/>
      <c r="I438" s="174"/>
      <c r="J438" s="174"/>
      <c r="K438" s="174"/>
    </row>
    <row r="439" spans="2:11" ht="13.5">
      <c r="B439" s="995"/>
      <c r="C439" s="175"/>
      <c r="D439" s="174"/>
      <c r="E439" s="174"/>
      <c r="F439" s="174"/>
      <c r="G439" s="174"/>
      <c r="H439" s="174"/>
      <c r="I439" s="174"/>
      <c r="J439" s="174"/>
      <c r="K439" s="174"/>
    </row>
    <row r="440" spans="2:11" ht="13.5">
      <c r="B440" s="995"/>
      <c r="C440" s="175" t="s">
        <v>1982</v>
      </c>
      <c r="D440" s="174"/>
      <c r="E440" s="174"/>
      <c r="F440" s="174"/>
      <c r="G440" s="174"/>
      <c r="H440" s="174"/>
      <c r="I440" s="174"/>
      <c r="J440" s="174"/>
      <c r="K440" s="174"/>
    </row>
    <row r="441" spans="2:11" ht="13.5">
      <c r="B441" s="995"/>
      <c r="C441" s="175" t="s">
        <v>1983</v>
      </c>
      <c r="D441" s="174"/>
      <c r="E441" s="174"/>
      <c r="F441" s="174"/>
      <c r="G441" s="174"/>
      <c r="H441" s="174"/>
      <c r="I441" s="174"/>
      <c r="J441" s="174"/>
      <c r="K441" s="174"/>
    </row>
    <row r="442" spans="2:11" ht="13.5">
      <c r="B442" s="995"/>
      <c r="C442" s="175" t="s">
        <v>1984</v>
      </c>
      <c r="D442" s="174"/>
      <c r="E442" s="174"/>
      <c r="F442" s="174"/>
      <c r="G442" s="174"/>
      <c r="H442" s="174"/>
      <c r="I442" s="174"/>
      <c r="J442" s="174"/>
      <c r="K442" s="174"/>
    </row>
    <row r="443" spans="2:11" ht="13.5">
      <c r="B443" s="995"/>
      <c r="C443" s="175" t="s">
        <v>1985</v>
      </c>
      <c r="D443" s="174"/>
      <c r="E443" s="174"/>
      <c r="F443" s="174"/>
      <c r="G443" s="174"/>
      <c r="H443" s="174"/>
      <c r="I443" s="174"/>
      <c r="J443" s="174"/>
      <c r="K443" s="174"/>
    </row>
    <row r="444" spans="2:11" ht="13.5">
      <c r="B444" s="995"/>
      <c r="C444" s="175" t="s">
        <v>1986</v>
      </c>
      <c r="D444" s="174"/>
      <c r="E444" s="174"/>
      <c r="F444" s="174"/>
      <c r="G444" s="174"/>
      <c r="H444" s="174"/>
      <c r="I444" s="174"/>
      <c r="J444" s="174"/>
      <c r="K444" s="174"/>
    </row>
    <row r="445" spans="2:11" ht="13.5">
      <c r="B445" s="995"/>
      <c r="C445" s="175" t="s">
        <v>1987</v>
      </c>
      <c r="D445" s="174"/>
      <c r="E445" s="174"/>
      <c r="F445" s="174"/>
      <c r="G445" s="174"/>
      <c r="H445" s="174"/>
      <c r="I445" s="174"/>
      <c r="J445" s="174"/>
      <c r="K445" s="174"/>
    </row>
    <row r="446" spans="2:11" ht="13.5">
      <c r="B446" s="995"/>
      <c r="C446" s="175" t="s">
        <v>1988</v>
      </c>
      <c r="D446" s="174"/>
      <c r="E446" s="174"/>
      <c r="F446" s="174"/>
      <c r="G446" s="174"/>
      <c r="H446" s="174"/>
      <c r="I446" s="174"/>
      <c r="J446" s="174"/>
      <c r="K446" s="174"/>
    </row>
    <row r="447" spans="2:11" ht="13.5">
      <c r="B447" s="995"/>
      <c r="C447" s="175"/>
      <c r="D447" s="174"/>
      <c r="E447" s="174"/>
      <c r="F447" s="174"/>
      <c r="G447" s="174"/>
      <c r="H447" s="174"/>
      <c r="I447" s="174"/>
      <c r="J447" s="174"/>
      <c r="K447" s="174"/>
    </row>
    <row r="448" spans="2:11" ht="13.5">
      <c r="B448" s="995"/>
      <c r="C448" s="175" t="s">
        <v>1989</v>
      </c>
      <c r="D448" s="174"/>
      <c r="E448" s="174"/>
      <c r="F448" s="174"/>
      <c r="G448" s="174"/>
      <c r="H448" s="174"/>
      <c r="I448" s="174"/>
      <c r="J448" s="174"/>
      <c r="K448" s="174"/>
    </row>
    <row r="449" spans="2:11" ht="13.5">
      <c r="B449" s="995"/>
      <c r="C449" s="175" t="s">
        <v>1990</v>
      </c>
      <c r="D449" s="174"/>
      <c r="E449" s="174"/>
      <c r="F449" s="174"/>
      <c r="G449" s="174"/>
      <c r="H449" s="174"/>
      <c r="I449" s="174"/>
      <c r="J449" s="174"/>
      <c r="K449" s="174"/>
    </row>
    <row r="450" spans="2:11" ht="13.5">
      <c r="B450" s="995"/>
      <c r="C450" s="175" t="s">
        <v>1991</v>
      </c>
      <c r="D450" s="174"/>
      <c r="E450" s="174"/>
      <c r="F450" s="174"/>
      <c r="G450" s="174"/>
      <c r="H450" s="174"/>
      <c r="I450" s="174"/>
      <c r="J450" s="174"/>
      <c r="K450" s="174"/>
    </row>
    <row r="451" spans="2:11" ht="13.5">
      <c r="B451" s="995"/>
      <c r="C451" s="175" t="s">
        <v>1992</v>
      </c>
      <c r="D451" s="174"/>
      <c r="E451" s="174"/>
      <c r="F451" s="174"/>
      <c r="G451" s="174"/>
      <c r="H451" s="174"/>
      <c r="I451" s="174"/>
      <c r="J451" s="174"/>
      <c r="K451" s="174"/>
    </row>
    <row r="452" spans="2:11" ht="13.5">
      <c r="B452" s="995"/>
      <c r="C452" s="175" t="s">
        <v>1993</v>
      </c>
      <c r="D452" s="174"/>
      <c r="E452" s="174"/>
      <c r="F452" s="174"/>
      <c r="G452" s="174"/>
      <c r="H452" s="174"/>
      <c r="I452" s="174"/>
      <c r="J452" s="174"/>
      <c r="K452" s="174"/>
    </row>
    <row r="453" spans="2:11" ht="13.5">
      <c r="B453" s="995"/>
      <c r="C453" s="175"/>
      <c r="D453" s="174"/>
      <c r="E453" s="174"/>
      <c r="F453" s="174"/>
      <c r="G453" s="174"/>
      <c r="H453" s="174"/>
      <c r="I453" s="174"/>
      <c r="J453" s="174"/>
      <c r="K453" s="174"/>
    </row>
    <row r="454" spans="2:11" ht="13.5">
      <c r="B454" s="995"/>
      <c r="C454" s="175" t="s">
        <v>1994</v>
      </c>
      <c r="D454" s="174"/>
      <c r="E454" s="174"/>
      <c r="F454" s="174"/>
      <c r="G454" s="174"/>
      <c r="H454" s="174"/>
      <c r="I454" s="174"/>
      <c r="J454" s="174"/>
      <c r="K454" s="174"/>
    </row>
    <row r="455" spans="2:11" ht="13.5">
      <c r="B455" s="995"/>
      <c r="C455" s="175" t="s">
        <v>1995</v>
      </c>
      <c r="D455" s="174"/>
      <c r="E455" s="174"/>
      <c r="F455" s="174"/>
      <c r="G455" s="174"/>
      <c r="H455" s="174"/>
      <c r="I455" s="174"/>
      <c r="J455" s="174"/>
      <c r="K455" s="174"/>
    </row>
    <row r="456" spans="2:11" ht="13.5">
      <c r="B456" s="995"/>
      <c r="C456" s="175" t="s">
        <v>1996</v>
      </c>
      <c r="D456" s="174"/>
      <c r="E456" s="174"/>
      <c r="F456" s="174"/>
      <c r="G456" s="174"/>
      <c r="H456" s="174"/>
      <c r="I456" s="174"/>
      <c r="J456" s="174"/>
      <c r="K456" s="174"/>
    </row>
    <row r="457" spans="2:11" ht="13.5">
      <c r="B457" s="995"/>
      <c r="C457" s="175" t="s">
        <v>1997</v>
      </c>
      <c r="D457" s="174"/>
      <c r="E457" s="174"/>
      <c r="F457" s="174"/>
      <c r="G457" s="174"/>
      <c r="H457" s="174"/>
      <c r="I457" s="174"/>
      <c r="J457" s="174"/>
      <c r="K457" s="174"/>
    </row>
    <row r="458" spans="2:11" ht="13.5">
      <c r="B458" s="995"/>
      <c r="C458" s="175"/>
      <c r="D458" s="174"/>
      <c r="E458" s="174"/>
      <c r="F458" s="174"/>
      <c r="G458" s="174"/>
      <c r="H458" s="174"/>
      <c r="I458" s="174"/>
      <c r="J458" s="174"/>
      <c r="K458" s="174"/>
    </row>
    <row r="459" spans="2:11" ht="13.5">
      <c r="B459" s="995"/>
      <c r="C459" s="175" t="s">
        <v>1998</v>
      </c>
      <c r="D459" s="174"/>
      <c r="E459" s="174"/>
      <c r="F459" s="174"/>
      <c r="G459" s="174"/>
      <c r="H459" s="174"/>
      <c r="I459" s="174"/>
      <c r="J459" s="174"/>
      <c r="K459" s="174"/>
    </row>
    <row r="460" spans="2:11" ht="13.5">
      <c r="B460" s="995"/>
      <c r="C460" s="175" t="s">
        <v>1999</v>
      </c>
      <c r="D460" s="174"/>
      <c r="E460" s="174"/>
      <c r="F460" s="174"/>
      <c r="G460" s="174"/>
      <c r="H460" s="174"/>
      <c r="I460" s="174"/>
      <c r="J460" s="174"/>
      <c r="K460" s="174"/>
    </row>
    <row r="461" spans="2:11" ht="13.5">
      <c r="B461" s="995"/>
      <c r="C461" s="175" t="s">
        <v>2000</v>
      </c>
      <c r="D461" s="174"/>
      <c r="E461" s="174"/>
      <c r="F461" s="174"/>
      <c r="G461" s="174"/>
      <c r="H461" s="174"/>
      <c r="I461" s="174"/>
      <c r="J461" s="174"/>
      <c r="K461" s="174"/>
    </row>
    <row r="462" spans="2:11" ht="13.5">
      <c r="B462" s="995"/>
      <c r="C462" s="175" t="s">
        <v>2001</v>
      </c>
      <c r="D462" s="174"/>
      <c r="E462" s="174"/>
      <c r="F462" s="174"/>
      <c r="G462" s="174"/>
      <c r="H462" s="174"/>
      <c r="I462" s="174"/>
      <c r="J462" s="174"/>
      <c r="K462" s="174"/>
    </row>
    <row r="463" spans="2:11" ht="13.5">
      <c r="B463" s="995"/>
      <c r="C463" s="175" t="s">
        <v>2002</v>
      </c>
      <c r="D463" s="174"/>
      <c r="E463" s="174"/>
      <c r="F463" s="174"/>
      <c r="G463" s="174"/>
      <c r="H463" s="174"/>
      <c r="I463" s="174"/>
      <c r="J463" s="174"/>
      <c r="K463" s="174"/>
    </row>
    <row r="464" spans="2:11" ht="13.5">
      <c r="B464" s="995"/>
      <c r="C464" s="175"/>
      <c r="D464" s="174"/>
      <c r="E464" s="174"/>
      <c r="F464" s="174"/>
      <c r="G464" s="174"/>
      <c r="H464" s="174"/>
      <c r="I464" s="174"/>
      <c r="J464" s="174"/>
      <c r="K464" s="174"/>
    </row>
    <row r="465" spans="2:11" ht="13.5">
      <c r="B465" s="995"/>
      <c r="C465" s="175" t="s">
        <v>2003</v>
      </c>
      <c r="D465" s="174"/>
      <c r="E465" s="174"/>
      <c r="F465" s="174"/>
      <c r="G465" s="174"/>
      <c r="H465" s="174"/>
      <c r="I465" s="174"/>
      <c r="J465" s="174"/>
      <c r="K465" s="174"/>
    </row>
    <row r="466" spans="2:11" ht="13.5">
      <c r="B466" s="995"/>
      <c r="C466" s="175"/>
      <c r="D466" s="174"/>
      <c r="E466" s="174"/>
      <c r="F466" s="174"/>
      <c r="G466" s="174"/>
      <c r="H466" s="174"/>
      <c r="I466" s="174"/>
      <c r="J466" s="174"/>
      <c r="K466" s="174"/>
    </row>
    <row r="467" spans="2:11" ht="13.5">
      <c r="B467" s="995"/>
      <c r="C467" s="175" t="s">
        <v>2004</v>
      </c>
      <c r="D467" s="174"/>
      <c r="E467" s="174"/>
      <c r="F467" s="174"/>
      <c r="G467" s="174"/>
      <c r="H467" s="174"/>
      <c r="I467" s="174"/>
      <c r="J467" s="174"/>
      <c r="K467" s="174"/>
    </row>
    <row r="468" spans="2:11" ht="13.5">
      <c r="B468" s="995"/>
      <c r="C468" s="175"/>
      <c r="D468" s="174"/>
      <c r="E468" s="174"/>
      <c r="F468" s="174"/>
      <c r="G468" s="174"/>
      <c r="H468" s="174"/>
      <c r="I468" s="174"/>
      <c r="J468" s="174"/>
      <c r="K468" s="174"/>
    </row>
    <row r="469" spans="2:11" ht="13.5">
      <c r="B469" s="995"/>
      <c r="C469" s="175" t="s">
        <v>2005</v>
      </c>
      <c r="D469" s="174"/>
      <c r="E469" s="174"/>
      <c r="F469" s="174"/>
      <c r="G469" s="174"/>
      <c r="H469" s="174"/>
      <c r="I469" s="174"/>
      <c r="J469" s="174"/>
      <c r="K469" s="174"/>
    </row>
    <row r="470" spans="2:11" ht="13.5">
      <c r="B470" s="995"/>
      <c r="C470" s="175"/>
      <c r="D470" s="174"/>
      <c r="E470" s="174"/>
      <c r="F470" s="174"/>
      <c r="G470" s="174"/>
      <c r="H470" s="174"/>
      <c r="I470" s="174"/>
      <c r="J470" s="174"/>
      <c r="K470" s="174"/>
    </row>
    <row r="471" spans="2:11" ht="13.5">
      <c r="B471" s="995"/>
      <c r="C471" s="175" t="s">
        <v>2006</v>
      </c>
      <c r="D471" s="174"/>
      <c r="E471" s="174"/>
      <c r="F471" s="174"/>
      <c r="G471" s="174"/>
      <c r="H471" s="174"/>
      <c r="I471" s="174"/>
      <c r="J471" s="174"/>
      <c r="K471" s="174"/>
    </row>
    <row r="472" spans="2:11" ht="13.5">
      <c r="B472" s="995"/>
      <c r="C472" s="175"/>
      <c r="D472" s="174"/>
      <c r="E472" s="174"/>
      <c r="F472" s="174"/>
      <c r="G472" s="174"/>
      <c r="H472" s="174"/>
      <c r="I472" s="174"/>
      <c r="J472" s="174"/>
      <c r="K472" s="174"/>
    </row>
    <row r="473" spans="2:11" ht="13.5">
      <c r="B473" s="995"/>
      <c r="C473" s="175" t="s">
        <v>2007</v>
      </c>
      <c r="D473" s="174"/>
      <c r="E473" s="174"/>
      <c r="F473" s="174"/>
      <c r="G473" s="174"/>
      <c r="H473" s="174"/>
      <c r="I473" s="174"/>
      <c r="J473" s="174"/>
      <c r="K473" s="174"/>
    </row>
    <row r="474" spans="2:11" ht="13.5">
      <c r="B474" s="995"/>
      <c r="C474" s="175" t="s">
        <v>2008</v>
      </c>
      <c r="D474" s="174"/>
      <c r="E474" s="174"/>
      <c r="F474" s="174"/>
      <c r="G474" s="174"/>
      <c r="H474" s="174"/>
      <c r="I474" s="174"/>
      <c r="J474" s="174"/>
      <c r="K474" s="174"/>
    </row>
    <row r="475" spans="2:11" ht="13.5">
      <c r="B475" s="995"/>
      <c r="C475" s="175" t="s">
        <v>2009</v>
      </c>
      <c r="D475" s="174"/>
      <c r="E475" s="174"/>
      <c r="F475" s="174"/>
      <c r="G475" s="174"/>
      <c r="H475" s="174"/>
      <c r="I475" s="174"/>
      <c r="J475" s="174"/>
      <c r="K475" s="174"/>
    </row>
    <row r="476" spans="2:11" ht="13.5">
      <c r="B476" s="995"/>
      <c r="C476" s="175"/>
      <c r="D476" s="174"/>
      <c r="E476" s="174"/>
      <c r="F476" s="174"/>
      <c r="G476" s="174"/>
      <c r="H476" s="174"/>
      <c r="I476" s="174"/>
      <c r="J476" s="174"/>
      <c r="K476" s="174"/>
    </row>
    <row r="477" spans="2:11" ht="13.5">
      <c r="B477" s="995"/>
      <c r="C477" s="175" t="s">
        <v>2010</v>
      </c>
      <c r="D477" s="174"/>
      <c r="E477" s="174"/>
      <c r="F477" s="174"/>
      <c r="G477" s="174"/>
      <c r="H477" s="174"/>
      <c r="I477" s="174"/>
      <c r="J477" s="174"/>
      <c r="K477" s="174"/>
    </row>
    <row r="478" spans="2:11" ht="13.5">
      <c r="B478" s="995"/>
      <c r="C478" s="175"/>
      <c r="D478" s="174"/>
      <c r="E478" s="174"/>
      <c r="F478" s="174"/>
      <c r="G478" s="174"/>
      <c r="H478" s="174"/>
      <c r="I478" s="174"/>
      <c r="J478" s="174"/>
      <c r="K478" s="174"/>
    </row>
    <row r="479" spans="2:11" ht="13.5">
      <c r="B479" s="995"/>
      <c r="C479" s="175" t="s">
        <v>2011</v>
      </c>
      <c r="D479" s="174"/>
      <c r="E479" s="174"/>
      <c r="F479" s="174"/>
      <c r="G479" s="174"/>
      <c r="H479" s="174"/>
      <c r="I479" s="174"/>
      <c r="J479" s="174"/>
      <c r="K479" s="174"/>
    </row>
    <row r="480" spans="2:11" ht="13.5">
      <c r="B480" s="995"/>
      <c r="C480" s="175"/>
      <c r="D480" s="174"/>
      <c r="E480" s="174"/>
      <c r="F480" s="174"/>
      <c r="G480" s="174"/>
      <c r="H480" s="174"/>
      <c r="I480" s="174"/>
      <c r="J480" s="174"/>
      <c r="K480" s="174"/>
    </row>
    <row r="481" spans="2:11" ht="13.5">
      <c r="B481" s="995"/>
      <c r="C481" s="175" t="s">
        <v>2012</v>
      </c>
      <c r="D481" s="174"/>
      <c r="E481" s="174"/>
      <c r="F481" s="174"/>
      <c r="G481" s="174"/>
      <c r="H481" s="174"/>
      <c r="I481" s="174"/>
      <c r="J481" s="174"/>
      <c r="K481" s="174"/>
    </row>
    <row r="482" spans="2:11" ht="13.5">
      <c r="B482" s="995"/>
      <c r="C482" s="175" t="s">
        <v>2013</v>
      </c>
      <c r="D482" s="174"/>
      <c r="E482" s="174"/>
      <c r="F482" s="174"/>
      <c r="G482" s="174"/>
      <c r="H482" s="174"/>
      <c r="I482" s="174"/>
      <c r="J482" s="174"/>
      <c r="K482" s="174"/>
    </row>
    <row r="483" spans="2:11" ht="13.5">
      <c r="B483" s="995"/>
      <c r="C483" s="175"/>
      <c r="D483" s="174"/>
      <c r="E483" s="174"/>
      <c r="F483" s="174"/>
      <c r="G483" s="174"/>
      <c r="H483" s="174"/>
      <c r="I483" s="174"/>
      <c r="J483" s="174"/>
      <c r="K483" s="174"/>
    </row>
    <row r="484" spans="2:11" ht="13.5">
      <c r="B484" s="995"/>
      <c r="C484" s="175" t="s">
        <v>2014</v>
      </c>
      <c r="D484" s="174"/>
      <c r="E484" s="174"/>
      <c r="F484" s="174"/>
      <c r="G484" s="174"/>
      <c r="H484" s="174"/>
      <c r="I484" s="174"/>
      <c r="J484" s="174"/>
      <c r="K484" s="174"/>
    </row>
    <row r="485" spans="2:11" ht="13.5">
      <c r="B485" s="995"/>
      <c r="C485" s="175" t="s">
        <v>2015</v>
      </c>
      <c r="D485" s="174"/>
      <c r="E485" s="174"/>
      <c r="F485" s="174"/>
      <c r="G485" s="174"/>
      <c r="H485" s="174"/>
      <c r="I485" s="174"/>
      <c r="J485" s="174"/>
      <c r="K485" s="174"/>
    </row>
    <row r="486" spans="2:11" ht="13.5">
      <c r="B486" s="995"/>
      <c r="C486" s="175" t="s">
        <v>2016</v>
      </c>
      <c r="D486" s="174"/>
      <c r="E486" s="174"/>
      <c r="F486" s="174"/>
      <c r="G486" s="174"/>
      <c r="H486" s="174"/>
      <c r="I486" s="174"/>
      <c r="J486" s="174"/>
      <c r="K486" s="174"/>
    </row>
    <row r="487" spans="2:11" ht="13.5">
      <c r="B487" s="995"/>
      <c r="C487" s="175"/>
      <c r="D487" s="174"/>
      <c r="E487" s="174"/>
      <c r="F487" s="174"/>
      <c r="G487" s="174"/>
      <c r="H487" s="174"/>
      <c r="I487" s="174"/>
      <c r="J487" s="174"/>
      <c r="K487" s="174"/>
    </row>
    <row r="488" spans="2:11" ht="13.5">
      <c r="B488" s="995"/>
      <c r="C488" s="175" t="s">
        <v>2017</v>
      </c>
      <c r="D488" s="174"/>
      <c r="E488" s="174"/>
      <c r="F488" s="174"/>
      <c r="G488" s="174"/>
      <c r="H488" s="174"/>
      <c r="I488" s="174"/>
      <c r="J488" s="174"/>
      <c r="K488" s="174"/>
    </row>
    <row r="489" spans="2:11" ht="13.5">
      <c r="B489" s="995"/>
      <c r="C489" s="175" t="s">
        <v>2018</v>
      </c>
      <c r="D489" s="174"/>
      <c r="E489" s="174"/>
      <c r="F489" s="174"/>
      <c r="G489" s="174"/>
      <c r="H489" s="174"/>
      <c r="I489" s="174"/>
      <c r="J489" s="174"/>
      <c r="K489" s="174"/>
    </row>
    <row r="490" spans="2:11" ht="13.5">
      <c r="B490" s="995"/>
      <c r="C490" s="175" t="s">
        <v>2019</v>
      </c>
      <c r="D490" s="174"/>
      <c r="E490" s="174"/>
      <c r="F490" s="174"/>
      <c r="G490" s="174"/>
      <c r="H490" s="174"/>
      <c r="I490" s="174"/>
      <c r="J490" s="174"/>
      <c r="K490" s="174"/>
    </row>
    <row r="491" spans="2:11" ht="13.5">
      <c r="B491" s="995"/>
      <c r="C491" s="175" t="s">
        <v>2020</v>
      </c>
      <c r="D491" s="174"/>
      <c r="E491" s="174"/>
      <c r="F491" s="174"/>
      <c r="G491" s="174"/>
      <c r="H491" s="174"/>
      <c r="I491" s="174"/>
      <c r="J491" s="174"/>
      <c r="K491" s="174"/>
    </row>
    <row r="492" spans="2:11" ht="13.5">
      <c r="B492" s="995"/>
      <c r="C492" s="175" t="s">
        <v>2021</v>
      </c>
      <c r="D492" s="174"/>
      <c r="E492" s="174"/>
      <c r="F492" s="174"/>
      <c r="G492" s="174"/>
      <c r="H492" s="174"/>
      <c r="I492" s="174"/>
      <c r="J492" s="174"/>
      <c r="K492" s="174"/>
    </row>
    <row r="493" spans="2:11" ht="13.5">
      <c r="B493" s="995"/>
      <c r="C493" s="175" t="s">
        <v>2022</v>
      </c>
      <c r="D493" s="174"/>
      <c r="E493" s="174"/>
      <c r="F493" s="174"/>
      <c r="G493" s="174"/>
      <c r="H493" s="174"/>
      <c r="I493" s="174"/>
      <c r="J493" s="174"/>
      <c r="K493" s="174"/>
    </row>
    <row r="494" spans="2:11" ht="13.5">
      <c r="B494" s="995"/>
      <c r="C494" s="175" t="s">
        <v>2023</v>
      </c>
      <c r="D494" s="174"/>
      <c r="E494" s="174"/>
      <c r="F494" s="174"/>
      <c r="G494" s="174"/>
      <c r="H494" s="174"/>
      <c r="I494" s="174"/>
      <c r="J494" s="174"/>
      <c r="K494" s="174"/>
    </row>
    <row r="495" spans="2:11" ht="13.5">
      <c r="B495" s="995"/>
      <c r="C495" s="175" t="s">
        <v>2024</v>
      </c>
      <c r="D495" s="174"/>
      <c r="E495" s="174"/>
      <c r="F495" s="174"/>
      <c r="G495" s="174"/>
      <c r="H495" s="174"/>
      <c r="I495" s="174"/>
      <c r="J495" s="174"/>
      <c r="K495" s="174"/>
    </row>
    <row r="496" spans="2:11" ht="13.5">
      <c r="B496" s="995"/>
      <c r="C496" s="175" t="s">
        <v>2025</v>
      </c>
      <c r="D496" s="174"/>
      <c r="E496" s="174"/>
      <c r="F496" s="174"/>
      <c r="G496" s="174"/>
      <c r="H496" s="174"/>
      <c r="I496" s="174"/>
      <c r="J496" s="174"/>
      <c r="K496" s="174"/>
    </row>
    <row r="497" spans="2:11" ht="13.5">
      <c r="B497" s="995"/>
      <c r="C497" s="175" t="s">
        <v>2026</v>
      </c>
      <c r="D497" s="174"/>
      <c r="E497" s="174"/>
      <c r="F497" s="174"/>
      <c r="G497" s="174"/>
      <c r="H497" s="174"/>
      <c r="I497" s="174"/>
      <c r="J497" s="174"/>
      <c r="K497" s="174"/>
    </row>
    <row r="498" spans="2:11" ht="13.5">
      <c r="B498" s="995"/>
      <c r="C498" s="175"/>
      <c r="D498" s="174"/>
      <c r="E498" s="174"/>
      <c r="F498" s="174"/>
      <c r="G498" s="174"/>
      <c r="H498" s="174"/>
      <c r="I498" s="174"/>
      <c r="J498" s="174"/>
      <c r="K498" s="174"/>
    </row>
    <row r="499" spans="2:11" ht="13.5">
      <c r="B499" s="995"/>
      <c r="C499" s="175" t="s">
        <v>2027</v>
      </c>
      <c r="D499" s="174"/>
      <c r="E499" s="174"/>
      <c r="F499" s="174"/>
      <c r="G499" s="174"/>
      <c r="H499" s="174"/>
      <c r="I499" s="174"/>
      <c r="J499" s="174"/>
      <c r="K499" s="174"/>
    </row>
    <row r="500" spans="2:11" ht="13.5">
      <c r="B500" s="995"/>
      <c r="C500" s="175" t="s">
        <v>2028</v>
      </c>
      <c r="D500" s="174"/>
      <c r="E500" s="174"/>
      <c r="F500" s="174"/>
      <c r="G500" s="174"/>
      <c r="H500" s="174"/>
      <c r="I500" s="174"/>
      <c r="J500" s="174"/>
      <c r="K500" s="174"/>
    </row>
    <row r="501" spans="2:11" ht="13.5">
      <c r="B501" s="995"/>
      <c r="C501" s="175" t="s">
        <v>2029</v>
      </c>
      <c r="D501" s="174"/>
      <c r="E501" s="174"/>
      <c r="F501" s="174"/>
      <c r="G501" s="174"/>
      <c r="H501" s="174"/>
      <c r="I501" s="174"/>
      <c r="J501" s="174"/>
      <c r="K501" s="174"/>
    </row>
    <row r="502" spans="2:11" ht="13.5">
      <c r="B502" s="995"/>
      <c r="C502" s="175" t="s">
        <v>2030</v>
      </c>
      <c r="D502" s="174"/>
      <c r="E502" s="174"/>
      <c r="F502" s="174"/>
      <c r="G502" s="174"/>
      <c r="H502" s="174"/>
      <c r="I502" s="174"/>
      <c r="J502" s="174"/>
      <c r="K502" s="174"/>
    </row>
    <row r="503" spans="2:11" ht="13.5">
      <c r="B503" s="995"/>
      <c r="C503" s="175"/>
      <c r="D503" s="174"/>
      <c r="E503" s="174"/>
      <c r="F503" s="174"/>
      <c r="G503" s="174"/>
      <c r="H503" s="174"/>
      <c r="I503" s="174"/>
      <c r="J503" s="174"/>
      <c r="K503" s="174"/>
    </row>
    <row r="504" spans="2:11" ht="13.5">
      <c r="B504" s="995"/>
      <c r="C504" s="175" t="s">
        <v>2031</v>
      </c>
      <c r="D504" s="174"/>
      <c r="E504" s="174"/>
      <c r="F504" s="174"/>
      <c r="G504" s="174"/>
      <c r="H504" s="174"/>
      <c r="I504" s="174"/>
      <c r="J504" s="174"/>
      <c r="K504" s="174"/>
    </row>
    <row r="505" spans="2:11" ht="13.5">
      <c r="B505" s="995"/>
      <c r="C505" s="175" t="s">
        <v>2032</v>
      </c>
      <c r="D505" s="174"/>
      <c r="E505" s="174"/>
      <c r="F505" s="174"/>
      <c r="G505" s="174"/>
      <c r="H505" s="174"/>
      <c r="I505" s="174"/>
      <c r="J505" s="174"/>
      <c r="K505" s="174"/>
    </row>
    <row r="506" spans="2:11" ht="13.5">
      <c r="B506" s="995"/>
      <c r="C506" s="175" t="s">
        <v>2033</v>
      </c>
      <c r="D506" s="174"/>
      <c r="E506" s="174"/>
      <c r="F506" s="174"/>
      <c r="G506" s="174"/>
      <c r="H506" s="174"/>
      <c r="I506" s="174"/>
      <c r="J506" s="174"/>
      <c r="K506" s="174"/>
    </row>
    <row r="507" spans="2:11" ht="13.5">
      <c r="B507" s="995"/>
      <c r="C507" s="175"/>
      <c r="D507" s="174"/>
      <c r="E507" s="174"/>
      <c r="F507" s="174"/>
      <c r="G507" s="174"/>
      <c r="H507" s="174"/>
      <c r="I507" s="174"/>
      <c r="J507" s="174"/>
      <c r="K507" s="174"/>
    </row>
    <row r="508" spans="2:11" ht="13.5">
      <c r="B508" s="995"/>
      <c r="C508" s="175" t="s">
        <v>2034</v>
      </c>
      <c r="D508" s="174"/>
      <c r="E508" s="174"/>
      <c r="F508" s="174"/>
      <c r="G508" s="174"/>
      <c r="H508" s="174"/>
      <c r="I508" s="174"/>
      <c r="J508" s="174"/>
      <c r="K508" s="174"/>
    </row>
    <row r="509" spans="2:11" ht="13.5">
      <c r="B509" s="995"/>
      <c r="C509" s="175" t="s">
        <v>2035</v>
      </c>
      <c r="D509" s="174"/>
      <c r="E509" s="174"/>
      <c r="F509" s="174"/>
      <c r="G509" s="174"/>
      <c r="H509" s="174"/>
      <c r="I509" s="174"/>
      <c r="J509" s="174"/>
      <c r="K509" s="174"/>
    </row>
    <row r="510" spans="2:11" ht="13.5">
      <c r="B510" s="995"/>
      <c r="C510" s="175" t="s">
        <v>2036</v>
      </c>
      <c r="D510" s="174"/>
      <c r="E510" s="174"/>
      <c r="F510" s="174"/>
      <c r="G510" s="174"/>
      <c r="H510" s="174"/>
      <c r="I510" s="174"/>
      <c r="J510" s="174"/>
      <c r="K510" s="174"/>
    </row>
    <row r="511" spans="2:11" ht="13.5">
      <c r="B511" s="995"/>
      <c r="C511" s="175"/>
      <c r="D511" s="174"/>
      <c r="E511" s="174"/>
      <c r="F511" s="174"/>
      <c r="G511" s="174"/>
      <c r="H511" s="174"/>
      <c r="I511" s="174"/>
      <c r="J511" s="174"/>
      <c r="K511" s="174"/>
    </row>
    <row r="512" spans="2:11" ht="13.5">
      <c r="B512" s="995"/>
      <c r="C512" s="175" t="s">
        <v>2037</v>
      </c>
      <c r="D512" s="174"/>
      <c r="E512" s="174"/>
      <c r="F512" s="174"/>
      <c r="G512" s="174"/>
      <c r="H512" s="174"/>
      <c r="I512" s="174"/>
      <c r="J512" s="174"/>
      <c r="K512" s="174"/>
    </row>
    <row r="513" spans="2:11" ht="13.5">
      <c r="B513" s="995"/>
      <c r="C513" s="175" t="s">
        <v>2038</v>
      </c>
      <c r="D513" s="174"/>
      <c r="E513" s="174"/>
      <c r="F513" s="174"/>
      <c r="G513" s="174"/>
      <c r="H513" s="174"/>
      <c r="I513" s="174"/>
      <c r="J513" s="174"/>
      <c r="K513" s="174"/>
    </row>
    <row r="514" spans="2:11" ht="13.5">
      <c r="B514" s="995"/>
      <c r="C514" s="175" t="s">
        <v>2039</v>
      </c>
      <c r="D514" s="174"/>
      <c r="E514" s="174"/>
      <c r="F514" s="174"/>
      <c r="G514" s="174"/>
      <c r="H514" s="174"/>
      <c r="I514" s="174"/>
      <c r="J514" s="174"/>
      <c r="K514" s="174"/>
    </row>
    <row r="515" spans="2:11" ht="13.5">
      <c r="B515" s="995"/>
      <c r="C515" s="175" t="s">
        <v>2040</v>
      </c>
      <c r="D515" s="174"/>
      <c r="E515" s="174"/>
      <c r="F515" s="174"/>
      <c r="G515" s="174"/>
      <c r="H515" s="174"/>
      <c r="I515" s="174"/>
      <c r="J515" s="174"/>
      <c r="K515" s="174"/>
    </row>
    <row r="516" spans="2:11" ht="13.5">
      <c r="B516" s="995"/>
      <c r="C516" s="175"/>
      <c r="D516" s="174"/>
      <c r="E516" s="174"/>
      <c r="F516" s="174"/>
      <c r="G516" s="174"/>
      <c r="H516" s="174"/>
      <c r="I516" s="174"/>
      <c r="J516" s="174"/>
      <c r="K516" s="174"/>
    </row>
    <row r="517" spans="2:11" ht="13.5">
      <c r="B517" s="995"/>
      <c r="C517" s="175" t="s">
        <v>2041</v>
      </c>
      <c r="D517" s="174"/>
      <c r="E517" s="174"/>
      <c r="F517" s="174"/>
      <c r="G517" s="174"/>
      <c r="H517" s="174"/>
      <c r="I517" s="174"/>
      <c r="J517" s="174"/>
      <c r="K517" s="174"/>
    </row>
    <row r="518" spans="2:11" ht="13.5">
      <c r="B518" s="995"/>
      <c r="C518" s="175" t="s">
        <v>2042</v>
      </c>
      <c r="D518" s="174"/>
      <c r="E518" s="174"/>
      <c r="F518" s="174"/>
      <c r="G518" s="174"/>
      <c r="H518" s="174"/>
      <c r="I518" s="174"/>
      <c r="J518" s="174"/>
      <c r="K518" s="174"/>
    </row>
    <row r="519" spans="2:11" ht="13.5">
      <c r="B519" s="995"/>
      <c r="C519" s="175" t="s">
        <v>2043</v>
      </c>
      <c r="D519" s="174"/>
      <c r="E519" s="174"/>
      <c r="F519" s="174"/>
      <c r="G519" s="174"/>
      <c r="H519" s="174"/>
      <c r="I519" s="174"/>
      <c r="J519" s="174"/>
      <c r="K519" s="174"/>
    </row>
    <row r="520" spans="2:11" ht="13.5">
      <c r="B520" s="995"/>
      <c r="C520" s="175" t="s">
        <v>2044</v>
      </c>
      <c r="D520" s="174"/>
      <c r="E520" s="174"/>
      <c r="F520" s="174"/>
      <c r="G520" s="174"/>
      <c r="H520" s="174"/>
      <c r="I520" s="174"/>
      <c r="J520" s="174"/>
      <c r="K520" s="174"/>
    </row>
    <row r="521" spans="2:11" ht="13.5">
      <c r="B521" s="995"/>
      <c r="C521" s="175" t="s">
        <v>2045</v>
      </c>
      <c r="D521" s="174"/>
      <c r="E521" s="174"/>
      <c r="F521" s="174"/>
      <c r="G521" s="174"/>
      <c r="H521" s="174"/>
      <c r="I521" s="174"/>
      <c r="J521" s="174"/>
      <c r="K521" s="174"/>
    </row>
    <row r="522" spans="2:11" ht="13.5">
      <c r="B522" s="995"/>
      <c r="C522" s="175" t="s">
        <v>2046</v>
      </c>
      <c r="D522" s="174"/>
      <c r="E522" s="174"/>
      <c r="F522" s="174"/>
      <c r="G522" s="174"/>
      <c r="H522" s="174"/>
      <c r="I522" s="174"/>
      <c r="J522" s="174"/>
      <c r="K522" s="174"/>
    </row>
    <row r="523" spans="2:11" ht="13.5">
      <c r="B523" s="995"/>
      <c r="C523" s="175" t="s">
        <v>2047</v>
      </c>
      <c r="D523" s="174"/>
      <c r="E523" s="174"/>
      <c r="F523" s="174"/>
      <c r="G523" s="174"/>
      <c r="H523" s="174"/>
      <c r="I523" s="174"/>
      <c r="J523" s="174"/>
      <c r="K523" s="174"/>
    </row>
    <row r="524" spans="2:11" ht="13.5">
      <c r="B524" s="995"/>
      <c r="C524" s="175" t="s">
        <v>2048</v>
      </c>
      <c r="D524" s="174"/>
      <c r="E524" s="174"/>
      <c r="F524" s="174"/>
      <c r="G524" s="174"/>
      <c r="H524" s="174"/>
      <c r="I524" s="174"/>
      <c r="J524" s="174"/>
      <c r="K524" s="174"/>
    </row>
    <row r="525" spans="2:11" ht="13.5">
      <c r="B525" s="995"/>
      <c r="C525" s="175" t="s">
        <v>2049</v>
      </c>
      <c r="D525" s="174"/>
      <c r="E525" s="174"/>
      <c r="F525" s="174"/>
      <c r="G525" s="174"/>
      <c r="H525" s="174"/>
      <c r="I525" s="174"/>
      <c r="J525" s="174"/>
      <c r="K525" s="174"/>
    </row>
    <row r="526" spans="2:11" ht="13.5">
      <c r="B526" s="995"/>
      <c r="C526" s="175" t="s">
        <v>2050</v>
      </c>
      <c r="D526" s="174"/>
      <c r="E526" s="174"/>
      <c r="F526" s="174"/>
      <c r="G526" s="174"/>
      <c r="H526" s="174"/>
      <c r="I526" s="174"/>
      <c r="J526" s="174"/>
      <c r="K526" s="174"/>
    </row>
    <row r="527" spans="2:11" ht="13.5">
      <c r="B527" s="995"/>
      <c r="C527" s="175" t="s">
        <v>2051</v>
      </c>
      <c r="D527" s="174"/>
      <c r="E527" s="174"/>
      <c r="F527" s="174"/>
      <c r="G527" s="174"/>
      <c r="H527" s="174"/>
      <c r="I527" s="174"/>
      <c r="J527" s="174"/>
      <c r="K527" s="174"/>
    </row>
    <row r="528" spans="2:11" ht="13.5">
      <c r="B528" s="995"/>
      <c r="C528" s="175"/>
      <c r="D528" s="174"/>
      <c r="E528" s="174"/>
      <c r="F528" s="174"/>
      <c r="G528" s="174"/>
      <c r="H528" s="174"/>
      <c r="I528" s="174"/>
      <c r="J528" s="174"/>
      <c r="K528" s="174"/>
    </row>
    <row r="529" spans="2:11" ht="13.5">
      <c r="B529" s="995"/>
      <c r="C529" s="175" t="s">
        <v>2052</v>
      </c>
      <c r="D529" s="174"/>
      <c r="E529" s="174"/>
      <c r="F529" s="174"/>
      <c r="G529" s="174"/>
      <c r="H529" s="174"/>
      <c r="I529" s="174"/>
      <c r="J529" s="174"/>
      <c r="K529" s="174"/>
    </row>
    <row r="530" spans="2:11" ht="13.5">
      <c r="B530" s="995"/>
      <c r="C530" s="175" t="s">
        <v>2053</v>
      </c>
      <c r="D530" s="174"/>
      <c r="E530" s="174"/>
      <c r="F530" s="174"/>
      <c r="G530" s="174"/>
      <c r="H530" s="174"/>
      <c r="I530" s="174"/>
      <c r="J530" s="174"/>
      <c r="K530" s="174"/>
    </row>
    <row r="531" spans="2:11" ht="13.5">
      <c r="B531" s="995"/>
      <c r="C531" s="175" t="s">
        <v>2054</v>
      </c>
      <c r="D531" s="174"/>
      <c r="E531" s="174"/>
      <c r="F531" s="174"/>
      <c r="G531" s="174"/>
      <c r="H531" s="174"/>
      <c r="I531" s="174"/>
      <c r="J531" s="174"/>
      <c r="K531" s="174"/>
    </row>
    <row r="532" spans="2:11" ht="13.5">
      <c r="B532" s="995"/>
      <c r="C532" s="175" t="s">
        <v>2055</v>
      </c>
      <c r="D532" s="174"/>
      <c r="E532" s="174"/>
      <c r="F532" s="174"/>
      <c r="G532" s="174"/>
      <c r="H532" s="174"/>
      <c r="I532" s="174"/>
      <c r="J532" s="174"/>
      <c r="K532" s="174"/>
    </row>
    <row r="533" spans="2:11" ht="13.5">
      <c r="B533" s="995"/>
      <c r="C533" s="175" t="s">
        <v>2056</v>
      </c>
      <c r="D533" s="174"/>
      <c r="E533" s="174"/>
      <c r="F533" s="174"/>
      <c r="G533" s="174"/>
      <c r="H533" s="174"/>
      <c r="I533" s="174"/>
      <c r="J533" s="174"/>
      <c r="K533" s="174"/>
    </row>
    <row r="534" spans="2:11" ht="13.5">
      <c r="B534" s="995"/>
      <c r="C534" s="175" t="s">
        <v>2057</v>
      </c>
      <c r="D534" s="174"/>
      <c r="E534" s="174"/>
      <c r="F534" s="174"/>
      <c r="G534" s="174"/>
      <c r="H534" s="174"/>
      <c r="I534" s="174"/>
      <c r="J534" s="174"/>
      <c r="K534" s="174"/>
    </row>
    <row r="535" spans="2:11" ht="13.5">
      <c r="B535" s="995"/>
      <c r="C535" s="175" t="s">
        <v>2058</v>
      </c>
      <c r="D535" s="174"/>
      <c r="E535" s="174"/>
      <c r="F535" s="174"/>
      <c r="G535" s="174"/>
      <c r="H535" s="174"/>
      <c r="I535" s="174"/>
      <c r="J535" s="174"/>
      <c r="K535" s="174"/>
    </row>
    <row r="536" spans="2:11" ht="13.5">
      <c r="B536" s="995"/>
      <c r="C536" s="175" t="s">
        <v>2059</v>
      </c>
      <c r="D536" s="174"/>
      <c r="E536" s="174"/>
      <c r="F536" s="174"/>
      <c r="G536" s="174"/>
      <c r="H536" s="174"/>
      <c r="I536" s="174"/>
      <c r="J536" s="174"/>
      <c r="K536" s="174"/>
    </row>
    <row r="537" spans="2:11" ht="13.5">
      <c r="B537" s="995"/>
      <c r="C537" s="175" t="s">
        <v>2060</v>
      </c>
      <c r="D537" s="174"/>
      <c r="E537" s="174"/>
      <c r="F537" s="174"/>
      <c r="G537" s="174"/>
      <c r="H537" s="174"/>
      <c r="I537" s="174"/>
      <c r="J537" s="174"/>
      <c r="K537" s="174"/>
    </row>
    <row r="538" spans="2:11" ht="13.5">
      <c r="B538" s="995"/>
      <c r="C538" s="175" t="s">
        <v>2061</v>
      </c>
      <c r="D538" s="174"/>
      <c r="E538" s="174"/>
      <c r="F538" s="174"/>
      <c r="G538" s="174"/>
      <c r="H538" s="174"/>
      <c r="I538" s="174"/>
      <c r="J538" s="174"/>
      <c r="K538" s="174"/>
    </row>
    <row r="539" spans="2:11" ht="13.5">
      <c r="B539" s="995"/>
      <c r="C539" s="175" t="s">
        <v>2062</v>
      </c>
      <c r="D539" s="174"/>
      <c r="E539" s="174"/>
      <c r="F539" s="174"/>
      <c r="G539" s="174"/>
      <c r="H539" s="174"/>
      <c r="I539" s="174"/>
      <c r="J539" s="174"/>
      <c r="K539" s="174"/>
    </row>
    <row r="540" spans="2:11" ht="13.5">
      <c r="B540" s="995"/>
      <c r="C540" s="175" t="s">
        <v>2063</v>
      </c>
      <c r="D540" s="174"/>
      <c r="E540" s="174"/>
      <c r="F540" s="174"/>
      <c r="G540" s="174"/>
      <c r="H540" s="174"/>
      <c r="I540" s="174"/>
      <c r="J540" s="174"/>
      <c r="K540" s="174"/>
    </row>
    <row r="541" spans="2:11" ht="13.5">
      <c r="B541" s="995"/>
      <c r="C541" s="175" t="s">
        <v>2064</v>
      </c>
      <c r="D541" s="174"/>
      <c r="E541" s="174"/>
      <c r="F541" s="174"/>
      <c r="G541" s="174"/>
      <c r="H541" s="174"/>
      <c r="I541" s="174"/>
      <c r="J541" s="174"/>
      <c r="K541" s="174"/>
    </row>
    <row r="542" spans="2:11" ht="13.5">
      <c r="B542" s="995"/>
      <c r="C542" s="175" t="s">
        <v>2065</v>
      </c>
      <c r="D542" s="174"/>
      <c r="E542" s="174"/>
      <c r="F542" s="174"/>
      <c r="G542" s="174"/>
      <c r="H542" s="174"/>
      <c r="I542" s="174"/>
      <c r="J542" s="174"/>
      <c r="K542" s="174"/>
    </row>
    <row r="543" spans="2:11" ht="13.5">
      <c r="B543" s="995"/>
      <c r="C543" s="175" t="s">
        <v>2066</v>
      </c>
      <c r="D543" s="174"/>
      <c r="E543" s="174"/>
      <c r="F543" s="174"/>
      <c r="G543" s="174"/>
      <c r="H543" s="174"/>
      <c r="I543" s="174"/>
      <c r="J543" s="174"/>
      <c r="K543" s="174"/>
    </row>
    <row r="544" spans="2:11" ht="13.5">
      <c r="B544" s="995"/>
      <c r="C544" s="175" t="s">
        <v>2067</v>
      </c>
      <c r="D544" s="174"/>
      <c r="E544" s="174"/>
      <c r="F544" s="174"/>
      <c r="G544" s="174"/>
      <c r="H544" s="174"/>
      <c r="I544" s="174"/>
      <c r="J544" s="174"/>
      <c r="K544" s="174"/>
    </row>
    <row r="545" spans="2:11" ht="13.5">
      <c r="B545" s="995"/>
      <c r="C545" s="175"/>
      <c r="D545" s="174"/>
      <c r="E545" s="174"/>
      <c r="F545" s="174"/>
      <c r="G545" s="174"/>
      <c r="H545" s="174"/>
      <c r="I545" s="174"/>
      <c r="J545" s="174"/>
      <c r="K545" s="174"/>
    </row>
    <row r="546" spans="2:11" ht="13.5">
      <c r="B546" s="995"/>
      <c r="C546" s="175" t="s">
        <v>2068</v>
      </c>
      <c r="D546" s="174"/>
      <c r="E546" s="174"/>
      <c r="F546" s="174"/>
      <c r="G546" s="174"/>
      <c r="H546" s="174"/>
      <c r="I546" s="174"/>
      <c r="J546" s="174"/>
      <c r="K546" s="174"/>
    </row>
    <row r="547" spans="2:11" ht="13.5">
      <c r="B547" s="995"/>
      <c r="C547" s="175"/>
      <c r="D547" s="174"/>
      <c r="E547" s="174"/>
      <c r="F547" s="174"/>
      <c r="G547" s="174"/>
      <c r="H547" s="174"/>
      <c r="I547" s="174"/>
      <c r="J547" s="174"/>
      <c r="K547" s="174"/>
    </row>
    <row r="548" spans="2:11" ht="13.5">
      <c r="B548" s="995"/>
      <c r="C548" s="175" t="s">
        <v>2069</v>
      </c>
      <c r="D548" s="174"/>
      <c r="E548" s="174"/>
      <c r="F548" s="174"/>
      <c r="G548" s="174"/>
      <c r="H548" s="174"/>
      <c r="I548" s="174"/>
      <c r="J548" s="174"/>
      <c r="K548" s="174"/>
    </row>
    <row r="549" spans="2:11" ht="13.5">
      <c r="B549" s="995"/>
      <c r="C549" s="175" t="s">
        <v>2070</v>
      </c>
      <c r="D549" s="174"/>
      <c r="E549" s="174"/>
      <c r="F549" s="174"/>
      <c r="G549" s="174"/>
      <c r="H549" s="174"/>
      <c r="I549" s="174"/>
      <c r="J549" s="174"/>
      <c r="K549" s="174"/>
    </row>
    <row r="550" spans="2:11" ht="13.5">
      <c r="B550" s="995"/>
      <c r="C550" s="175" t="s">
        <v>2071</v>
      </c>
      <c r="D550" s="174"/>
      <c r="E550" s="174"/>
      <c r="F550" s="174"/>
      <c r="G550" s="174"/>
      <c r="H550" s="174"/>
      <c r="I550" s="174"/>
      <c r="J550" s="174"/>
      <c r="K550" s="174"/>
    </row>
    <row r="551" spans="2:11" ht="13.5">
      <c r="B551" s="995"/>
      <c r="C551" s="175" t="s">
        <v>2072</v>
      </c>
      <c r="D551" s="174"/>
      <c r="E551" s="174"/>
      <c r="F551" s="174"/>
      <c r="G551" s="174"/>
      <c r="H551" s="174"/>
      <c r="I551" s="174"/>
      <c r="J551" s="174"/>
      <c r="K551" s="174"/>
    </row>
    <row r="552" spans="2:11" ht="13.5">
      <c r="B552" s="995"/>
      <c r="C552" s="175" t="s">
        <v>2073</v>
      </c>
      <c r="D552" s="174"/>
      <c r="E552" s="174"/>
      <c r="F552" s="174"/>
      <c r="G552" s="174"/>
      <c r="H552" s="174"/>
      <c r="I552" s="174"/>
      <c r="J552" s="174"/>
      <c r="K552" s="174"/>
    </row>
    <row r="553" spans="2:11" ht="13.5">
      <c r="B553" s="995"/>
      <c r="C553" s="175" t="s">
        <v>2074</v>
      </c>
      <c r="D553" s="174"/>
      <c r="E553" s="174"/>
      <c r="F553" s="174"/>
      <c r="G553" s="174"/>
      <c r="H553" s="174"/>
      <c r="I553" s="174"/>
      <c r="J553" s="174"/>
      <c r="K553" s="174"/>
    </row>
    <row r="554" spans="2:11" ht="13.5">
      <c r="B554" s="995"/>
      <c r="C554" s="175" t="s">
        <v>2075</v>
      </c>
      <c r="D554" s="174"/>
      <c r="E554" s="174"/>
      <c r="F554" s="174"/>
      <c r="G554" s="174"/>
      <c r="H554" s="174"/>
      <c r="I554" s="174"/>
      <c r="J554" s="174"/>
      <c r="K554" s="174"/>
    </row>
    <row r="555" spans="2:11" ht="13.5">
      <c r="B555" s="995"/>
      <c r="C555" s="175" t="s">
        <v>2076</v>
      </c>
      <c r="D555" s="174"/>
      <c r="E555" s="174"/>
      <c r="F555" s="174"/>
      <c r="G555" s="174"/>
      <c r="H555" s="174"/>
      <c r="I555" s="174"/>
      <c r="J555" s="174"/>
      <c r="K555" s="174"/>
    </row>
    <row r="556" spans="2:11" ht="13.5">
      <c r="B556" s="995"/>
      <c r="C556" s="175" t="s">
        <v>2077</v>
      </c>
      <c r="D556" s="174"/>
      <c r="E556" s="174"/>
      <c r="F556" s="174"/>
      <c r="G556" s="174"/>
      <c r="H556" s="174"/>
      <c r="I556" s="174"/>
      <c r="J556" s="174"/>
      <c r="K556" s="174"/>
    </row>
    <row r="557" spans="2:11" ht="13.5">
      <c r="B557" s="995"/>
      <c r="C557" s="175" t="s">
        <v>2078</v>
      </c>
      <c r="D557" s="174"/>
      <c r="E557" s="174"/>
      <c r="F557" s="174"/>
      <c r="G557" s="174"/>
      <c r="H557" s="174"/>
      <c r="I557" s="174"/>
      <c r="J557" s="174"/>
      <c r="K557" s="174"/>
    </row>
    <row r="558" spans="2:11" ht="13.5">
      <c r="B558" s="995"/>
      <c r="C558" s="175"/>
      <c r="D558" s="174"/>
      <c r="E558" s="174"/>
      <c r="F558" s="174"/>
      <c r="G558" s="174"/>
      <c r="H558" s="174"/>
      <c r="I558" s="174"/>
      <c r="J558" s="174"/>
      <c r="K558" s="174"/>
    </row>
    <row r="559" spans="2:11" ht="13.5">
      <c r="B559" s="995"/>
      <c r="C559" s="175" t="s">
        <v>2079</v>
      </c>
      <c r="D559" s="174"/>
      <c r="E559" s="174"/>
      <c r="F559" s="174"/>
      <c r="G559" s="174"/>
      <c r="H559" s="174"/>
      <c r="I559" s="174"/>
      <c r="J559" s="174"/>
      <c r="K559" s="174"/>
    </row>
    <row r="560" spans="2:11" ht="13.5">
      <c r="B560" s="995"/>
      <c r="C560" s="175" t="s">
        <v>2080</v>
      </c>
      <c r="D560" s="174"/>
      <c r="E560" s="174"/>
      <c r="F560" s="174"/>
      <c r="G560" s="174"/>
      <c r="H560" s="174"/>
      <c r="I560" s="174"/>
      <c r="J560" s="174"/>
      <c r="K560" s="174"/>
    </row>
    <row r="561" spans="2:11" ht="13.5">
      <c r="B561" s="995"/>
      <c r="C561" s="175" t="s">
        <v>2081</v>
      </c>
      <c r="D561" s="174"/>
      <c r="E561" s="174"/>
      <c r="F561" s="174"/>
      <c r="G561" s="174"/>
      <c r="H561" s="174"/>
      <c r="I561" s="174"/>
      <c r="J561" s="174"/>
      <c r="K561" s="174"/>
    </row>
    <row r="562" spans="2:11" ht="13.5">
      <c r="B562" s="995"/>
      <c r="C562" s="175"/>
      <c r="D562" s="174"/>
      <c r="E562" s="174"/>
      <c r="F562" s="174"/>
      <c r="G562" s="174"/>
      <c r="H562" s="174"/>
      <c r="I562" s="174"/>
      <c r="J562" s="174"/>
      <c r="K562" s="174"/>
    </row>
    <row r="563" spans="2:11" ht="13.5">
      <c r="B563" s="995"/>
      <c r="C563" s="175" t="s">
        <v>2082</v>
      </c>
      <c r="D563" s="174"/>
      <c r="E563" s="174"/>
      <c r="F563" s="174"/>
      <c r="G563" s="174"/>
      <c r="H563" s="174"/>
      <c r="I563" s="174"/>
      <c r="J563" s="174"/>
      <c r="K563" s="174"/>
    </row>
    <row r="564" spans="2:11" ht="13.5">
      <c r="B564" s="995"/>
      <c r="C564" s="175" t="s">
        <v>2083</v>
      </c>
      <c r="D564" s="174"/>
      <c r="E564" s="174"/>
      <c r="F564" s="174"/>
      <c r="G564" s="174"/>
      <c r="H564" s="174"/>
      <c r="I564" s="174"/>
      <c r="J564" s="174"/>
      <c r="K564" s="174"/>
    </row>
    <row r="565" spans="2:11" ht="13.5">
      <c r="B565" s="995"/>
      <c r="C565" s="175" t="s">
        <v>2084</v>
      </c>
      <c r="D565" s="174"/>
      <c r="E565" s="174"/>
      <c r="F565" s="174"/>
      <c r="G565" s="174"/>
      <c r="H565" s="174"/>
      <c r="I565" s="174"/>
      <c r="J565" s="174"/>
      <c r="K565" s="174"/>
    </row>
    <row r="566" spans="2:11" ht="13.5">
      <c r="B566" s="995"/>
      <c r="C566" s="175" t="s">
        <v>2085</v>
      </c>
      <c r="D566" s="174"/>
      <c r="E566" s="174"/>
      <c r="F566" s="174"/>
      <c r="G566" s="174"/>
      <c r="H566" s="174"/>
      <c r="I566" s="174"/>
      <c r="J566" s="174"/>
      <c r="K566" s="174"/>
    </row>
    <row r="567" spans="2:11" ht="13.5">
      <c r="B567" s="995"/>
      <c r="C567" s="175" t="s">
        <v>2086</v>
      </c>
      <c r="D567" s="174"/>
      <c r="E567" s="174"/>
      <c r="F567" s="174"/>
      <c r="G567" s="174"/>
      <c r="H567" s="174"/>
      <c r="I567" s="174"/>
      <c r="J567" s="174"/>
      <c r="K567" s="174"/>
    </row>
    <row r="568" spans="2:11" ht="13.5">
      <c r="B568" s="995"/>
      <c r="C568" s="175"/>
      <c r="D568" s="174"/>
      <c r="E568" s="174"/>
      <c r="F568" s="174"/>
      <c r="G568" s="174"/>
      <c r="H568" s="174"/>
      <c r="I568" s="174"/>
      <c r="J568" s="174"/>
      <c r="K568" s="174"/>
    </row>
    <row r="569" spans="2:11" ht="13.5">
      <c r="B569" s="995"/>
      <c r="C569" s="175"/>
      <c r="D569" s="174"/>
      <c r="E569" s="174"/>
      <c r="F569" s="174"/>
      <c r="G569" s="174"/>
      <c r="H569" s="174"/>
      <c r="I569" s="174"/>
      <c r="J569" s="174"/>
      <c r="K569" s="174"/>
    </row>
    <row r="570" spans="2:11" ht="13.5">
      <c r="B570" s="995"/>
      <c r="C570" s="175" t="s">
        <v>2087</v>
      </c>
      <c r="D570" s="174"/>
      <c r="E570" s="174"/>
      <c r="F570" s="174"/>
      <c r="G570" s="174"/>
      <c r="H570" s="174"/>
      <c r="I570" s="174"/>
      <c r="J570" s="174"/>
      <c r="K570" s="174"/>
    </row>
    <row r="571" spans="2:11" ht="13.5">
      <c r="B571" s="995"/>
      <c r="C571" s="175" t="s">
        <v>2088</v>
      </c>
      <c r="D571" s="174"/>
      <c r="E571" s="174"/>
      <c r="F571" s="174"/>
      <c r="G571" s="174"/>
      <c r="H571" s="174"/>
      <c r="I571" s="174"/>
      <c r="J571" s="174"/>
      <c r="K571" s="174"/>
    </row>
    <row r="572" spans="2:11" ht="13.5">
      <c r="B572" s="995"/>
      <c r="C572" s="175"/>
      <c r="D572" s="174"/>
      <c r="E572" s="174"/>
      <c r="F572" s="174"/>
      <c r="G572" s="174"/>
      <c r="H572" s="174"/>
      <c r="I572" s="174"/>
      <c r="J572" s="174"/>
      <c r="K572" s="174"/>
    </row>
    <row r="573" spans="2:11" ht="13.5">
      <c r="B573" s="995"/>
      <c r="C573" s="175" t="s">
        <v>2089</v>
      </c>
      <c r="D573" s="174"/>
      <c r="E573" s="174"/>
      <c r="F573" s="174"/>
      <c r="G573" s="174"/>
      <c r="H573" s="174"/>
      <c r="I573" s="174"/>
      <c r="J573" s="174"/>
      <c r="K573" s="174"/>
    </row>
    <row r="574" spans="2:11" ht="13.5">
      <c r="B574" s="995"/>
      <c r="C574" s="175" t="s">
        <v>2090</v>
      </c>
      <c r="D574" s="174"/>
      <c r="E574" s="174"/>
      <c r="F574" s="174"/>
      <c r="G574" s="174"/>
      <c r="H574" s="174"/>
      <c r="I574" s="174"/>
      <c r="J574" s="174"/>
      <c r="K574" s="174"/>
    </row>
    <row r="575" spans="2:11" ht="13.5">
      <c r="B575" s="995"/>
      <c r="C575" s="175" t="s">
        <v>2091</v>
      </c>
      <c r="D575" s="174"/>
      <c r="E575" s="174"/>
      <c r="F575" s="174"/>
      <c r="G575" s="174"/>
      <c r="H575" s="174"/>
      <c r="I575" s="174"/>
      <c r="J575" s="174"/>
      <c r="K575" s="174"/>
    </row>
    <row r="576" spans="2:11" ht="13.5">
      <c r="B576" s="995"/>
      <c r="C576" s="175"/>
      <c r="D576" s="174"/>
      <c r="E576" s="174"/>
      <c r="F576" s="174"/>
      <c r="G576" s="174"/>
      <c r="H576" s="174"/>
      <c r="I576" s="174"/>
      <c r="J576" s="174"/>
      <c r="K576" s="174"/>
    </row>
    <row r="577" spans="2:11" ht="13.5">
      <c r="B577" s="995"/>
      <c r="C577" s="175" t="s">
        <v>2092</v>
      </c>
      <c r="D577" s="174"/>
      <c r="E577" s="174"/>
      <c r="F577" s="174"/>
      <c r="G577" s="174"/>
      <c r="H577" s="174"/>
      <c r="I577" s="174"/>
      <c r="J577" s="174"/>
      <c r="K577" s="174"/>
    </row>
    <row r="578" spans="2:11" ht="13.5">
      <c r="B578" s="995"/>
      <c r="C578" s="175"/>
      <c r="D578" s="174"/>
      <c r="E578" s="174"/>
      <c r="F578" s="174"/>
      <c r="G578" s="174"/>
      <c r="H578" s="174"/>
      <c r="I578" s="174"/>
      <c r="J578" s="174"/>
      <c r="K578" s="174"/>
    </row>
    <row r="579" spans="2:11" ht="13.5">
      <c r="B579" s="995"/>
      <c r="C579" s="175" t="s">
        <v>2093</v>
      </c>
      <c r="D579" s="174"/>
      <c r="E579" s="174"/>
      <c r="F579" s="174"/>
      <c r="G579" s="174"/>
      <c r="H579" s="174"/>
      <c r="I579" s="174"/>
      <c r="J579" s="174"/>
      <c r="K579" s="174"/>
    </row>
    <row r="580" spans="2:11" ht="13.5">
      <c r="B580" s="995"/>
      <c r="C580" s="175" t="s">
        <v>2094</v>
      </c>
      <c r="D580" s="174"/>
      <c r="E580" s="174"/>
      <c r="F580" s="174"/>
      <c r="G580" s="174"/>
      <c r="H580" s="174"/>
      <c r="I580" s="174"/>
      <c r="J580" s="174"/>
      <c r="K580" s="174"/>
    </row>
    <row r="581" spans="2:11" ht="13.5">
      <c r="B581" s="995"/>
      <c r="C581" s="175"/>
      <c r="D581" s="174"/>
      <c r="E581" s="174"/>
      <c r="F581" s="174"/>
      <c r="G581" s="174"/>
      <c r="H581" s="174"/>
      <c r="I581" s="174"/>
      <c r="J581" s="174"/>
      <c r="K581" s="174"/>
    </row>
    <row r="582" spans="2:11" ht="13.5">
      <c r="B582" s="995"/>
      <c r="C582" s="175" t="s">
        <v>2095</v>
      </c>
      <c r="D582" s="174"/>
      <c r="E582" s="174"/>
      <c r="F582" s="174"/>
      <c r="G582" s="174"/>
      <c r="H582" s="174"/>
      <c r="I582" s="174"/>
      <c r="J582" s="174"/>
      <c r="K582" s="174"/>
    </row>
    <row r="583" spans="2:11" ht="13.5">
      <c r="B583" s="995"/>
      <c r="C583" s="175" t="s">
        <v>2096</v>
      </c>
      <c r="D583" s="174"/>
      <c r="E583" s="174"/>
      <c r="F583" s="174"/>
      <c r="G583" s="174"/>
      <c r="H583" s="174"/>
      <c r="I583" s="174"/>
      <c r="J583" s="174"/>
      <c r="K583" s="174"/>
    </row>
    <row r="584" spans="2:11" ht="13.5">
      <c r="B584" s="995"/>
      <c r="C584" s="175" t="s">
        <v>2097</v>
      </c>
      <c r="D584" s="174"/>
      <c r="E584" s="174"/>
      <c r="F584" s="174"/>
      <c r="G584" s="174"/>
      <c r="H584" s="174"/>
      <c r="I584" s="174"/>
      <c r="J584" s="174"/>
      <c r="K584" s="174"/>
    </row>
    <row r="585" spans="2:11" ht="13.5">
      <c r="B585" s="995"/>
      <c r="C585" s="175"/>
      <c r="D585" s="174"/>
      <c r="E585" s="174"/>
      <c r="F585" s="174"/>
      <c r="G585" s="174"/>
      <c r="H585" s="174"/>
      <c r="I585" s="174"/>
      <c r="J585" s="174"/>
      <c r="K585" s="174"/>
    </row>
    <row r="586" spans="2:11" ht="13.5">
      <c r="B586" s="995"/>
      <c r="C586" s="175" t="s">
        <v>2098</v>
      </c>
      <c r="D586" s="174"/>
      <c r="E586" s="174"/>
      <c r="F586" s="174"/>
      <c r="G586" s="174"/>
      <c r="H586" s="174"/>
      <c r="I586" s="174"/>
      <c r="J586" s="174"/>
      <c r="K586" s="174"/>
    </row>
    <row r="587" spans="2:11" ht="13.5">
      <c r="B587" s="995"/>
      <c r="C587" s="175" t="s">
        <v>2099</v>
      </c>
      <c r="D587" s="174"/>
      <c r="E587" s="174"/>
      <c r="F587" s="174"/>
      <c r="G587" s="174"/>
      <c r="H587" s="174"/>
      <c r="I587" s="174"/>
      <c r="J587" s="174"/>
      <c r="K587" s="174"/>
    </row>
    <row r="588" spans="2:11" ht="13.5">
      <c r="B588" s="995"/>
      <c r="C588" s="175" t="s">
        <v>2100</v>
      </c>
      <c r="D588" s="174"/>
      <c r="E588" s="174"/>
      <c r="F588" s="174"/>
      <c r="G588" s="174"/>
      <c r="H588" s="174"/>
      <c r="I588" s="174"/>
      <c r="J588" s="174"/>
      <c r="K588" s="174"/>
    </row>
    <row r="589" spans="2:11" ht="13.5">
      <c r="B589" s="995"/>
      <c r="C589" s="175" t="s">
        <v>2101</v>
      </c>
      <c r="D589" s="174"/>
      <c r="E589" s="174"/>
      <c r="F589" s="174"/>
      <c r="G589" s="174"/>
      <c r="H589" s="174"/>
      <c r="I589" s="174"/>
      <c r="J589" s="174"/>
      <c r="K589" s="174"/>
    </row>
    <row r="590" spans="2:11" ht="13.5">
      <c r="B590" s="995"/>
      <c r="C590" s="175"/>
      <c r="D590" s="174"/>
      <c r="E590" s="174"/>
      <c r="F590" s="174"/>
      <c r="G590" s="174"/>
      <c r="H590" s="174"/>
      <c r="I590" s="174"/>
      <c r="J590" s="174"/>
      <c r="K590" s="174"/>
    </row>
    <row r="591" spans="2:11" ht="13.5">
      <c r="B591" s="995"/>
      <c r="C591" s="175" t="s">
        <v>2102</v>
      </c>
      <c r="D591" s="174"/>
      <c r="E591" s="174"/>
      <c r="F591" s="174"/>
      <c r="G591" s="174"/>
      <c r="H591" s="174"/>
      <c r="I591" s="174"/>
      <c r="J591" s="174"/>
      <c r="K591" s="174"/>
    </row>
    <row r="592" spans="2:11" ht="13.5">
      <c r="B592" s="995"/>
      <c r="C592" s="175" t="s">
        <v>2103</v>
      </c>
      <c r="D592" s="174"/>
      <c r="E592" s="174"/>
      <c r="F592" s="174"/>
      <c r="G592" s="174"/>
      <c r="H592" s="174"/>
      <c r="I592" s="174"/>
      <c r="J592" s="174"/>
      <c r="K592" s="174"/>
    </row>
    <row r="593" spans="2:11" ht="13.5">
      <c r="B593" s="995"/>
      <c r="C593" s="175"/>
      <c r="D593" s="174"/>
      <c r="E593" s="174"/>
      <c r="F593" s="174"/>
      <c r="G593" s="174"/>
      <c r="H593" s="174"/>
      <c r="I593" s="174"/>
      <c r="J593" s="174"/>
      <c r="K593" s="174"/>
    </row>
    <row r="594" spans="2:11" ht="13.5">
      <c r="B594" s="995"/>
      <c r="C594" s="175" t="s">
        <v>2104</v>
      </c>
      <c r="D594" s="174"/>
      <c r="E594" s="174"/>
      <c r="F594" s="174"/>
      <c r="G594" s="174"/>
      <c r="H594" s="174"/>
      <c r="I594" s="174"/>
      <c r="J594" s="174"/>
      <c r="K594" s="174"/>
    </row>
    <row r="595" spans="2:11" ht="13.5">
      <c r="B595" s="995"/>
      <c r="C595" s="175" t="s">
        <v>2105</v>
      </c>
      <c r="D595" s="174"/>
      <c r="E595" s="174"/>
      <c r="F595" s="174"/>
      <c r="G595" s="174"/>
      <c r="H595" s="174"/>
      <c r="I595" s="174"/>
      <c r="J595" s="174"/>
      <c r="K595" s="174"/>
    </row>
    <row r="596" spans="2:11" ht="13.5">
      <c r="B596" s="995"/>
      <c r="C596" s="175" t="s">
        <v>2106</v>
      </c>
      <c r="D596" s="174"/>
      <c r="E596" s="174"/>
      <c r="F596" s="174"/>
      <c r="G596" s="174"/>
      <c r="H596" s="174"/>
      <c r="I596" s="174"/>
      <c r="J596" s="174"/>
      <c r="K596" s="174"/>
    </row>
    <row r="597" spans="2:11" ht="13.5">
      <c r="B597" s="995"/>
      <c r="C597" s="175" t="s">
        <v>2107</v>
      </c>
      <c r="D597" s="174"/>
      <c r="E597" s="174"/>
      <c r="F597" s="174"/>
      <c r="G597" s="174"/>
      <c r="H597" s="174"/>
      <c r="I597" s="174"/>
      <c r="J597" s="174"/>
      <c r="K597" s="174"/>
    </row>
    <row r="598" spans="2:11" ht="13.5">
      <c r="B598" s="995"/>
      <c r="C598" s="175" t="s">
        <v>2108</v>
      </c>
      <c r="D598" s="174"/>
      <c r="E598" s="174"/>
      <c r="F598" s="174"/>
      <c r="G598" s="174"/>
      <c r="H598" s="174"/>
      <c r="I598" s="174"/>
      <c r="J598" s="174"/>
      <c r="K598" s="174"/>
    </row>
    <row r="599" spans="2:11" ht="13.5">
      <c r="B599" s="995"/>
      <c r="C599" s="175"/>
      <c r="D599" s="174"/>
      <c r="E599" s="174"/>
      <c r="F599" s="174"/>
      <c r="G599" s="174"/>
      <c r="H599" s="174"/>
      <c r="I599" s="174"/>
      <c r="J599" s="174"/>
      <c r="K599" s="174"/>
    </row>
    <row r="600" spans="2:11" ht="13.5">
      <c r="B600" s="995"/>
      <c r="C600" s="175" t="s">
        <v>2109</v>
      </c>
      <c r="D600" s="174"/>
      <c r="E600" s="174"/>
      <c r="F600" s="174"/>
      <c r="G600" s="174"/>
      <c r="H600" s="174"/>
      <c r="I600" s="174"/>
      <c r="J600" s="174"/>
      <c r="K600" s="174"/>
    </row>
    <row r="601" spans="2:11" ht="13.5">
      <c r="B601" s="995"/>
      <c r="C601" s="175" t="s">
        <v>2110</v>
      </c>
      <c r="D601" s="174"/>
      <c r="E601" s="174"/>
      <c r="F601" s="174"/>
      <c r="G601" s="174"/>
      <c r="H601" s="174"/>
      <c r="I601" s="174"/>
      <c r="J601" s="174"/>
      <c r="K601" s="174"/>
    </row>
    <row r="602" spans="2:11" ht="13.5">
      <c r="B602" s="995"/>
      <c r="C602" s="175" t="s">
        <v>2111</v>
      </c>
      <c r="D602" s="174"/>
      <c r="E602" s="174"/>
      <c r="F602" s="174"/>
      <c r="G602" s="174"/>
      <c r="H602" s="174"/>
      <c r="I602" s="174"/>
      <c r="J602" s="174"/>
      <c r="K602" s="174"/>
    </row>
    <row r="603" spans="2:11" ht="13.5">
      <c r="B603" s="995"/>
      <c r="C603" s="175" t="s">
        <v>2112</v>
      </c>
      <c r="D603" s="174"/>
      <c r="E603" s="174"/>
      <c r="F603" s="174"/>
      <c r="G603" s="174"/>
      <c r="H603" s="174"/>
      <c r="I603" s="174"/>
      <c r="J603" s="174"/>
      <c r="K603" s="174"/>
    </row>
    <row r="604" spans="2:11" ht="13.5">
      <c r="B604" s="995"/>
      <c r="C604" s="175" t="s">
        <v>2113</v>
      </c>
      <c r="D604" s="174"/>
      <c r="E604" s="174"/>
      <c r="F604" s="174"/>
      <c r="G604" s="174"/>
      <c r="H604" s="174"/>
      <c r="I604" s="174"/>
      <c r="J604" s="174"/>
      <c r="K604" s="174"/>
    </row>
    <row r="605" spans="2:11" ht="13.5">
      <c r="B605" s="995"/>
      <c r="C605" s="175"/>
      <c r="D605" s="174"/>
      <c r="E605" s="174"/>
      <c r="F605" s="174"/>
      <c r="G605" s="174"/>
      <c r="H605" s="174"/>
      <c r="I605" s="174"/>
      <c r="J605" s="174"/>
      <c r="K605" s="174"/>
    </row>
    <row r="606" spans="2:11" ht="13.5">
      <c r="B606" s="995"/>
      <c r="C606" s="175" t="s">
        <v>2114</v>
      </c>
      <c r="D606" s="174"/>
      <c r="E606" s="174"/>
      <c r="F606" s="174"/>
      <c r="G606" s="174"/>
      <c r="H606" s="174"/>
      <c r="I606" s="174"/>
      <c r="J606" s="174"/>
      <c r="K606" s="174"/>
    </row>
    <row r="607" spans="2:11" ht="13.5">
      <c r="B607" s="995"/>
      <c r="C607" s="175" t="s">
        <v>2115</v>
      </c>
      <c r="D607" s="174"/>
      <c r="E607" s="174"/>
      <c r="F607" s="174"/>
      <c r="G607" s="174"/>
      <c r="H607" s="174"/>
      <c r="I607" s="174"/>
      <c r="J607" s="174"/>
      <c r="K607" s="174"/>
    </row>
    <row r="608" spans="2:11" ht="13.5">
      <c r="B608" s="995"/>
      <c r="C608" s="175" t="s">
        <v>2116</v>
      </c>
      <c r="D608" s="174"/>
      <c r="E608" s="174"/>
      <c r="F608" s="174"/>
      <c r="G608" s="174"/>
      <c r="H608" s="174"/>
      <c r="I608" s="174"/>
      <c r="J608" s="174"/>
      <c r="K608" s="174"/>
    </row>
    <row r="609" spans="2:11" ht="13.5">
      <c r="B609" s="995"/>
      <c r="C609" s="175" t="s">
        <v>2117</v>
      </c>
      <c r="D609" s="174"/>
      <c r="E609" s="174"/>
      <c r="F609" s="174"/>
      <c r="G609" s="174"/>
      <c r="H609" s="174"/>
      <c r="I609" s="174"/>
      <c r="J609" s="174"/>
      <c r="K609" s="174"/>
    </row>
    <row r="610" spans="2:11" ht="13.5">
      <c r="B610" s="995"/>
      <c r="C610" s="175" t="s">
        <v>2118</v>
      </c>
      <c r="D610" s="174"/>
      <c r="E610" s="174"/>
      <c r="F610" s="174"/>
      <c r="G610" s="174"/>
      <c r="H610" s="174"/>
      <c r="I610" s="174"/>
      <c r="J610" s="174"/>
      <c r="K610" s="174"/>
    </row>
    <row r="611" spans="2:11" ht="13.5">
      <c r="B611" s="995"/>
      <c r="C611" s="175"/>
      <c r="D611" s="174"/>
      <c r="E611" s="174"/>
      <c r="F611" s="174"/>
      <c r="G611" s="174"/>
      <c r="H611" s="174"/>
      <c r="I611" s="174"/>
      <c r="J611" s="174"/>
      <c r="K611" s="174"/>
    </row>
    <row r="612" spans="2:11" ht="13.5">
      <c r="B612" s="995"/>
      <c r="C612" s="175" t="s">
        <v>2119</v>
      </c>
      <c r="D612" s="174"/>
      <c r="E612" s="174"/>
      <c r="F612" s="174"/>
      <c r="G612" s="174"/>
      <c r="H612" s="174"/>
      <c r="I612" s="174"/>
      <c r="J612" s="174"/>
      <c r="K612" s="174"/>
    </row>
    <row r="613" spans="2:11" ht="13.5">
      <c r="B613" s="995"/>
      <c r="C613" s="175" t="s">
        <v>2120</v>
      </c>
      <c r="D613" s="174"/>
      <c r="E613" s="174"/>
      <c r="F613" s="174"/>
      <c r="G613" s="174"/>
      <c r="H613" s="174"/>
      <c r="I613" s="174"/>
      <c r="J613" s="174"/>
      <c r="K613" s="174"/>
    </row>
    <row r="614" spans="2:11" ht="13.5">
      <c r="B614" s="995"/>
      <c r="C614" s="175" t="s">
        <v>2121</v>
      </c>
      <c r="D614" s="174"/>
      <c r="E614" s="174"/>
      <c r="F614" s="174"/>
      <c r="G614" s="174"/>
      <c r="H614" s="174"/>
      <c r="I614" s="174"/>
      <c r="J614" s="174"/>
      <c r="K614" s="174"/>
    </row>
    <row r="615" spans="2:11" ht="13.5">
      <c r="B615" s="995"/>
      <c r="C615" s="175" t="s">
        <v>2122</v>
      </c>
      <c r="D615" s="174"/>
      <c r="E615" s="174"/>
      <c r="F615" s="174"/>
      <c r="G615" s="174"/>
      <c r="H615" s="174"/>
      <c r="I615" s="174"/>
      <c r="J615" s="174"/>
      <c r="K615" s="174"/>
    </row>
    <row r="616" spans="2:11" ht="13.5">
      <c r="B616" s="995"/>
      <c r="C616" s="175" t="s">
        <v>2123</v>
      </c>
      <c r="D616" s="174"/>
      <c r="E616" s="174"/>
      <c r="F616" s="174"/>
      <c r="G616" s="174"/>
      <c r="H616" s="174"/>
      <c r="I616" s="174"/>
      <c r="J616" s="174"/>
      <c r="K616" s="174"/>
    </row>
    <row r="617" spans="2:11" ht="13.5">
      <c r="B617" s="995"/>
      <c r="C617" s="175"/>
      <c r="D617" s="174"/>
      <c r="E617" s="174"/>
      <c r="F617" s="174"/>
      <c r="G617" s="174"/>
      <c r="H617" s="174"/>
      <c r="I617" s="174"/>
      <c r="J617" s="174"/>
      <c r="K617" s="174"/>
    </row>
    <row r="618" spans="2:11" ht="13.5">
      <c r="B618" s="995"/>
      <c r="C618" s="175" t="s">
        <v>2124</v>
      </c>
      <c r="D618" s="174"/>
      <c r="E618" s="174"/>
      <c r="F618" s="174"/>
      <c r="G618" s="174"/>
      <c r="H618" s="174"/>
      <c r="I618" s="174"/>
      <c r="J618" s="174"/>
      <c r="K618" s="174"/>
    </row>
    <row r="619" spans="2:11" ht="13.5">
      <c r="B619" s="995"/>
      <c r="C619" s="175" t="s">
        <v>2125</v>
      </c>
      <c r="D619" s="174"/>
      <c r="E619" s="174"/>
      <c r="F619" s="174"/>
      <c r="G619" s="174"/>
      <c r="H619" s="174"/>
      <c r="I619" s="174"/>
      <c r="J619" s="174"/>
      <c r="K619" s="174"/>
    </row>
    <row r="620" spans="2:11" ht="13.5">
      <c r="B620" s="995"/>
      <c r="C620" s="175" t="s">
        <v>2126</v>
      </c>
      <c r="D620" s="174"/>
      <c r="E620" s="174"/>
      <c r="F620" s="174"/>
      <c r="G620" s="174"/>
      <c r="H620" s="174"/>
      <c r="I620" s="174"/>
      <c r="J620" s="174"/>
      <c r="K620" s="174"/>
    </row>
    <row r="621" spans="2:11" ht="13.5">
      <c r="B621" s="995"/>
      <c r="C621" s="175" t="s">
        <v>2127</v>
      </c>
      <c r="D621" s="174"/>
      <c r="E621" s="174"/>
      <c r="F621" s="174"/>
      <c r="G621" s="174"/>
      <c r="H621" s="174"/>
      <c r="I621" s="174"/>
      <c r="J621" s="174"/>
      <c r="K621" s="174"/>
    </row>
    <row r="622" spans="2:11" ht="13.5">
      <c r="B622" s="995"/>
      <c r="C622" s="175" t="s">
        <v>2128</v>
      </c>
      <c r="D622" s="174"/>
      <c r="E622" s="174"/>
      <c r="F622" s="174"/>
      <c r="G622" s="174"/>
      <c r="H622" s="174"/>
      <c r="I622" s="174"/>
      <c r="J622" s="174"/>
      <c r="K622" s="174"/>
    </row>
    <row r="623" spans="2:11" ht="13.5">
      <c r="B623" s="995"/>
      <c r="C623" s="175" t="s">
        <v>2129</v>
      </c>
      <c r="D623" s="174"/>
      <c r="E623" s="174"/>
      <c r="F623" s="174"/>
      <c r="G623" s="174"/>
      <c r="H623" s="174"/>
      <c r="I623" s="174"/>
      <c r="J623" s="174"/>
      <c r="K623" s="174"/>
    </row>
    <row r="624" spans="2:11" ht="13.5">
      <c r="B624" s="995"/>
      <c r="C624" s="175" t="s">
        <v>2130</v>
      </c>
      <c r="D624" s="174"/>
      <c r="E624" s="174"/>
      <c r="F624" s="174"/>
      <c r="G624" s="174"/>
      <c r="H624" s="174"/>
      <c r="I624" s="174"/>
      <c r="J624" s="174"/>
      <c r="K624" s="174"/>
    </row>
    <row r="625" spans="2:11" ht="13.5">
      <c r="B625" s="995"/>
      <c r="C625" s="175" t="s">
        <v>2131</v>
      </c>
      <c r="D625" s="174"/>
      <c r="E625" s="174"/>
      <c r="F625" s="174"/>
      <c r="G625" s="174"/>
      <c r="H625" s="174"/>
      <c r="I625" s="174"/>
      <c r="J625" s="174"/>
      <c r="K625" s="174"/>
    </row>
    <row r="626" spans="2:11" ht="13.5">
      <c r="B626" s="995"/>
      <c r="C626" s="175"/>
      <c r="D626" s="174"/>
      <c r="E626" s="174"/>
      <c r="F626" s="174"/>
      <c r="G626" s="174"/>
      <c r="H626" s="174"/>
      <c r="I626" s="174"/>
      <c r="J626" s="174"/>
      <c r="K626" s="174"/>
    </row>
    <row r="627" spans="2:11" ht="13.5">
      <c r="B627" s="995"/>
      <c r="C627" s="175" t="s">
        <v>2132</v>
      </c>
      <c r="D627" s="174"/>
      <c r="E627" s="174"/>
      <c r="F627" s="174"/>
      <c r="G627" s="174"/>
      <c r="H627" s="174"/>
      <c r="I627" s="174"/>
      <c r="J627" s="174"/>
      <c r="K627" s="174"/>
    </row>
    <row r="628" spans="2:11" ht="13.5">
      <c r="B628" s="995"/>
      <c r="C628" s="175" t="s">
        <v>2133</v>
      </c>
      <c r="D628" s="174"/>
      <c r="E628" s="174"/>
      <c r="F628" s="174"/>
      <c r="G628" s="174"/>
      <c r="H628" s="174"/>
      <c r="I628" s="174"/>
      <c r="J628" s="174"/>
      <c r="K628" s="174"/>
    </row>
    <row r="629" spans="2:11" ht="13.5">
      <c r="B629" s="995"/>
      <c r="C629" s="175" t="s">
        <v>2134</v>
      </c>
      <c r="D629" s="174"/>
      <c r="E629" s="174"/>
      <c r="F629" s="174"/>
      <c r="G629" s="174"/>
      <c r="H629" s="174"/>
      <c r="I629" s="174"/>
      <c r="J629" s="174"/>
      <c r="K629" s="174"/>
    </row>
    <row r="630" spans="2:11" ht="13.5">
      <c r="B630" s="995"/>
      <c r="C630" s="175" t="s">
        <v>2135</v>
      </c>
      <c r="D630" s="174"/>
      <c r="E630" s="174"/>
      <c r="F630" s="174"/>
      <c r="G630" s="174"/>
      <c r="H630" s="174"/>
      <c r="I630" s="174"/>
      <c r="J630" s="174"/>
      <c r="K630" s="174"/>
    </row>
    <row r="631" spans="2:11" ht="13.5">
      <c r="B631" s="995"/>
      <c r="C631" s="175" t="s">
        <v>2136</v>
      </c>
      <c r="D631" s="174"/>
      <c r="E631" s="174"/>
      <c r="F631" s="174"/>
      <c r="G631" s="174"/>
      <c r="H631" s="174"/>
      <c r="I631" s="174"/>
      <c r="J631" s="174"/>
      <c r="K631" s="174"/>
    </row>
    <row r="632" spans="2:11" ht="13.5">
      <c r="B632" s="995"/>
      <c r="C632" s="175" t="s">
        <v>2137</v>
      </c>
      <c r="D632" s="174"/>
      <c r="E632" s="174"/>
      <c r="F632" s="174"/>
      <c r="G632" s="174"/>
      <c r="H632" s="174"/>
      <c r="I632" s="174"/>
      <c r="J632" s="174"/>
      <c r="K632" s="174"/>
    </row>
    <row r="633" spans="2:11" ht="13.5">
      <c r="B633" s="995"/>
      <c r="C633" s="175" t="s">
        <v>2138</v>
      </c>
      <c r="D633" s="174"/>
      <c r="E633" s="174"/>
      <c r="F633" s="174"/>
      <c r="G633" s="174"/>
      <c r="H633" s="174"/>
      <c r="I633" s="174"/>
      <c r="J633" s="174"/>
      <c r="K633" s="174"/>
    </row>
    <row r="634" spans="2:11" ht="13.5">
      <c r="B634" s="995"/>
      <c r="C634" s="175" t="s">
        <v>2139</v>
      </c>
      <c r="D634" s="174"/>
      <c r="E634" s="174"/>
      <c r="F634" s="174"/>
      <c r="G634" s="174"/>
      <c r="H634" s="174"/>
      <c r="I634" s="174"/>
      <c r="J634" s="174"/>
      <c r="K634" s="174"/>
    </row>
    <row r="635" spans="2:11" ht="13.5">
      <c r="B635" s="995"/>
      <c r="C635" s="175"/>
      <c r="D635" s="174"/>
      <c r="E635" s="174"/>
      <c r="F635" s="174"/>
      <c r="G635" s="174"/>
      <c r="H635" s="174"/>
      <c r="I635" s="174"/>
      <c r="J635" s="174"/>
      <c r="K635" s="174"/>
    </row>
    <row r="636" spans="2:11" ht="13.5">
      <c r="B636" s="995"/>
      <c r="C636" s="175" t="s">
        <v>2140</v>
      </c>
      <c r="D636" s="174"/>
      <c r="E636" s="174"/>
      <c r="F636" s="174"/>
      <c r="G636" s="174"/>
      <c r="H636" s="174"/>
      <c r="I636" s="174"/>
      <c r="J636" s="174"/>
      <c r="K636" s="174"/>
    </row>
    <row r="637" spans="2:11" ht="13.5">
      <c r="B637" s="995"/>
      <c r="C637" s="175"/>
      <c r="D637" s="174"/>
      <c r="E637" s="174"/>
      <c r="F637" s="174"/>
      <c r="G637" s="174"/>
      <c r="H637" s="174"/>
      <c r="I637" s="174"/>
      <c r="J637" s="174"/>
      <c r="K637" s="174"/>
    </row>
    <row r="638" spans="2:11" ht="13.5">
      <c r="B638" s="995"/>
      <c r="C638" s="175" t="s">
        <v>2141</v>
      </c>
      <c r="D638" s="174"/>
      <c r="E638" s="174"/>
      <c r="F638" s="174"/>
      <c r="G638" s="174"/>
      <c r="H638" s="174"/>
      <c r="I638" s="174"/>
      <c r="J638" s="174"/>
      <c r="K638" s="174"/>
    </row>
    <row r="639" spans="2:11" ht="13.5">
      <c r="B639" s="995"/>
      <c r="C639" s="175" t="s">
        <v>2142</v>
      </c>
      <c r="D639" s="174"/>
      <c r="E639" s="174"/>
      <c r="F639" s="174"/>
      <c r="G639" s="174"/>
      <c r="H639" s="174"/>
      <c r="I639" s="174"/>
      <c r="J639" s="174"/>
      <c r="K639" s="174"/>
    </row>
    <row r="640" spans="2:11" ht="13.5">
      <c r="B640" s="995"/>
      <c r="C640" s="175" t="s">
        <v>2143</v>
      </c>
      <c r="D640" s="174"/>
      <c r="E640" s="174"/>
      <c r="F640" s="174"/>
      <c r="G640" s="174"/>
      <c r="H640" s="174"/>
      <c r="I640" s="174"/>
      <c r="J640" s="174"/>
      <c r="K640" s="174"/>
    </row>
    <row r="641" spans="2:11" ht="13.5">
      <c r="B641" s="995"/>
      <c r="C641" s="175" t="s">
        <v>2144</v>
      </c>
      <c r="D641" s="174"/>
      <c r="E641" s="174"/>
      <c r="F641" s="174"/>
      <c r="G641" s="174"/>
      <c r="H641" s="174"/>
      <c r="I641" s="174"/>
      <c r="J641" s="174"/>
      <c r="K641" s="174"/>
    </row>
    <row r="642" spans="2:11" ht="13.5">
      <c r="B642" s="995"/>
      <c r="C642" s="175"/>
      <c r="D642" s="174"/>
      <c r="E642" s="174"/>
      <c r="F642" s="174"/>
      <c r="G642" s="174"/>
      <c r="H642" s="174"/>
      <c r="I642" s="174"/>
      <c r="J642" s="174"/>
      <c r="K642" s="174"/>
    </row>
    <row r="643" spans="2:11" ht="13.5">
      <c r="B643" s="995"/>
      <c r="C643" s="175" t="s">
        <v>2145</v>
      </c>
      <c r="D643" s="174"/>
      <c r="E643" s="174"/>
      <c r="F643" s="174"/>
      <c r="G643" s="174"/>
      <c r="H643" s="174"/>
      <c r="I643" s="174"/>
      <c r="J643" s="174"/>
      <c r="K643" s="174"/>
    </row>
    <row r="644" spans="2:11" ht="13.5">
      <c r="B644" s="995"/>
      <c r="C644" s="175"/>
      <c r="D644" s="174"/>
      <c r="E644" s="174"/>
      <c r="F644" s="174"/>
      <c r="G644" s="174"/>
      <c r="H644" s="174"/>
      <c r="I644" s="174"/>
      <c r="J644" s="174"/>
      <c r="K644" s="174"/>
    </row>
    <row r="645" spans="2:11" ht="13.5">
      <c r="B645" s="995"/>
      <c r="C645" s="175" t="s">
        <v>2146</v>
      </c>
      <c r="D645" s="174"/>
      <c r="E645" s="174"/>
      <c r="F645" s="174"/>
      <c r="G645" s="174"/>
      <c r="H645" s="174"/>
      <c r="I645" s="174"/>
      <c r="J645" s="174"/>
      <c r="K645" s="174"/>
    </row>
    <row r="646" spans="2:11" ht="13.5">
      <c r="B646" s="995"/>
      <c r="C646" s="175" t="s">
        <v>2147</v>
      </c>
      <c r="D646" s="174"/>
      <c r="E646" s="174"/>
      <c r="F646" s="174"/>
      <c r="G646" s="174"/>
      <c r="H646" s="174"/>
      <c r="I646" s="174"/>
      <c r="J646" s="174"/>
      <c r="K646" s="174"/>
    </row>
    <row r="647" spans="2:11" ht="13.5">
      <c r="B647" s="995"/>
      <c r="C647" s="175" t="s">
        <v>2148</v>
      </c>
      <c r="D647" s="174"/>
      <c r="E647" s="174"/>
      <c r="F647" s="174"/>
      <c r="G647" s="174"/>
      <c r="H647" s="174"/>
      <c r="I647" s="174"/>
      <c r="J647" s="174"/>
      <c r="K647" s="174"/>
    </row>
    <row r="648" spans="2:11" ht="13.5">
      <c r="B648" s="995"/>
      <c r="C648" s="175" t="s">
        <v>2149</v>
      </c>
      <c r="D648" s="174"/>
      <c r="E648" s="174"/>
      <c r="F648" s="174"/>
      <c r="G648" s="174"/>
      <c r="H648" s="174"/>
      <c r="I648" s="174"/>
      <c r="J648" s="174"/>
      <c r="K648" s="174"/>
    </row>
    <row r="649" spans="2:11" ht="13.5">
      <c r="B649" s="995"/>
      <c r="C649" s="175"/>
      <c r="D649" s="174"/>
      <c r="E649" s="174"/>
      <c r="F649" s="174"/>
      <c r="G649" s="174"/>
      <c r="H649" s="174"/>
      <c r="I649" s="174"/>
      <c r="J649" s="174"/>
      <c r="K649" s="174"/>
    </row>
    <row r="650" spans="2:11" ht="13.5">
      <c r="B650" s="995"/>
      <c r="C650" s="175" t="s">
        <v>2150</v>
      </c>
      <c r="D650" s="174"/>
      <c r="E650" s="174"/>
      <c r="F650" s="174"/>
      <c r="G650" s="174"/>
      <c r="H650" s="174"/>
      <c r="I650" s="174"/>
      <c r="J650" s="174"/>
      <c r="K650" s="174"/>
    </row>
    <row r="651" spans="2:11" ht="13.5">
      <c r="B651" s="995"/>
      <c r="C651" s="175"/>
      <c r="D651" s="174"/>
      <c r="E651" s="174"/>
      <c r="F651" s="174"/>
      <c r="G651" s="174"/>
      <c r="H651" s="174"/>
      <c r="I651" s="174"/>
      <c r="J651" s="174"/>
      <c r="K651" s="174"/>
    </row>
    <row r="652" spans="2:11" ht="13.5">
      <c r="B652" s="995"/>
      <c r="C652" s="175" t="s">
        <v>2151</v>
      </c>
      <c r="D652" s="174"/>
      <c r="E652" s="174"/>
      <c r="F652" s="174"/>
      <c r="G652" s="174"/>
      <c r="H652" s="174"/>
      <c r="I652" s="174"/>
      <c r="J652" s="174"/>
      <c r="K652" s="174"/>
    </row>
    <row r="653" spans="2:11" ht="13.5">
      <c r="B653" s="995"/>
      <c r="C653" s="175" t="s">
        <v>2152</v>
      </c>
      <c r="D653" s="174"/>
      <c r="E653" s="174"/>
      <c r="F653" s="174"/>
      <c r="G653" s="174"/>
      <c r="H653" s="174"/>
      <c r="I653" s="174"/>
      <c r="J653" s="174"/>
      <c r="K653" s="174"/>
    </row>
    <row r="654" spans="2:11" ht="13.5">
      <c r="B654" s="995"/>
      <c r="C654" s="175" t="s">
        <v>2153</v>
      </c>
      <c r="D654" s="174"/>
      <c r="E654" s="174"/>
      <c r="F654" s="174"/>
      <c r="G654" s="174"/>
      <c r="H654" s="174"/>
      <c r="I654" s="174"/>
      <c r="J654" s="174"/>
      <c r="K654" s="174"/>
    </row>
    <row r="655" spans="2:11" ht="13.5">
      <c r="B655" s="995"/>
      <c r="C655" s="175" t="s">
        <v>2154</v>
      </c>
      <c r="D655" s="174"/>
      <c r="E655" s="174"/>
      <c r="F655" s="174"/>
      <c r="G655" s="174"/>
      <c r="H655" s="174"/>
      <c r="I655" s="174"/>
      <c r="J655" s="174"/>
      <c r="K655" s="174"/>
    </row>
    <row r="656" spans="2:11" ht="13.5">
      <c r="B656" s="995"/>
      <c r="C656" s="175"/>
      <c r="D656" s="174"/>
      <c r="E656" s="174"/>
      <c r="F656" s="174"/>
      <c r="G656" s="174"/>
      <c r="H656" s="174"/>
      <c r="I656" s="174"/>
      <c r="J656" s="174"/>
      <c r="K656" s="174"/>
    </row>
    <row r="657" spans="2:11" ht="13.5">
      <c r="B657" s="995"/>
      <c r="C657" s="175" t="s">
        <v>2155</v>
      </c>
      <c r="D657" s="174"/>
      <c r="E657" s="174"/>
      <c r="F657" s="174"/>
      <c r="G657" s="174"/>
      <c r="H657" s="174"/>
      <c r="I657" s="174"/>
      <c r="J657" s="174"/>
      <c r="K657" s="174"/>
    </row>
    <row r="658" spans="2:11" ht="13.5">
      <c r="B658" s="995"/>
      <c r="C658" s="175" t="s">
        <v>2156</v>
      </c>
      <c r="D658" s="174"/>
      <c r="E658" s="174"/>
      <c r="F658" s="174"/>
      <c r="G658" s="174"/>
      <c r="H658" s="174"/>
      <c r="I658" s="174"/>
      <c r="J658" s="174"/>
      <c r="K658" s="174"/>
    </row>
    <row r="659" spans="2:11" ht="13.5">
      <c r="B659" s="995"/>
      <c r="C659" s="175" t="s">
        <v>2157</v>
      </c>
      <c r="D659" s="174"/>
      <c r="E659" s="174"/>
      <c r="F659" s="174"/>
      <c r="G659" s="174"/>
      <c r="H659" s="174"/>
      <c r="I659" s="174"/>
      <c r="J659" s="174"/>
      <c r="K659" s="174"/>
    </row>
    <row r="660" spans="2:11" ht="13.5">
      <c r="B660" s="995"/>
      <c r="C660" s="175" t="s">
        <v>2158</v>
      </c>
      <c r="D660" s="174"/>
      <c r="E660" s="174"/>
      <c r="F660" s="174"/>
      <c r="G660" s="174"/>
      <c r="H660" s="174"/>
      <c r="I660" s="174"/>
      <c r="J660" s="174"/>
      <c r="K660" s="174"/>
    </row>
    <row r="661" spans="2:11" ht="13.5">
      <c r="B661" s="995"/>
      <c r="C661" s="175" t="s">
        <v>2159</v>
      </c>
      <c r="D661" s="174"/>
      <c r="E661" s="174"/>
      <c r="F661" s="174"/>
      <c r="G661" s="174"/>
      <c r="H661" s="174"/>
      <c r="I661" s="174"/>
      <c r="J661" s="174"/>
      <c r="K661" s="174"/>
    </row>
    <row r="662" spans="2:11" ht="13.5">
      <c r="B662" s="995"/>
      <c r="C662" s="175" t="s">
        <v>2160</v>
      </c>
      <c r="D662" s="174"/>
      <c r="E662" s="174"/>
      <c r="F662" s="174"/>
      <c r="G662" s="174"/>
      <c r="H662" s="174"/>
      <c r="I662" s="174"/>
      <c r="J662" s="174"/>
      <c r="K662" s="174"/>
    </row>
    <row r="663" spans="2:11" ht="13.5">
      <c r="B663" s="995"/>
      <c r="C663" s="175" t="s">
        <v>2161</v>
      </c>
      <c r="D663" s="174"/>
      <c r="E663" s="174"/>
      <c r="F663" s="174"/>
      <c r="G663" s="174"/>
      <c r="H663" s="174"/>
      <c r="I663" s="174"/>
      <c r="J663" s="174"/>
      <c r="K663" s="174"/>
    </row>
    <row r="664" spans="2:11" ht="13.5">
      <c r="B664" s="995"/>
      <c r="C664" s="175" t="s">
        <v>2162</v>
      </c>
      <c r="D664" s="174"/>
      <c r="E664" s="174"/>
      <c r="F664" s="174"/>
      <c r="G664" s="174"/>
      <c r="H664" s="174"/>
      <c r="I664" s="174"/>
      <c r="J664" s="174"/>
      <c r="K664" s="174"/>
    </row>
    <row r="665" spans="2:11" ht="13.5">
      <c r="B665" s="995"/>
      <c r="C665" s="175" t="s">
        <v>2163</v>
      </c>
      <c r="D665" s="174"/>
      <c r="E665" s="174"/>
      <c r="F665" s="174"/>
      <c r="G665" s="174"/>
      <c r="H665" s="174"/>
      <c r="I665" s="174"/>
      <c r="J665" s="174"/>
      <c r="K665" s="174"/>
    </row>
    <row r="666" spans="2:11" ht="13.5">
      <c r="B666" s="995"/>
      <c r="C666" s="175" t="s">
        <v>2164</v>
      </c>
      <c r="D666" s="174"/>
      <c r="E666" s="174"/>
      <c r="F666" s="174"/>
      <c r="G666" s="174"/>
      <c r="H666" s="174"/>
      <c r="I666" s="174"/>
      <c r="J666" s="174"/>
      <c r="K666" s="174"/>
    </row>
    <row r="667" spans="2:11" ht="13.5">
      <c r="B667" s="995"/>
      <c r="C667" s="175" t="s">
        <v>2165</v>
      </c>
      <c r="D667" s="174"/>
      <c r="E667" s="174"/>
      <c r="F667" s="174"/>
      <c r="G667" s="174"/>
      <c r="H667" s="174"/>
      <c r="I667" s="174"/>
      <c r="J667" s="174"/>
      <c r="K667" s="174"/>
    </row>
    <row r="668" spans="2:11" ht="13.5">
      <c r="B668" s="995"/>
      <c r="C668" s="175"/>
      <c r="D668" s="174"/>
      <c r="E668" s="174"/>
      <c r="F668" s="174"/>
      <c r="G668" s="174"/>
      <c r="H668" s="174"/>
      <c r="I668" s="174"/>
      <c r="J668" s="174"/>
      <c r="K668" s="174"/>
    </row>
    <row r="669" spans="2:11" ht="13.5">
      <c r="B669" s="995"/>
      <c r="C669" s="175" t="s">
        <v>2166</v>
      </c>
      <c r="D669" s="174"/>
      <c r="E669" s="174"/>
      <c r="F669" s="174"/>
      <c r="G669" s="174"/>
      <c r="H669" s="174"/>
      <c r="I669" s="174"/>
      <c r="J669" s="174"/>
      <c r="K669" s="174"/>
    </row>
    <row r="670" spans="2:11" ht="13.5">
      <c r="B670" s="995"/>
      <c r="C670" s="175" t="s">
        <v>2167</v>
      </c>
      <c r="D670" s="174"/>
      <c r="E670" s="174"/>
      <c r="F670" s="174"/>
      <c r="G670" s="174"/>
      <c r="H670" s="174"/>
      <c r="I670" s="174"/>
      <c r="J670" s="174"/>
      <c r="K670" s="174"/>
    </row>
    <row r="671" spans="2:11" ht="13.5">
      <c r="B671" s="995"/>
      <c r="C671" s="175" t="s">
        <v>2168</v>
      </c>
      <c r="D671" s="174"/>
      <c r="E671" s="174"/>
      <c r="F671" s="174"/>
      <c r="G671" s="174"/>
      <c r="H671" s="174"/>
      <c r="I671" s="174"/>
      <c r="J671" s="174"/>
      <c r="K671" s="174"/>
    </row>
    <row r="672" spans="2:11" ht="13.5">
      <c r="B672" s="995"/>
      <c r="C672" s="175" t="s">
        <v>2169</v>
      </c>
      <c r="D672" s="174"/>
      <c r="E672" s="174"/>
      <c r="F672" s="174"/>
      <c r="G672" s="174"/>
      <c r="H672" s="174"/>
      <c r="I672" s="174"/>
      <c r="J672" s="174"/>
      <c r="K672" s="174"/>
    </row>
    <row r="673" spans="2:11" ht="13.5">
      <c r="B673" s="995"/>
      <c r="C673" s="175" t="s">
        <v>2170</v>
      </c>
      <c r="D673" s="174"/>
      <c r="E673" s="174"/>
      <c r="F673" s="174"/>
      <c r="G673" s="174"/>
      <c r="H673" s="174"/>
      <c r="I673" s="174"/>
      <c r="J673" s="174"/>
      <c r="K673" s="174"/>
    </row>
    <row r="674" spans="2:11" ht="13.5">
      <c r="B674" s="995"/>
      <c r="C674" s="175"/>
      <c r="D674" s="174"/>
      <c r="E674" s="174"/>
      <c r="F674" s="174"/>
      <c r="G674" s="174"/>
      <c r="H674" s="174"/>
      <c r="I674" s="174"/>
      <c r="J674" s="174"/>
      <c r="K674" s="174"/>
    </row>
    <row r="675" spans="2:11" ht="13.5">
      <c r="B675" s="995"/>
      <c r="C675" s="175" t="s">
        <v>2171</v>
      </c>
      <c r="D675" s="174"/>
      <c r="E675" s="174"/>
      <c r="F675" s="174"/>
      <c r="G675" s="174"/>
      <c r="H675" s="174"/>
      <c r="I675" s="174"/>
      <c r="J675" s="174"/>
      <c r="K675" s="174"/>
    </row>
    <row r="676" spans="2:11" ht="13.5">
      <c r="B676" s="995"/>
      <c r="C676" s="175" t="s">
        <v>2172</v>
      </c>
      <c r="D676" s="174"/>
      <c r="E676" s="174"/>
      <c r="F676" s="174"/>
      <c r="G676" s="174"/>
      <c r="H676" s="174"/>
      <c r="I676" s="174"/>
      <c r="J676" s="174"/>
      <c r="K676" s="174"/>
    </row>
    <row r="677" spans="2:11" ht="13.5">
      <c r="B677" s="995"/>
      <c r="C677" s="175" t="s">
        <v>2173</v>
      </c>
      <c r="D677" s="174"/>
      <c r="E677" s="174"/>
      <c r="F677" s="174"/>
      <c r="G677" s="174"/>
      <c r="H677" s="174"/>
      <c r="I677" s="174"/>
      <c r="J677" s="174"/>
      <c r="K677" s="174"/>
    </row>
    <row r="678" spans="2:11" ht="13.5">
      <c r="B678" s="995"/>
      <c r="C678" s="175" t="s">
        <v>2174</v>
      </c>
      <c r="D678" s="174"/>
      <c r="E678" s="174"/>
      <c r="F678" s="174"/>
      <c r="G678" s="174"/>
      <c r="H678" s="174"/>
      <c r="I678" s="174"/>
      <c r="J678" s="174"/>
      <c r="K678" s="174"/>
    </row>
    <row r="679" spans="2:11" ht="13.5">
      <c r="B679" s="995"/>
      <c r="C679" s="175" t="s">
        <v>2175</v>
      </c>
      <c r="D679" s="174"/>
      <c r="E679" s="174"/>
      <c r="F679" s="174"/>
      <c r="G679" s="174"/>
      <c r="H679" s="174"/>
      <c r="I679" s="174"/>
      <c r="J679" s="174"/>
      <c r="K679" s="174"/>
    </row>
    <row r="680" spans="2:11" ht="13.5">
      <c r="B680" s="995"/>
      <c r="C680" s="175" t="s">
        <v>2176</v>
      </c>
      <c r="D680" s="174"/>
      <c r="E680" s="174"/>
      <c r="F680" s="174"/>
      <c r="G680" s="174"/>
      <c r="H680" s="174"/>
      <c r="I680" s="174"/>
      <c r="J680" s="174"/>
      <c r="K680" s="174"/>
    </row>
    <row r="681" spans="2:11" ht="13.5">
      <c r="B681" s="995"/>
      <c r="C681" s="175" t="s">
        <v>2177</v>
      </c>
      <c r="D681" s="174"/>
      <c r="E681" s="174"/>
      <c r="F681" s="174"/>
      <c r="G681" s="174"/>
      <c r="H681" s="174"/>
      <c r="I681" s="174"/>
      <c r="J681" s="174"/>
      <c r="K681" s="174"/>
    </row>
    <row r="682" spans="2:11" ht="13.5">
      <c r="B682" s="995"/>
      <c r="C682" s="175"/>
      <c r="D682" s="174"/>
      <c r="E682" s="174"/>
      <c r="F682" s="174"/>
      <c r="G682" s="174"/>
      <c r="H682" s="174"/>
      <c r="I682" s="174"/>
      <c r="J682" s="174"/>
      <c r="K682" s="174"/>
    </row>
    <row r="683" spans="2:11" ht="13.5">
      <c r="B683" s="995"/>
      <c r="C683" s="175" t="s">
        <v>2178</v>
      </c>
      <c r="D683" s="174"/>
      <c r="E683" s="174"/>
      <c r="F683" s="174"/>
      <c r="G683" s="174"/>
      <c r="H683" s="174"/>
      <c r="I683" s="174"/>
      <c r="J683" s="174"/>
      <c r="K683" s="174"/>
    </row>
    <row r="684" spans="2:11" ht="13.5">
      <c r="B684" s="995"/>
      <c r="C684" s="175"/>
      <c r="D684" s="174"/>
      <c r="E684" s="174"/>
      <c r="F684" s="174"/>
      <c r="G684" s="174"/>
      <c r="H684" s="174"/>
      <c r="I684" s="174"/>
      <c r="J684" s="174"/>
      <c r="K684" s="174"/>
    </row>
    <row r="685" spans="2:11" ht="13.5">
      <c r="B685" s="995"/>
      <c r="C685" s="175" t="s">
        <v>2179</v>
      </c>
      <c r="D685" s="174"/>
      <c r="E685" s="174"/>
      <c r="F685" s="174"/>
      <c r="G685" s="174"/>
      <c r="H685" s="174"/>
      <c r="I685" s="174"/>
      <c r="J685" s="174"/>
      <c r="K685" s="174"/>
    </row>
    <row r="686" spans="2:11" ht="13.5">
      <c r="B686" s="995"/>
      <c r="C686" s="175" t="s">
        <v>2180</v>
      </c>
      <c r="D686" s="174"/>
      <c r="E686" s="174"/>
      <c r="F686" s="174"/>
      <c r="G686" s="174"/>
      <c r="H686" s="174"/>
      <c r="I686" s="174"/>
      <c r="J686" s="174"/>
      <c r="K686" s="174"/>
    </row>
    <row r="687" spans="2:11" ht="13.5">
      <c r="B687" s="995"/>
      <c r="C687" s="175" t="s">
        <v>2181</v>
      </c>
      <c r="D687" s="174"/>
      <c r="E687" s="174"/>
      <c r="F687" s="174"/>
      <c r="G687" s="174"/>
      <c r="H687" s="174"/>
      <c r="I687" s="174"/>
      <c r="J687" s="174"/>
      <c r="K687" s="174"/>
    </row>
    <row r="688" spans="2:11" ht="13.5">
      <c r="B688" s="995"/>
      <c r="C688" s="175" t="s">
        <v>2182</v>
      </c>
      <c r="D688" s="174"/>
      <c r="E688" s="174"/>
      <c r="F688" s="174"/>
      <c r="G688" s="174"/>
      <c r="H688" s="174"/>
      <c r="I688" s="174"/>
      <c r="J688" s="174"/>
      <c r="K688" s="174"/>
    </row>
    <row r="689" spans="2:11" ht="13.5">
      <c r="B689" s="995"/>
      <c r="C689" s="175" t="s">
        <v>2183</v>
      </c>
      <c r="D689" s="174"/>
      <c r="E689" s="174"/>
      <c r="F689" s="174"/>
      <c r="G689" s="174"/>
      <c r="H689" s="174"/>
      <c r="I689" s="174"/>
      <c r="J689" s="174"/>
      <c r="K689" s="174"/>
    </row>
    <row r="690" spans="2:11" ht="13.5">
      <c r="B690" s="995"/>
      <c r="C690" s="175" t="s">
        <v>2184</v>
      </c>
      <c r="D690" s="174"/>
      <c r="E690" s="174"/>
      <c r="F690" s="174"/>
      <c r="G690" s="174"/>
      <c r="H690" s="174"/>
      <c r="I690" s="174"/>
      <c r="J690" s="174"/>
      <c r="K690" s="174"/>
    </row>
    <row r="691" spans="2:11" ht="13.5">
      <c r="B691" s="995"/>
      <c r="C691" s="175" t="s">
        <v>2185</v>
      </c>
      <c r="D691" s="174"/>
      <c r="E691" s="174"/>
      <c r="F691" s="174"/>
      <c r="G691" s="174"/>
      <c r="H691" s="174"/>
      <c r="I691" s="174"/>
      <c r="J691" s="174"/>
      <c r="K691" s="174"/>
    </row>
    <row r="692" spans="2:11" ht="13.5">
      <c r="B692" s="995"/>
      <c r="C692" s="175" t="s">
        <v>2186</v>
      </c>
      <c r="D692" s="174"/>
      <c r="E692" s="174"/>
      <c r="F692" s="174"/>
      <c r="G692" s="174"/>
      <c r="H692" s="174"/>
      <c r="I692" s="174"/>
      <c r="J692" s="174"/>
      <c r="K692" s="174"/>
    </row>
    <row r="693" spans="2:11" ht="13.5">
      <c r="B693" s="995"/>
      <c r="C693" s="175"/>
      <c r="D693" s="174"/>
      <c r="E693" s="174"/>
      <c r="F693" s="174"/>
      <c r="G693" s="174"/>
      <c r="H693" s="174"/>
      <c r="I693" s="174"/>
      <c r="J693" s="174"/>
      <c r="K693" s="174"/>
    </row>
    <row r="694" spans="2:11" ht="13.5">
      <c r="B694" s="995"/>
      <c r="C694" s="175" t="s">
        <v>2187</v>
      </c>
      <c r="D694" s="174"/>
      <c r="E694" s="174"/>
      <c r="F694" s="174"/>
      <c r="G694" s="174"/>
      <c r="H694" s="174"/>
      <c r="I694" s="174"/>
      <c r="J694" s="174"/>
      <c r="K694" s="174"/>
    </row>
    <row r="695" spans="2:11" ht="13.5">
      <c r="B695" s="995"/>
      <c r="C695" s="175" t="s">
        <v>2188</v>
      </c>
      <c r="D695" s="174"/>
      <c r="E695" s="174"/>
      <c r="F695" s="174"/>
      <c r="G695" s="174"/>
      <c r="H695" s="174"/>
      <c r="I695" s="174"/>
      <c r="J695" s="174"/>
      <c r="K695" s="174"/>
    </row>
    <row r="696" spans="2:11" ht="13.5">
      <c r="B696" s="995"/>
      <c r="C696" s="175" t="s">
        <v>2189</v>
      </c>
      <c r="D696" s="174"/>
      <c r="E696" s="174"/>
      <c r="F696" s="174"/>
      <c r="G696" s="174"/>
      <c r="H696" s="174"/>
      <c r="I696" s="174"/>
      <c r="J696" s="174"/>
      <c r="K696" s="174"/>
    </row>
    <row r="697" spans="2:11" ht="13.5">
      <c r="B697" s="995"/>
      <c r="C697" s="175" t="s">
        <v>2190</v>
      </c>
      <c r="D697" s="174"/>
      <c r="E697" s="174"/>
      <c r="F697" s="174"/>
      <c r="G697" s="174"/>
      <c r="H697" s="174"/>
      <c r="I697" s="174"/>
      <c r="J697" s="174"/>
      <c r="K697" s="174"/>
    </row>
    <row r="698" spans="2:11" ht="13.5">
      <c r="B698" s="995"/>
      <c r="C698" s="175" t="s">
        <v>2191</v>
      </c>
      <c r="D698" s="174"/>
      <c r="E698" s="174"/>
      <c r="F698" s="174"/>
      <c r="G698" s="174"/>
      <c r="H698" s="174"/>
      <c r="I698" s="174"/>
      <c r="J698" s="174"/>
      <c r="K698" s="174"/>
    </row>
    <row r="699" spans="2:11" ht="13.5">
      <c r="B699" s="995"/>
      <c r="C699" s="175"/>
      <c r="D699" s="174"/>
      <c r="E699" s="174"/>
      <c r="F699" s="174"/>
      <c r="G699" s="174"/>
      <c r="H699" s="174"/>
      <c r="I699" s="174"/>
      <c r="J699" s="174"/>
      <c r="K699" s="174"/>
    </row>
    <row r="700" spans="2:11" ht="13.5">
      <c r="B700" s="995"/>
      <c r="C700" s="175" t="s">
        <v>2192</v>
      </c>
      <c r="D700" s="174"/>
      <c r="E700" s="174"/>
      <c r="F700" s="174"/>
      <c r="G700" s="174"/>
      <c r="H700" s="174"/>
      <c r="I700" s="174"/>
      <c r="J700" s="174"/>
      <c r="K700" s="174"/>
    </row>
    <row r="701" spans="2:11" ht="13.5">
      <c r="B701" s="995"/>
      <c r="C701" s="175" t="s">
        <v>2193</v>
      </c>
      <c r="D701" s="174"/>
      <c r="E701" s="174"/>
      <c r="F701" s="174"/>
      <c r="G701" s="174"/>
      <c r="H701" s="174"/>
      <c r="I701" s="174"/>
      <c r="J701" s="174"/>
      <c r="K701" s="174"/>
    </row>
    <row r="702" spans="2:11" ht="13.5">
      <c r="B702" s="995"/>
      <c r="C702" s="175"/>
      <c r="D702" s="174"/>
      <c r="E702" s="174"/>
      <c r="F702" s="174"/>
      <c r="G702" s="174"/>
      <c r="H702" s="174"/>
      <c r="I702" s="174"/>
      <c r="J702" s="174"/>
      <c r="K702" s="174"/>
    </row>
    <row r="703" spans="2:11" ht="13.5">
      <c r="B703" s="995"/>
      <c r="C703" s="175" t="s">
        <v>2194</v>
      </c>
      <c r="D703" s="174"/>
      <c r="E703" s="174"/>
      <c r="F703" s="174"/>
      <c r="G703" s="174"/>
      <c r="H703" s="174"/>
      <c r="I703" s="174"/>
      <c r="J703" s="174"/>
      <c r="K703" s="174"/>
    </row>
    <row r="704" spans="2:11" ht="13.5">
      <c r="B704" s="995"/>
      <c r="C704" s="175" t="s">
        <v>2195</v>
      </c>
      <c r="D704" s="174"/>
      <c r="E704" s="174"/>
      <c r="F704" s="174"/>
      <c r="G704" s="174"/>
      <c r="H704" s="174"/>
      <c r="I704" s="174"/>
      <c r="J704" s="174"/>
      <c r="K704" s="174"/>
    </row>
    <row r="705" spans="2:11" ht="13.5">
      <c r="B705" s="995"/>
      <c r="C705" s="175" t="s">
        <v>2196</v>
      </c>
      <c r="D705" s="174"/>
      <c r="E705" s="174"/>
      <c r="F705" s="174"/>
      <c r="G705" s="174"/>
      <c r="H705" s="174"/>
      <c r="I705" s="174"/>
      <c r="J705" s="174"/>
      <c r="K705" s="174"/>
    </row>
    <row r="706" spans="2:11" ht="13.5">
      <c r="B706" s="995"/>
      <c r="C706" s="175" t="s">
        <v>2197</v>
      </c>
      <c r="D706" s="174"/>
      <c r="E706" s="174"/>
      <c r="F706" s="174"/>
      <c r="G706" s="174"/>
      <c r="H706" s="174"/>
      <c r="I706" s="174"/>
      <c r="J706" s="174"/>
      <c r="K706" s="174"/>
    </row>
    <row r="707" spans="2:11" ht="13.5">
      <c r="B707" s="995"/>
      <c r="C707" s="175" t="s">
        <v>2198</v>
      </c>
      <c r="D707" s="174"/>
      <c r="E707" s="174"/>
      <c r="F707" s="174"/>
      <c r="G707" s="174"/>
      <c r="H707" s="174"/>
      <c r="I707" s="174"/>
      <c r="J707" s="174"/>
      <c r="K707" s="174"/>
    </row>
    <row r="708" spans="2:11" ht="13.5">
      <c r="B708" s="995"/>
      <c r="C708" s="175" t="s">
        <v>2199</v>
      </c>
      <c r="D708" s="174"/>
      <c r="E708" s="174"/>
      <c r="F708" s="174"/>
      <c r="G708" s="174"/>
      <c r="H708" s="174"/>
      <c r="I708" s="174"/>
      <c r="J708" s="174"/>
      <c r="K708" s="174"/>
    </row>
    <row r="709" spans="2:11" ht="13.5">
      <c r="B709" s="995"/>
      <c r="C709" s="175"/>
      <c r="D709" s="174"/>
      <c r="E709" s="174"/>
      <c r="F709" s="174"/>
      <c r="G709" s="174"/>
      <c r="H709" s="174"/>
      <c r="I709" s="174"/>
      <c r="J709" s="174"/>
      <c r="K709" s="174"/>
    </row>
    <row r="710" spans="2:11" ht="13.5">
      <c r="B710" s="995"/>
      <c r="C710" s="175" t="s">
        <v>2200</v>
      </c>
      <c r="D710" s="174"/>
      <c r="E710" s="174"/>
      <c r="F710" s="174"/>
      <c r="G710" s="174"/>
      <c r="H710" s="174"/>
      <c r="I710" s="174"/>
      <c r="J710" s="174"/>
      <c r="K710" s="174"/>
    </row>
    <row r="711" spans="2:11" ht="13.5">
      <c r="B711" s="995"/>
      <c r="C711" s="175" t="s">
        <v>2201</v>
      </c>
      <c r="D711" s="174"/>
      <c r="E711" s="174"/>
      <c r="F711" s="174"/>
      <c r="G711" s="174"/>
      <c r="H711" s="174"/>
      <c r="I711" s="174"/>
      <c r="J711" s="174"/>
      <c r="K711" s="174"/>
    </row>
    <row r="712" spans="2:11" ht="13.5">
      <c r="B712" s="995"/>
      <c r="C712" s="175" t="s">
        <v>2202</v>
      </c>
      <c r="D712" s="174"/>
      <c r="E712" s="174"/>
      <c r="F712" s="174"/>
      <c r="G712" s="174"/>
      <c r="H712" s="174"/>
      <c r="I712" s="174"/>
      <c r="J712" s="174"/>
      <c r="K712" s="174"/>
    </row>
    <row r="713" spans="2:11" ht="13.5">
      <c r="B713" s="995"/>
      <c r="C713" s="175" t="s">
        <v>2203</v>
      </c>
      <c r="D713" s="174"/>
      <c r="E713" s="174"/>
      <c r="F713" s="174"/>
      <c r="G713" s="174"/>
      <c r="H713" s="174"/>
      <c r="I713" s="174"/>
      <c r="J713" s="174"/>
      <c r="K713" s="174"/>
    </row>
    <row r="714" spans="2:11" ht="13.5">
      <c r="B714" s="995"/>
      <c r="C714" s="175" t="s">
        <v>2204</v>
      </c>
      <c r="D714" s="174"/>
      <c r="E714" s="174"/>
      <c r="F714" s="174"/>
      <c r="G714" s="174"/>
      <c r="H714" s="174"/>
      <c r="I714" s="174"/>
      <c r="J714" s="174"/>
      <c r="K714" s="174"/>
    </row>
    <row r="715" spans="2:11" ht="13.5">
      <c r="B715" s="995"/>
      <c r="C715" s="175"/>
      <c r="D715" s="174"/>
      <c r="E715" s="174"/>
      <c r="F715" s="174"/>
      <c r="G715" s="174"/>
      <c r="H715" s="174"/>
      <c r="I715" s="174"/>
      <c r="J715" s="174"/>
      <c r="K715" s="174"/>
    </row>
    <row r="716" spans="2:11" ht="13.5">
      <c r="B716" s="995"/>
      <c r="C716" s="175" t="s">
        <v>2205</v>
      </c>
      <c r="D716" s="174"/>
      <c r="E716" s="174"/>
      <c r="F716" s="174"/>
      <c r="G716" s="174"/>
      <c r="H716" s="174"/>
      <c r="I716" s="174"/>
      <c r="J716" s="174"/>
      <c r="K716" s="174"/>
    </row>
    <row r="717" spans="2:11" ht="13.5">
      <c r="B717" s="995"/>
      <c r="C717" s="175" t="s">
        <v>2206</v>
      </c>
      <c r="D717" s="174"/>
      <c r="E717" s="174"/>
      <c r="F717" s="174"/>
      <c r="G717" s="174"/>
      <c r="H717" s="174"/>
      <c r="I717" s="174"/>
      <c r="J717" s="174"/>
      <c r="K717" s="174"/>
    </row>
    <row r="718" spans="2:11" ht="13.5">
      <c r="B718" s="995"/>
      <c r="C718" s="175" t="s">
        <v>2207</v>
      </c>
      <c r="D718" s="174"/>
      <c r="E718" s="174"/>
      <c r="F718" s="174"/>
      <c r="G718" s="174"/>
      <c r="H718" s="174"/>
      <c r="I718" s="174"/>
      <c r="J718" s="174"/>
      <c r="K718" s="174"/>
    </row>
    <row r="719" spans="2:11" ht="13.5">
      <c r="B719" s="995"/>
      <c r="C719" s="175"/>
      <c r="D719" s="174"/>
      <c r="E719" s="174"/>
      <c r="F719" s="174"/>
      <c r="G719" s="174"/>
      <c r="H719" s="174"/>
      <c r="I719" s="174"/>
      <c r="J719" s="174"/>
      <c r="K719" s="174"/>
    </row>
    <row r="720" spans="2:11" ht="13.5">
      <c r="B720" s="995"/>
      <c r="C720" s="175" t="s">
        <v>2208</v>
      </c>
      <c r="D720" s="174"/>
      <c r="E720" s="174"/>
      <c r="F720" s="174"/>
      <c r="G720" s="174"/>
      <c r="H720" s="174"/>
      <c r="I720" s="174"/>
      <c r="J720" s="174"/>
      <c r="K720" s="174"/>
    </row>
    <row r="721" spans="2:11" ht="13.5">
      <c r="B721" s="995"/>
      <c r="C721" s="175" t="s">
        <v>2209</v>
      </c>
      <c r="D721" s="174"/>
      <c r="E721" s="174"/>
      <c r="F721" s="174"/>
      <c r="G721" s="174"/>
      <c r="H721" s="174"/>
      <c r="I721" s="174"/>
      <c r="J721" s="174"/>
      <c r="K721" s="174"/>
    </row>
    <row r="722" spans="2:11" ht="13.5">
      <c r="B722" s="995"/>
      <c r="C722" s="175" t="s">
        <v>2210</v>
      </c>
      <c r="D722" s="174"/>
      <c r="E722" s="174"/>
      <c r="F722" s="174"/>
      <c r="G722" s="174"/>
      <c r="H722" s="174"/>
      <c r="I722" s="174"/>
      <c r="J722" s="174"/>
      <c r="K722" s="174"/>
    </row>
    <row r="723" spans="2:11" ht="13.5">
      <c r="B723" s="995"/>
      <c r="C723" s="175"/>
      <c r="D723" s="174"/>
      <c r="E723" s="174"/>
      <c r="F723" s="174"/>
      <c r="G723" s="174"/>
      <c r="H723" s="174"/>
      <c r="I723" s="174"/>
      <c r="J723" s="174"/>
      <c r="K723" s="174"/>
    </row>
    <row r="724" spans="2:11" ht="13.5">
      <c r="B724" s="995"/>
      <c r="C724" s="175" t="s">
        <v>2211</v>
      </c>
      <c r="D724" s="174"/>
      <c r="E724" s="174"/>
      <c r="F724" s="174"/>
      <c r="G724" s="174"/>
      <c r="H724" s="174"/>
      <c r="I724" s="174"/>
      <c r="J724" s="174"/>
      <c r="K724" s="174"/>
    </row>
    <row r="725" spans="2:11" ht="13.5">
      <c r="B725" s="995"/>
      <c r="C725" s="175" t="s">
        <v>2212</v>
      </c>
      <c r="D725" s="174"/>
      <c r="E725" s="174"/>
      <c r="F725" s="174"/>
      <c r="G725" s="174"/>
      <c r="H725" s="174"/>
      <c r="I725" s="174"/>
      <c r="J725" s="174"/>
      <c r="K725" s="174"/>
    </row>
    <row r="726" spans="2:11" ht="13.5">
      <c r="B726" s="995"/>
      <c r="C726" s="175" t="s">
        <v>2213</v>
      </c>
      <c r="D726" s="174"/>
      <c r="E726" s="174"/>
      <c r="F726" s="174"/>
      <c r="G726" s="174"/>
      <c r="H726" s="174"/>
      <c r="I726" s="174"/>
      <c r="J726" s="174"/>
      <c r="K726" s="174"/>
    </row>
    <row r="727" spans="2:11" ht="13.5">
      <c r="B727" s="995"/>
      <c r="C727" s="175" t="s">
        <v>2214</v>
      </c>
      <c r="D727" s="174"/>
      <c r="E727" s="174"/>
      <c r="F727" s="174"/>
      <c r="G727" s="174"/>
      <c r="H727" s="174"/>
      <c r="I727" s="174"/>
      <c r="J727" s="174"/>
      <c r="K727" s="174"/>
    </row>
    <row r="728" spans="2:11" ht="13.5">
      <c r="B728" s="995"/>
      <c r="C728" s="175" t="s">
        <v>2215</v>
      </c>
      <c r="D728" s="174"/>
      <c r="E728" s="174"/>
      <c r="F728" s="174"/>
      <c r="G728" s="174"/>
      <c r="H728" s="174"/>
      <c r="I728" s="174"/>
      <c r="J728" s="174"/>
      <c r="K728" s="174"/>
    </row>
    <row r="729" spans="2:11" ht="13.5">
      <c r="B729" s="995"/>
      <c r="C729" s="175"/>
      <c r="D729" s="174"/>
      <c r="E729" s="174"/>
      <c r="F729" s="174"/>
      <c r="G729" s="174"/>
      <c r="H729" s="174"/>
      <c r="I729" s="174"/>
      <c r="J729" s="174"/>
      <c r="K729" s="174"/>
    </row>
    <row r="730" spans="2:11" ht="13.5">
      <c r="B730" s="995"/>
      <c r="C730" s="175" t="s">
        <v>2216</v>
      </c>
      <c r="D730" s="174"/>
      <c r="E730" s="174"/>
      <c r="F730" s="174"/>
      <c r="G730" s="174"/>
      <c r="H730" s="174"/>
      <c r="I730" s="174"/>
      <c r="J730" s="174"/>
      <c r="K730" s="174"/>
    </row>
    <row r="731" spans="2:11" ht="13.5">
      <c r="B731" s="995"/>
      <c r="C731" s="175" t="s">
        <v>2217</v>
      </c>
      <c r="D731" s="174"/>
      <c r="E731" s="174"/>
      <c r="F731" s="174"/>
      <c r="G731" s="174"/>
      <c r="H731" s="174"/>
      <c r="I731" s="174"/>
      <c r="J731" s="174"/>
      <c r="K731" s="174"/>
    </row>
    <row r="732" spans="2:11" ht="13.5">
      <c r="B732" s="995"/>
      <c r="C732" s="175" t="s">
        <v>2218</v>
      </c>
      <c r="D732" s="174"/>
      <c r="E732" s="174"/>
      <c r="F732" s="174"/>
      <c r="G732" s="174"/>
      <c r="H732" s="174"/>
      <c r="I732" s="174"/>
      <c r="J732" s="174"/>
      <c r="K732" s="174"/>
    </row>
    <row r="733" spans="2:11" ht="13.5">
      <c r="B733" s="995"/>
      <c r="C733" s="175"/>
      <c r="D733" s="174"/>
      <c r="E733" s="174"/>
      <c r="F733" s="174"/>
      <c r="G733" s="174"/>
      <c r="H733" s="174"/>
      <c r="I733" s="174"/>
      <c r="J733" s="174"/>
      <c r="K733" s="174"/>
    </row>
    <row r="734" spans="2:11" ht="13.5">
      <c r="B734" s="995"/>
      <c r="C734" s="175" t="s">
        <v>2219</v>
      </c>
      <c r="D734" s="174"/>
      <c r="E734" s="174"/>
      <c r="F734" s="174"/>
      <c r="G734" s="174"/>
      <c r="H734" s="174"/>
      <c r="I734" s="174"/>
      <c r="J734" s="174"/>
      <c r="K734" s="174"/>
    </row>
    <row r="735" spans="2:11" ht="13.5">
      <c r="B735" s="995"/>
      <c r="C735" s="175" t="s">
        <v>2220</v>
      </c>
      <c r="D735" s="174"/>
      <c r="E735" s="174"/>
      <c r="F735" s="174"/>
      <c r="G735" s="174"/>
      <c r="H735" s="174"/>
      <c r="I735" s="174"/>
      <c r="J735" s="174"/>
      <c r="K735" s="174"/>
    </row>
    <row r="736" spans="2:11" ht="13.5">
      <c r="B736" s="995"/>
      <c r="C736" s="175" t="s">
        <v>2221</v>
      </c>
      <c r="D736" s="174"/>
      <c r="E736" s="174"/>
      <c r="F736" s="174"/>
      <c r="G736" s="174"/>
      <c r="H736" s="174"/>
      <c r="I736" s="174"/>
      <c r="J736" s="174"/>
      <c r="K736" s="174"/>
    </row>
    <row r="737" spans="2:11" ht="13.5">
      <c r="B737" s="995"/>
      <c r="C737" s="175" t="s">
        <v>2222</v>
      </c>
      <c r="D737" s="174"/>
      <c r="E737" s="174"/>
      <c r="F737" s="174"/>
      <c r="G737" s="174"/>
      <c r="H737" s="174"/>
      <c r="I737" s="174"/>
      <c r="J737" s="174"/>
      <c r="K737" s="174"/>
    </row>
    <row r="738" spans="2:11" ht="13.5">
      <c r="B738" s="995"/>
      <c r="C738" s="175" t="s">
        <v>2223</v>
      </c>
      <c r="D738" s="174"/>
      <c r="E738" s="174"/>
      <c r="F738" s="174"/>
      <c r="G738" s="174"/>
      <c r="H738" s="174"/>
      <c r="I738" s="174"/>
      <c r="J738" s="174"/>
      <c r="K738" s="174"/>
    </row>
    <row r="739" spans="2:11" ht="13.5">
      <c r="B739" s="995"/>
      <c r="C739" s="175" t="s">
        <v>2224</v>
      </c>
      <c r="D739" s="174"/>
      <c r="E739" s="174"/>
      <c r="F739" s="174"/>
      <c r="G739" s="174"/>
      <c r="H739" s="174"/>
      <c r="I739" s="174"/>
      <c r="J739" s="174"/>
      <c r="K739" s="174"/>
    </row>
    <row r="740" spans="2:11" ht="13.5">
      <c r="B740" s="995"/>
      <c r="C740" s="175"/>
      <c r="D740" s="174"/>
      <c r="E740" s="174"/>
      <c r="F740" s="174"/>
      <c r="G740" s="174"/>
      <c r="H740" s="174"/>
      <c r="I740" s="174"/>
      <c r="J740" s="174"/>
      <c r="K740" s="174"/>
    </row>
    <row r="741" spans="2:11" ht="13.5">
      <c r="B741" s="995"/>
      <c r="C741" s="175" t="s">
        <v>2225</v>
      </c>
      <c r="D741" s="174"/>
      <c r="E741" s="174"/>
      <c r="F741" s="174"/>
      <c r="G741" s="174"/>
      <c r="H741" s="174"/>
      <c r="I741" s="174"/>
      <c r="J741" s="174"/>
      <c r="K741" s="174"/>
    </row>
    <row r="742" spans="2:11" ht="13.5">
      <c r="B742" s="995"/>
      <c r="C742" s="175" t="s">
        <v>2226</v>
      </c>
      <c r="D742" s="174"/>
      <c r="E742" s="174"/>
      <c r="F742" s="174"/>
      <c r="G742" s="174"/>
      <c r="H742" s="174"/>
      <c r="I742" s="174"/>
      <c r="J742" s="174"/>
      <c r="K742" s="174"/>
    </row>
    <row r="743" spans="2:11" ht="13.5">
      <c r="B743" s="995"/>
      <c r="C743" s="175" t="s">
        <v>2227</v>
      </c>
      <c r="D743" s="174"/>
      <c r="E743" s="174"/>
      <c r="F743" s="174"/>
      <c r="G743" s="174"/>
      <c r="H743" s="174"/>
      <c r="I743" s="174"/>
      <c r="J743" s="174"/>
      <c r="K743" s="174"/>
    </row>
    <row r="744" spans="2:11" ht="13.5">
      <c r="B744" s="995"/>
      <c r="C744" s="175" t="s">
        <v>2228</v>
      </c>
      <c r="D744" s="174"/>
      <c r="E744" s="174"/>
      <c r="F744" s="174"/>
      <c r="G744" s="174"/>
      <c r="H744" s="174"/>
      <c r="I744" s="174"/>
      <c r="J744" s="174"/>
      <c r="K744" s="174"/>
    </row>
    <row r="745" spans="2:11" ht="13.5">
      <c r="B745" s="995"/>
      <c r="C745" s="175" t="s">
        <v>2229</v>
      </c>
      <c r="D745" s="174"/>
      <c r="E745" s="174"/>
      <c r="F745" s="174"/>
      <c r="G745" s="174"/>
      <c r="H745" s="174"/>
      <c r="I745" s="174"/>
      <c r="J745" s="174"/>
      <c r="K745" s="174"/>
    </row>
    <row r="746" spans="2:11" ht="13.5">
      <c r="B746" s="995"/>
      <c r="C746" s="175" t="s">
        <v>2230</v>
      </c>
      <c r="D746" s="174"/>
      <c r="E746" s="174"/>
      <c r="F746" s="174"/>
      <c r="G746" s="174"/>
      <c r="H746" s="174"/>
      <c r="I746" s="174"/>
      <c r="J746" s="174"/>
      <c r="K746" s="174"/>
    </row>
    <row r="747" spans="2:11" ht="13.5">
      <c r="B747" s="995"/>
      <c r="C747" s="175" t="s">
        <v>2231</v>
      </c>
      <c r="D747" s="174"/>
      <c r="E747" s="174"/>
      <c r="F747" s="174"/>
      <c r="G747" s="174"/>
      <c r="H747" s="174"/>
      <c r="I747" s="174"/>
      <c r="J747" s="174"/>
      <c r="K747" s="174"/>
    </row>
    <row r="748" spans="2:11" ht="13.5">
      <c r="B748" s="995"/>
      <c r="C748" s="175" t="s">
        <v>2232</v>
      </c>
      <c r="D748" s="174"/>
      <c r="E748" s="174"/>
      <c r="F748" s="174"/>
      <c r="G748" s="174"/>
      <c r="H748" s="174"/>
      <c r="I748" s="174"/>
      <c r="J748" s="174"/>
      <c r="K748" s="174"/>
    </row>
    <row r="749" spans="2:11" ht="13.5">
      <c r="B749" s="995"/>
      <c r="C749" s="175"/>
      <c r="D749" s="174"/>
      <c r="E749" s="174"/>
      <c r="F749" s="174"/>
      <c r="G749" s="174"/>
      <c r="H749" s="174"/>
      <c r="I749" s="174"/>
      <c r="J749" s="174"/>
      <c r="K749" s="174"/>
    </row>
    <row r="750" spans="2:11" ht="13.5">
      <c r="B750" s="995"/>
      <c r="C750" s="175" t="s">
        <v>2233</v>
      </c>
      <c r="D750" s="174"/>
      <c r="E750" s="174"/>
      <c r="F750" s="174"/>
      <c r="G750" s="174"/>
      <c r="H750" s="174"/>
      <c r="I750" s="174"/>
      <c r="J750" s="174"/>
      <c r="K750" s="174"/>
    </row>
    <row r="751" spans="2:11" ht="13.5">
      <c r="B751" s="995"/>
      <c r="C751" s="175" t="s">
        <v>2234</v>
      </c>
      <c r="D751" s="174"/>
      <c r="E751" s="174"/>
      <c r="F751" s="174"/>
      <c r="G751" s="174"/>
      <c r="H751" s="174"/>
      <c r="I751" s="174"/>
      <c r="J751" s="174"/>
      <c r="K751" s="174"/>
    </row>
    <row r="752" spans="2:11" ht="13.5">
      <c r="B752" s="995"/>
      <c r="C752" s="175" t="s">
        <v>2235</v>
      </c>
      <c r="D752" s="174"/>
      <c r="E752" s="174"/>
      <c r="F752" s="174"/>
      <c r="G752" s="174"/>
      <c r="H752" s="174"/>
      <c r="I752" s="174"/>
      <c r="J752" s="174"/>
      <c r="K752" s="174"/>
    </row>
    <row r="753" spans="2:11" ht="13.5">
      <c r="B753" s="995"/>
      <c r="C753" s="175" t="s">
        <v>2236</v>
      </c>
      <c r="D753" s="174"/>
      <c r="E753" s="174"/>
      <c r="F753" s="174"/>
      <c r="G753" s="174"/>
      <c r="H753" s="174"/>
      <c r="I753" s="174"/>
      <c r="J753" s="174"/>
      <c r="K753" s="174"/>
    </row>
    <row r="754" spans="2:11" ht="13.5">
      <c r="B754" s="995"/>
      <c r="C754" s="175" t="s">
        <v>2237</v>
      </c>
      <c r="D754" s="174"/>
      <c r="E754" s="174"/>
      <c r="F754" s="174"/>
      <c r="G754" s="174"/>
      <c r="H754" s="174"/>
      <c r="I754" s="174"/>
      <c r="J754" s="174"/>
      <c r="K754" s="174"/>
    </row>
    <row r="755" spans="2:11" ht="13.5">
      <c r="B755" s="995"/>
      <c r="C755" s="175" t="s">
        <v>2238</v>
      </c>
      <c r="D755" s="174"/>
      <c r="E755" s="174"/>
      <c r="F755" s="174"/>
      <c r="G755" s="174"/>
      <c r="H755" s="174"/>
      <c r="I755" s="174"/>
      <c r="J755" s="174"/>
      <c r="K755" s="174"/>
    </row>
    <row r="756" spans="2:11" ht="13.5">
      <c r="B756" s="995"/>
      <c r="C756" s="175"/>
      <c r="D756" s="174"/>
      <c r="E756" s="174"/>
      <c r="F756" s="174"/>
      <c r="G756" s="174"/>
      <c r="H756" s="174"/>
      <c r="I756" s="174"/>
      <c r="J756" s="174"/>
      <c r="K756" s="174"/>
    </row>
    <row r="757" spans="2:11" ht="13.5">
      <c r="B757" s="995"/>
      <c r="C757" s="175" t="s">
        <v>2239</v>
      </c>
      <c r="D757" s="174"/>
      <c r="E757" s="174"/>
      <c r="F757" s="174"/>
      <c r="G757" s="174"/>
      <c r="H757" s="174"/>
      <c r="I757" s="174"/>
      <c r="J757" s="174"/>
      <c r="K757" s="174"/>
    </row>
    <row r="758" spans="2:11" ht="13.5">
      <c r="B758" s="995"/>
      <c r="C758" s="175" t="s">
        <v>2240</v>
      </c>
      <c r="D758" s="174"/>
      <c r="E758" s="174"/>
      <c r="F758" s="174"/>
      <c r="G758" s="174"/>
      <c r="H758" s="174"/>
      <c r="I758" s="174"/>
      <c r="J758" s="174"/>
      <c r="K758" s="174"/>
    </row>
    <row r="759" spans="2:11" ht="13.5">
      <c r="B759" s="995"/>
      <c r="C759" s="175" t="s">
        <v>2241</v>
      </c>
      <c r="D759" s="174"/>
      <c r="E759" s="174"/>
      <c r="F759" s="174"/>
      <c r="G759" s="174"/>
      <c r="H759" s="174"/>
      <c r="I759" s="174"/>
      <c r="J759" s="174"/>
      <c r="K759" s="174"/>
    </row>
    <row r="760" spans="2:11" ht="13.5">
      <c r="B760" s="995"/>
      <c r="C760" s="175" t="s">
        <v>2242</v>
      </c>
      <c r="D760" s="174"/>
      <c r="E760" s="174"/>
      <c r="F760" s="174"/>
      <c r="G760" s="174"/>
      <c r="H760" s="174"/>
      <c r="I760" s="174"/>
      <c r="J760" s="174"/>
      <c r="K760" s="174"/>
    </row>
    <row r="761" spans="2:11" ht="13.5">
      <c r="B761" s="995"/>
      <c r="C761" s="175" t="s">
        <v>2243</v>
      </c>
      <c r="D761" s="174"/>
      <c r="E761" s="174"/>
      <c r="F761" s="174"/>
      <c r="G761" s="174"/>
      <c r="H761" s="174"/>
      <c r="I761" s="174"/>
      <c r="J761" s="174"/>
      <c r="K761" s="174"/>
    </row>
    <row r="762" spans="2:11" ht="13.5">
      <c r="B762" s="995"/>
      <c r="C762" s="175" t="s">
        <v>2244</v>
      </c>
      <c r="D762" s="174"/>
      <c r="E762" s="174"/>
      <c r="F762" s="174"/>
      <c r="G762" s="174"/>
      <c r="H762" s="174"/>
      <c r="I762" s="174"/>
      <c r="J762" s="174"/>
      <c r="K762" s="174"/>
    </row>
    <row r="763" spans="2:11" ht="13.5">
      <c r="B763" s="995"/>
      <c r="C763" s="175"/>
      <c r="D763" s="174"/>
      <c r="E763" s="174"/>
      <c r="F763" s="174"/>
      <c r="G763" s="174"/>
      <c r="H763" s="174"/>
      <c r="I763" s="174"/>
      <c r="J763" s="174"/>
      <c r="K763" s="174"/>
    </row>
    <row r="764" spans="2:11" ht="13.5">
      <c r="B764" s="995"/>
      <c r="C764" s="175" t="s">
        <v>2245</v>
      </c>
      <c r="D764" s="174"/>
      <c r="E764" s="174"/>
      <c r="F764" s="174"/>
      <c r="G764" s="174"/>
      <c r="H764" s="174"/>
      <c r="I764" s="174"/>
      <c r="J764" s="174"/>
      <c r="K764" s="174"/>
    </row>
    <row r="765" spans="2:11" ht="13.5">
      <c r="B765" s="995"/>
      <c r="C765" s="175" t="s">
        <v>2246</v>
      </c>
      <c r="D765" s="174"/>
      <c r="E765" s="174"/>
      <c r="F765" s="174"/>
      <c r="G765" s="174"/>
      <c r="H765" s="174"/>
      <c r="I765" s="174"/>
      <c r="J765" s="174"/>
      <c r="K765" s="174"/>
    </row>
    <row r="766" spans="2:11" ht="13.5">
      <c r="B766" s="995"/>
      <c r="C766" s="175" t="s">
        <v>2247</v>
      </c>
      <c r="D766" s="174"/>
      <c r="E766" s="174"/>
      <c r="F766" s="174"/>
      <c r="G766" s="174"/>
      <c r="H766" s="174"/>
      <c r="I766" s="174"/>
      <c r="J766" s="174"/>
      <c r="K766" s="174"/>
    </row>
    <row r="767" spans="2:11" ht="13.5">
      <c r="B767" s="995"/>
      <c r="C767" s="175" t="s">
        <v>2248</v>
      </c>
      <c r="D767" s="174"/>
      <c r="E767" s="174"/>
      <c r="F767" s="174"/>
      <c r="G767" s="174"/>
      <c r="H767" s="174"/>
      <c r="I767" s="174"/>
      <c r="J767" s="174"/>
      <c r="K767" s="174"/>
    </row>
    <row r="768" spans="2:11" ht="13.5">
      <c r="B768" s="995"/>
      <c r="C768" s="175"/>
      <c r="D768" s="174"/>
      <c r="E768" s="174"/>
      <c r="F768" s="174"/>
      <c r="G768" s="174"/>
      <c r="H768" s="174"/>
      <c r="I768" s="174"/>
      <c r="J768" s="174"/>
      <c r="K768" s="174"/>
    </row>
    <row r="769" spans="2:11" ht="13.5">
      <c r="B769" s="995"/>
      <c r="C769" s="175" t="s">
        <v>2249</v>
      </c>
      <c r="D769" s="174"/>
      <c r="E769" s="174"/>
      <c r="F769" s="174"/>
      <c r="G769" s="174"/>
      <c r="H769" s="174"/>
      <c r="I769" s="174"/>
      <c r="J769" s="174"/>
      <c r="K769" s="174"/>
    </row>
    <row r="770" spans="2:11" ht="13.5">
      <c r="B770" s="995"/>
      <c r="C770" s="175" t="s">
        <v>2250</v>
      </c>
      <c r="D770" s="174"/>
      <c r="E770" s="174"/>
      <c r="F770" s="174"/>
      <c r="G770" s="174"/>
      <c r="H770" s="174"/>
      <c r="I770" s="174"/>
      <c r="J770" s="174"/>
      <c r="K770" s="174"/>
    </row>
    <row r="771" spans="2:11" ht="13.5">
      <c r="B771" s="995"/>
      <c r="C771" s="175"/>
      <c r="D771" s="174"/>
      <c r="E771" s="174"/>
      <c r="F771" s="174"/>
      <c r="G771" s="174"/>
      <c r="H771" s="174"/>
      <c r="I771" s="174"/>
      <c r="J771" s="174"/>
      <c r="K771" s="174"/>
    </row>
    <row r="772" spans="2:11" ht="13.5">
      <c r="B772" s="995"/>
      <c r="C772" s="175" t="s">
        <v>2251</v>
      </c>
      <c r="D772" s="174"/>
      <c r="E772" s="174"/>
      <c r="F772" s="174"/>
      <c r="G772" s="174"/>
      <c r="H772" s="174"/>
      <c r="I772" s="174"/>
      <c r="J772" s="174"/>
      <c r="K772" s="174"/>
    </row>
    <row r="773" spans="2:11" ht="13.5">
      <c r="B773" s="995"/>
      <c r="C773" s="175" t="s">
        <v>2252</v>
      </c>
      <c r="D773" s="174"/>
      <c r="E773" s="174"/>
      <c r="F773" s="174"/>
      <c r="G773" s="174"/>
      <c r="H773" s="174"/>
      <c r="I773" s="174"/>
      <c r="J773" s="174"/>
      <c r="K773" s="174"/>
    </row>
    <row r="774" spans="2:11" ht="13.5">
      <c r="B774" s="995"/>
      <c r="C774" s="175"/>
      <c r="D774" s="174"/>
      <c r="E774" s="174"/>
      <c r="F774" s="174"/>
      <c r="G774" s="174"/>
      <c r="H774" s="174"/>
      <c r="I774" s="174"/>
      <c r="J774" s="174"/>
      <c r="K774" s="174"/>
    </row>
    <row r="775" spans="2:11" ht="13.5">
      <c r="B775" s="995"/>
      <c r="C775" s="175" t="s">
        <v>2253</v>
      </c>
      <c r="D775" s="174"/>
      <c r="E775" s="174"/>
      <c r="F775" s="174"/>
      <c r="G775" s="174"/>
      <c r="H775" s="174"/>
      <c r="I775" s="174"/>
      <c r="J775" s="174"/>
      <c r="K775" s="174"/>
    </row>
    <row r="776" spans="2:11" ht="13.5">
      <c r="B776" s="995"/>
      <c r="C776" s="175" t="s">
        <v>2254</v>
      </c>
      <c r="D776" s="174"/>
      <c r="E776" s="174"/>
      <c r="F776" s="174"/>
      <c r="G776" s="174"/>
      <c r="H776" s="174"/>
      <c r="I776" s="174"/>
      <c r="J776" s="174"/>
      <c r="K776" s="174"/>
    </row>
    <row r="777" spans="2:11" ht="13.5">
      <c r="B777" s="995"/>
      <c r="C777" s="175" t="s">
        <v>2255</v>
      </c>
      <c r="D777" s="174"/>
      <c r="E777" s="174"/>
      <c r="F777" s="174"/>
      <c r="G777" s="174"/>
      <c r="H777" s="174"/>
      <c r="I777" s="174"/>
      <c r="J777" s="174"/>
      <c r="K777" s="174"/>
    </row>
    <row r="778" spans="2:11" ht="13.5">
      <c r="B778" s="995"/>
      <c r="C778" s="175" t="s">
        <v>2256</v>
      </c>
      <c r="D778" s="174"/>
      <c r="E778" s="174"/>
      <c r="F778" s="174"/>
      <c r="G778" s="174"/>
      <c r="H778" s="174"/>
      <c r="I778" s="174"/>
      <c r="J778" s="174"/>
      <c r="K778" s="174"/>
    </row>
    <row r="779" spans="2:11" ht="13.5">
      <c r="B779" s="995"/>
      <c r="C779" s="175" t="s">
        <v>2257</v>
      </c>
      <c r="D779" s="174"/>
      <c r="E779" s="174"/>
      <c r="F779" s="174"/>
      <c r="G779" s="174"/>
      <c r="H779" s="174"/>
      <c r="I779" s="174"/>
      <c r="J779" s="174"/>
      <c r="K779" s="174"/>
    </row>
    <row r="780" spans="2:11" ht="13.5">
      <c r="B780" s="995"/>
      <c r="C780" s="175" t="s">
        <v>2258</v>
      </c>
      <c r="D780" s="174"/>
      <c r="E780" s="174"/>
      <c r="F780" s="174"/>
      <c r="G780" s="174"/>
      <c r="H780" s="174"/>
      <c r="I780" s="174"/>
      <c r="J780" s="174"/>
      <c r="K780" s="174"/>
    </row>
    <row r="781" spans="2:11" ht="13.5">
      <c r="B781" s="995"/>
      <c r="C781" s="175" t="s">
        <v>2259</v>
      </c>
      <c r="D781" s="174"/>
      <c r="E781" s="174"/>
      <c r="F781" s="174"/>
      <c r="G781" s="174"/>
      <c r="H781" s="174"/>
      <c r="I781" s="174"/>
      <c r="J781" s="174"/>
      <c r="K781" s="174"/>
    </row>
    <row r="782" spans="2:11" ht="13.5">
      <c r="B782" s="995"/>
      <c r="C782" s="175" t="s">
        <v>2260</v>
      </c>
      <c r="D782" s="174"/>
      <c r="E782" s="174"/>
      <c r="F782" s="174"/>
      <c r="G782" s="174"/>
      <c r="H782" s="174"/>
      <c r="I782" s="174"/>
      <c r="J782" s="174"/>
      <c r="K782" s="174"/>
    </row>
    <row r="783" spans="2:11" ht="13.5">
      <c r="B783" s="995"/>
      <c r="C783" s="175" t="s">
        <v>2261</v>
      </c>
      <c r="D783" s="174"/>
      <c r="E783" s="174"/>
      <c r="F783" s="174"/>
      <c r="G783" s="174"/>
      <c r="H783" s="174"/>
      <c r="I783" s="174"/>
      <c r="J783" s="174"/>
      <c r="K783" s="174"/>
    </row>
    <row r="784" spans="2:11" ht="13.5">
      <c r="B784" s="995"/>
      <c r="C784" s="175" t="s">
        <v>2262</v>
      </c>
      <c r="D784" s="174"/>
      <c r="E784" s="174"/>
      <c r="F784" s="174"/>
      <c r="G784" s="174"/>
      <c r="H784" s="174"/>
      <c r="I784" s="174"/>
      <c r="J784" s="174"/>
      <c r="K784" s="174"/>
    </row>
    <row r="785" spans="2:11" ht="13.5">
      <c r="B785" s="995"/>
      <c r="C785" s="175"/>
      <c r="D785" s="174"/>
      <c r="E785" s="174"/>
      <c r="F785" s="174"/>
      <c r="G785" s="174"/>
      <c r="H785" s="174"/>
      <c r="I785" s="174"/>
      <c r="J785" s="174"/>
      <c r="K785" s="174"/>
    </row>
    <row r="786" spans="2:11" ht="13.5">
      <c r="B786" s="995"/>
      <c r="C786" s="175" t="s">
        <v>2263</v>
      </c>
      <c r="D786" s="174"/>
      <c r="E786" s="174"/>
      <c r="F786" s="174"/>
      <c r="G786" s="174"/>
      <c r="H786" s="174"/>
      <c r="I786" s="174"/>
      <c r="J786" s="174"/>
      <c r="K786" s="174"/>
    </row>
    <row r="787" spans="2:11" ht="13.5">
      <c r="B787" s="995"/>
      <c r="C787" s="175" t="s">
        <v>2264</v>
      </c>
      <c r="D787" s="174"/>
      <c r="E787" s="174"/>
      <c r="F787" s="174"/>
      <c r="G787" s="174"/>
      <c r="H787" s="174"/>
      <c r="I787" s="174"/>
      <c r="J787" s="174"/>
      <c r="K787" s="174"/>
    </row>
    <row r="788" spans="2:11" ht="13.5">
      <c r="B788" s="995"/>
      <c r="C788" s="175" t="s">
        <v>2265</v>
      </c>
      <c r="D788" s="174"/>
      <c r="E788" s="174"/>
      <c r="F788" s="174"/>
      <c r="G788" s="174"/>
      <c r="H788" s="174"/>
      <c r="I788" s="174"/>
      <c r="J788" s="174"/>
      <c r="K788" s="174"/>
    </row>
    <row r="789" spans="2:11" ht="13.5">
      <c r="B789" s="995"/>
      <c r="C789" s="175" t="s">
        <v>2266</v>
      </c>
      <c r="D789" s="174"/>
      <c r="E789" s="174"/>
      <c r="F789" s="174"/>
      <c r="G789" s="174"/>
      <c r="H789" s="174"/>
      <c r="I789" s="174"/>
      <c r="J789" s="174"/>
      <c r="K789" s="174"/>
    </row>
    <row r="790" spans="2:11" ht="13.5">
      <c r="B790" s="995"/>
      <c r="C790" s="175" t="s">
        <v>2267</v>
      </c>
      <c r="D790" s="174"/>
      <c r="E790" s="174"/>
      <c r="F790" s="174"/>
      <c r="G790" s="174"/>
      <c r="H790" s="174"/>
      <c r="I790" s="174"/>
      <c r="J790" s="174"/>
      <c r="K790" s="174"/>
    </row>
    <row r="791" spans="2:11" ht="13.5">
      <c r="B791" s="995"/>
      <c r="C791" s="175" t="s">
        <v>2268</v>
      </c>
      <c r="D791" s="174"/>
      <c r="E791" s="174"/>
      <c r="F791" s="174"/>
      <c r="G791" s="174"/>
      <c r="H791" s="174"/>
      <c r="I791" s="174"/>
      <c r="J791" s="174"/>
      <c r="K791" s="174"/>
    </row>
    <row r="792" spans="2:11" ht="13.5">
      <c r="B792" s="995"/>
      <c r="C792" s="175" t="s">
        <v>2269</v>
      </c>
      <c r="D792" s="174"/>
      <c r="E792" s="174"/>
      <c r="F792" s="174"/>
      <c r="G792" s="174"/>
      <c r="H792" s="174"/>
      <c r="I792" s="174"/>
      <c r="J792" s="174"/>
      <c r="K792" s="174"/>
    </row>
    <row r="793" spans="2:11" ht="13.5">
      <c r="B793" s="995"/>
      <c r="C793" s="175"/>
      <c r="D793" s="174"/>
      <c r="E793" s="174"/>
      <c r="F793" s="174"/>
      <c r="G793" s="174"/>
      <c r="H793" s="174"/>
      <c r="I793" s="174"/>
      <c r="J793" s="174"/>
      <c r="K793" s="174"/>
    </row>
    <row r="794" spans="2:11" ht="13.5">
      <c r="B794" s="995"/>
      <c r="C794" s="175" t="s">
        <v>2270</v>
      </c>
      <c r="D794" s="174"/>
      <c r="E794" s="174"/>
      <c r="F794" s="174"/>
      <c r="G794" s="174"/>
      <c r="H794" s="174"/>
      <c r="I794" s="174"/>
      <c r="J794" s="174"/>
      <c r="K794" s="174"/>
    </row>
    <row r="795" spans="2:11" ht="13.5">
      <c r="B795" s="995"/>
      <c r="C795" s="175" t="s">
        <v>2271</v>
      </c>
      <c r="D795" s="174"/>
      <c r="E795" s="174"/>
      <c r="F795" s="174"/>
      <c r="G795" s="174"/>
      <c r="H795" s="174"/>
      <c r="I795" s="174"/>
      <c r="J795" s="174"/>
      <c r="K795" s="174"/>
    </row>
    <row r="796" spans="2:11" ht="13.5">
      <c r="B796" s="995"/>
      <c r="C796" s="175" t="s">
        <v>2272</v>
      </c>
      <c r="D796" s="174"/>
      <c r="E796" s="174"/>
      <c r="F796" s="174"/>
      <c r="G796" s="174"/>
      <c r="H796" s="174"/>
      <c r="I796" s="174"/>
      <c r="J796" s="174"/>
      <c r="K796" s="174"/>
    </row>
    <row r="797" spans="2:11" ht="13.5">
      <c r="B797" s="995"/>
      <c r="C797" s="175" t="s">
        <v>2273</v>
      </c>
      <c r="D797" s="174"/>
      <c r="E797" s="174"/>
      <c r="F797" s="174"/>
      <c r="G797" s="174"/>
      <c r="H797" s="174"/>
      <c r="I797" s="174"/>
      <c r="J797" s="174"/>
      <c r="K797" s="174"/>
    </row>
    <row r="798" spans="2:11" ht="13.5">
      <c r="B798" s="995"/>
      <c r="C798" s="175" t="s">
        <v>2274</v>
      </c>
      <c r="D798" s="174"/>
      <c r="E798" s="174"/>
      <c r="F798" s="174"/>
      <c r="G798" s="174"/>
      <c r="H798" s="174"/>
      <c r="I798" s="174"/>
      <c r="J798" s="174"/>
      <c r="K798" s="174"/>
    </row>
    <row r="799" spans="2:11" ht="13.5">
      <c r="B799" s="995"/>
      <c r="C799" s="175" t="s">
        <v>2275</v>
      </c>
      <c r="D799" s="174"/>
      <c r="E799" s="174"/>
      <c r="F799" s="174"/>
      <c r="G799" s="174"/>
      <c r="H799" s="174"/>
      <c r="I799" s="174"/>
      <c r="J799" s="174"/>
      <c r="K799" s="174"/>
    </row>
    <row r="800" spans="2:11" ht="13.5">
      <c r="B800" s="995"/>
      <c r="C800" s="175" t="s">
        <v>2276</v>
      </c>
      <c r="D800" s="174"/>
      <c r="E800" s="174"/>
      <c r="F800" s="174"/>
      <c r="G800" s="174"/>
      <c r="H800" s="174"/>
      <c r="I800" s="174"/>
      <c r="J800" s="174"/>
      <c r="K800" s="174"/>
    </row>
    <row r="801" spans="2:11" ht="13.5">
      <c r="B801" s="995"/>
      <c r="C801" s="175"/>
      <c r="D801" s="174"/>
      <c r="E801" s="174"/>
      <c r="F801" s="174"/>
      <c r="G801" s="174"/>
      <c r="H801" s="174"/>
      <c r="I801" s="174"/>
      <c r="J801" s="174"/>
      <c r="K801" s="174"/>
    </row>
    <row r="802" spans="2:11" ht="13.5">
      <c r="B802" s="995"/>
      <c r="C802" s="175" t="s">
        <v>2277</v>
      </c>
      <c r="D802" s="174"/>
      <c r="E802" s="174"/>
      <c r="F802" s="174"/>
      <c r="G802" s="174"/>
      <c r="H802" s="174"/>
      <c r="I802" s="174"/>
      <c r="J802" s="174"/>
      <c r="K802" s="174"/>
    </row>
    <row r="803" spans="2:11" ht="13.5">
      <c r="B803" s="995"/>
      <c r="C803" s="175" t="s">
        <v>2278</v>
      </c>
      <c r="D803" s="174"/>
      <c r="E803" s="174"/>
      <c r="F803" s="174"/>
      <c r="G803" s="174"/>
      <c r="H803" s="174"/>
      <c r="I803" s="174"/>
      <c r="J803" s="174"/>
      <c r="K803" s="174"/>
    </row>
    <row r="804" spans="2:11" ht="13.5">
      <c r="B804" s="995"/>
      <c r="C804" s="175"/>
      <c r="D804" s="174"/>
      <c r="E804" s="174"/>
      <c r="F804" s="174"/>
      <c r="G804" s="174"/>
      <c r="H804" s="174"/>
      <c r="I804" s="174"/>
      <c r="J804" s="174"/>
      <c r="K804" s="174"/>
    </row>
    <row r="805" spans="2:11" ht="13.5">
      <c r="B805" s="995"/>
      <c r="C805" s="175" t="s">
        <v>2279</v>
      </c>
      <c r="D805" s="174"/>
      <c r="E805" s="174"/>
      <c r="F805" s="174"/>
      <c r="G805" s="174"/>
      <c r="H805" s="174"/>
      <c r="I805" s="174"/>
      <c r="J805" s="174"/>
      <c r="K805" s="174"/>
    </row>
    <row r="806" spans="2:11" ht="13.5">
      <c r="B806" s="995"/>
      <c r="C806" s="175" t="s">
        <v>2280</v>
      </c>
      <c r="D806" s="174"/>
      <c r="E806" s="174"/>
      <c r="F806" s="174"/>
      <c r="G806" s="174"/>
      <c r="H806" s="174"/>
      <c r="I806" s="174"/>
      <c r="J806" s="174"/>
      <c r="K806" s="174"/>
    </row>
    <row r="807" spans="2:11" ht="13.5">
      <c r="B807" s="995"/>
      <c r="C807" s="175" t="s">
        <v>2281</v>
      </c>
      <c r="D807" s="174"/>
      <c r="E807" s="174"/>
      <c r="F807" s="174"/>
      <c r="G807" s="174"/>
      <c r="H807" s="174"/>
      <c r="I807" s="174"/>
      <c r="J807" s="174"/>
      <c r="K807" s="174"/>
    </row>
    <row r="808" spans="2:11" ht="13.5">
      <c r="B808" s="995"/>
      <c r="C808" s="175" t="s">
        <v>2282</v>
      </c>
      <c r="D808" s="174"/>
      <c r="E808" s="174"/>
      <c r="F808" s="174"/>
      <c r="G808" s="174"/>
      <c r="H808" s="174"/>
      <c r="I808" s="174"/>
      <c r="J808" s="174"/>
      <c r="K808" s="174"/>
    </row>
    <row r="809" spans="2:11" ht="13.5">
      <c r="B809" s="995"/>
      <c r="C809" s="175" t="s">
        <v>2283</v>
      </c>
      <c r="D809" s="174"/>
      <c r="E809" s="174"/>
      <c r="F809" s="174"/>
      <c r="G809" s="174"/>
      <c r="H809" s="174"/>
      <c r="I809" s="174"/>
      <c r="J809" s="174"/>
      <c r="K809" s="174"/>
    </row>
    <row r="810" spans="2:11" ht="13.5">
      <c r="B810" s="995"/>
      <c r="C810" s="175" t="s">
        <v>2284</v>
      </c>
      <c r="D810" s="174"/>
      <c r="E810" s="174"/>
      <c r="F810" s="174"/>
      <c r="G810" s="174"/>
      <c r="H810" s="174"/>
      <c r="I810" s="174"/>
      <c r="J810" s="174"/>
      <c r="K810" s="174"/>
    </row>
    <row r="811" spans="2:11" ht="13.5">
      <c r="B811" s="995"/>
      <c r="C811" s="175" t="s">
        <v>2285</v>
      </c>
      <c r="D811" s="174"/>
      <c r="E811" s="174"/>
      <c r="F811" s="174"/>
      <c r="G811" s="174"/>
      <c r="H811" s="174"/>
      <c r="I811" s="174"/>
      <c r="J811" s="174"/>
      <c r="K811" s="174"/>
    </row>
    <row r="812" spans="2:11" ht="13.5">
      <c r="B812" s="995"/>
      <c r="C812" s="175" t="s">
        <v>2286</v>
      </c>
      <c r="D812" s="174"/>
      <c r="E812" s="174"/>
      <c r="F812" s="174"/>
      <c r="G812" s="174"/>
      <c r="H812" s="174"/>
      <c r="I812" s="174"/>
      <c r="J812" s="174"/>
      <c r="K812" s="174"/>
    </row>
    <row r="813" spans="2:11" ht="13.5">
      <c r="B813" s="995"/>
      <c r="C813" s="175" t="s">
        <v>2287</v>
      </c>
      <c r="D813" s="174"/>
      <c r="E813" s="174"/>
      <c r="F813" s="174"/>
      <c r="G813" s="174"/>
      <c r="H813" s="174"/>
      <c r="I813" s="174"/>
      <c r="J813" s="174"/>
      <c r="K813" s="174"/>
    </row>
    <row r="814" spans="2:11" ht="13.5">
      <c r="B814" s="995"/>
      <c r="C814" s="175" t="s">
        <v>2288</v>
      </c>
      <c r="D814" s="174"/>
      <c r="E814" s="174"/>
      <c r="F814" s="174"/>
      <c r="G814" s="174"/>
      <c r="H814" s="174"/>
      <c r="I814" s="174"/>
      <c r="J814" s="174"/>
      <c r="K814" s="174"/>
    </row>
    <row r="815" spans="2:11" ht="13.5">
      <c r="B815" s="995"/>
      <c r="C815" s="175"/>
      <c r="D815" s="174"/>
      <c r="E815" s="174"/>
      <c r="F815" s="174"/>
      <c r="G815" s="174"/>
      <c r="H815" s="174"/>
      <c r="I815" s="174"/>
      <c r="J815" s="174"/>
      <c r="K815" s="174"/>
    </row>
    <row r="816" spans="2:11" ht="13.5">
      <c r="B816" s="995"/>
      <c r="C816" s="175" t="s">
        <v>2289</v>
      </c>
      <c r="D816" s="174"/>
      <c r="E816" s="174"/>
      <c r="F816" s="174"/>
      <c r="G816" s="174"/>
      <c r="H816" s="174"/>
      <c r="I816" s="174"/>
      <c r="J816" s="174"/>
      <c r="K816" s="174"/>
    </row>
    <row r="817" spans="2:11" ht="13.5">
      <c r="B817" s="995"/>
      <c r="C817" s="175" t="s">
        <v>2290</v>
      </c>
      <c r="D817" s="174"/>
      <c r="E817" s="174"/>
      <c r="F817" s="174"/>
      <c r="G817" s="174"/>
      <c r="H817" s="174"/>
      <c r="I817" s="174"/>
      <c r="J817" s="174"/>
      <c r="K817" s="174"/>
    </row>
    <row r="818" spans="2:11" ht="13.5">
      <c r="B818" s="995"/>
      <c r="C818" s="175" t="s">
        <v>2291</v>
      </c>
      <c r="D818" s="174"/>
      <c r="E818" s="174"/>
      <c r="F818" s="174"/>
      <c r="G818" s="174"/>
      <c r="H818" s="174"/>
      <c r="I818" s="174"/>
      <c r="J818" s="174"/>
      <c r="K818" s="174"/>
    </row>
    <row r="819" spans="2:11" ht="13.5">
      <c r="B819" s="995"/>
      <c r="C819" s="175" t="s">
        <v>2292</v>
      </c>
      <c r="D819" s="174"/>
      <c r="E819" s="174"/>
      <c r="F819" s="174"/>
      <c r="G819" s="174"/>
      <c r="H819" s="174"/>
      <c r="I819" s="174"/>
      <c r="J819" s="174"/>
      <c r="K819" s="174"/>
    </row>
    <row r="820" spans="2:11" ht="13.5">
      <c r="B820" s="995"/>
      <c r="C820" s="175" t="s">
        <v>2293</v>
      </c>
      <c r="D820" s="174"/>
      <c r="E820" s="174"/>
      <c r="F820" s="174"/>
      <c r="G820" s="174"/>
      <c r="H820" s="174"/>
      <c r="I820" s="174"/>
      <c r="J820" s="174"/>
      <c r="K820" s="174"/>
    </row>
    <row r="821" spans="2:11" ht="13.5">
      <c r="B821" s="995"/>
      <c r="C821" s="175" t="s">
        <v>2294</v>
      </c>
      <c r="D821" s="174"/>
      <c r="E821" s="174"/>
      <c r="F821" s="174"/>
      <c r="G821" s="174"/>
      <c r="H821" s="174"/>
      <c r="I821" s="174"/>
      <c r="J821" s="174"/>
      <c r="K821" s="174"/>
    </row>
    <row r="822" spans="2:11" ht="13.5">
      <c r="B822" s="995"/>
      <c r="C822" s="175" t="s">
        <v>2295</v>
      </c>
      <c r="D822" s="174"/>
      <c r="E822" s="174"/>
      <c r="F822" s="174"/>
      <c r="G822" s="174"/>
      <c r="H822" s="174"/>
      <c r="I822" s="174"/>
      <c r="J822" s="174"/>
      <c r="K822" s="174"/>
    </row>
    <row r="823" spans="2:11" ht="13.5">
      <c r="B823" s="995"/>
      <c r="C823" s="175" t="s">
        <v>2296</v>
      </c>
      <c r="D823" s="174"/>
      <c r="E823" s="174"/>
      <c r="F823" s="174"/>
      <c r="G823" s="174"/>
      <c r="H823" s="174"/>
      <c r="I823" s="174"/>
      <c r="J823" s="174"/>
      <c r="K823" s="174"/>
    </row>
    <row r="824" spans="2:11" ht="13.5">
      <c r="B824" s="995"/>
      <c r="C824" s="175" t="s">
        <v>2297</v>
      </c>
      <c r="D824" s="174"/>
      <c r="E824" s="174"/>
      <c r="F824" s="174"/>
      <c r="G824" s="174"/>
      <c r="H824" s="174"/>
      <c r="I824" s="174"/>
      <c r="J824" s="174"/>
      <c r="K824" s="174"/>
    </row>
    <row r="825" spans="2:11" ht="13.5">
      <c r="B825" s="995"/>
      <c r="C825" s="175" t="s">
        <v>2298</v>
      </c>
      <c r="D825" s="174"/>
      <c r="E825" s="174"/>
      <c r="F825" s="174"/>
      <c r="G825" s="174"/>
      <c r="H825" s="174"/>
      <c r="I825" s="174"/>
      <c r="J825" s="174"/>
      <c r="K825" s="174"/>
    </row>
    <row r="826" spans="2:11" ht="13.5">
      <c r="B826" s="995"/>
      <c r="C826" s="175" t="s">
        <v>2299</v>
      </c>
      <c r="D826" s="174"/>
      <c r="E826" s="174"/>
      <c r="F826" s="174"/>
      <c r="G826" s="174"/>
      <c r="H826" s="174"/>
      <c r="I826" s="174"/>
      <c r="J826" s="174"/>
      <c r="K826" s="174"/>
    </row>
    <row r="827" spans="2:11" ht="13.5">
      <c r="B827" s="995"/>
      <c r="C827" s="175" t="s">
        <v>2300</v>
      </c>
      <c r="D827" s="174"/>
      <c r="E827" s="174"/>
      <c r="F827" s="174"/>
      <c r="G827" s="174"/>
      <c r="H827" s="174"/>
      <c r="I827" s="174"/>
      <c r="J827" s="174"/>
      <c r="K827" s="174"/>
    </row>
    <row r="828" spans="2:11" ht="13.5">
      <c r="B828" s="995"/>
      <c r="C828" s="175"/>
      <c r="D828" s="174"/>
      <c r="E828" s="174"/>
      <c r="F828" s="174"/>
      <c r="G828" s="174"/>
      <c r="H828" s="174"/>
      <c r="I828" s="174"/>
      <c r="J828" s="174"/>
      <c r="K828" s="174"/>
    </row>
    <row r="829" spans="2:11" ht="13.5">
      <c r="B829" s="995"/>
      <c r="C829" s="175" t="s">
        <v>2301</v>
      </c>
      <c r="D829" s="174"/>
      <c r="E829" s="174"/>
      <c r="F829" s="174"/>
      <c r="G829" s="174"/>
      <c r="H829" s="174"/>
      <c r="I829" s="174"/>
      <c r="J829" s="174"/>
      <c r="K829" s="174"/>
    </row>
    <row r="830" spans="2:11" ht="13.5">
      <c r="B830" s="995"/>
      <c r="C830" s="175" t="s">
        <v>2302</v>
      </c>
      <c r="D830" s="174"/>
      <c r="E830" s="174"/>
      <c r="F830" s="174"/>
      <c r="G830" s="174"/>
      <c r="H830" s="174"/>
      <c r="I830" s="174"/>
      <c r="J830" s="174"/>
      <c r="K830" s="174"/>
    </row>
    <row r="831" spans="2:11" ht="13.5">
      <c r="B831" s="995"/>
      <c r="C831" s="175" t="s">
        <v>2303</v>
      </c>
      <c r="D831" s="174"/>
      <c r="E831" s="174"/>
      <c r="F831" s="174"/>
      <c r="G831" s="174"/>
      <c r="H831" s="174"/>
      <c r="I831" s="174"/>
      <c r="J831" s="174"/>
      <c r="K831" s="174"/>
    </row>
    <row r="832" spans="2:11" ht="13.5">
      <c r="B832" s="995"/>
      <c r="C832" s="175" t="s">
        <v>2304</v>
      </c>
      <c r="D832" s="174"/>
      <c r="E832" s="174"/>
      <c r="F832" s="174"/>
      <c r="G832" s="174"/>
      <c r="H832" s="174"/>
      <c r="I832" s="174"/>
      <c r="J832" s="174"/>
      <c r="K832" s="174"/>
    </row>
    <row r="833" spans="2:11" ht="13.5">
      <c r="B833" s="995"/>
      <c r="C833" s="175" t="s">
        <v>2305</v>
      </c>
      <c r="D833" s="174"/>
      <c r="E833" s="174"/>
      <c r="F833" s="174"/>
      <c r="G833" s="174"/>
      <c r="H833" s="174"/>
      <c r="I833" s="174"/>
      <c r="J833" s="174"/>
      <c r="K833" s="174"/>
    </row>
    <row r="834" spans="2:11" ht="13.5">
      <c r="B834" s="995"/>
      <c r="C834" s="175" t="s">
        <v>2306</v>
      </c>
      <c r="D834" s="174"/>
      <c r="E834" s="174"/>
      <c r="F834" s="174"/>
      <c r="G834" s="174"/>
      <c r="H834" s="174"/>
      <c r="I834" s="174"/>
      <c r="J834" s="174"/>
      <c r="K834" s="174"/>
    </row>
    <row r="835" spans="2:11" ht="13.5">
      <c r="B835" s="995"/>
      <c r="C835" s="175"/>
      <c r="D835" s="174"/>
      <c r="E835" s="174"/>
      <c r="F835" s="174"/>
      <c r="G835" s="174"/>
      <c r="H835" s="174"/>
      <c r="I835" s="174"/>
      <c r="J835" s="174"/>
      <c r="K835" s="174"/>
    </row>
    <row r="836" spans="2:11" ht="13.5">
      <c r="B836" s="995"/>
      <c r="C836" s="175" t="s">
        <v>2307</v>
      </c>
      <c r="D836" s="174"/>
      <c r="E836" s="174"/>
      <c r="F836" s="174"/>
      <c r="G836" s="174"/>
      <c r="H836" s="174"/>
      <c r="I836" s="174"/>
      <c r="J836" s="174"/>
      <c r="K836" s="174"/>
    </row>
    <row r="837" spans="2:11" ht="13.5">
      <c r="B837" s="995"/>
      <c r="C837" s="175"/>
      <c r="D837" s="174"/>
      <c r="E837" s="174"/>
      <c r="F837" s="174"/>
      <c r="G837" s="174"/>
      <c r="H837" s="174"/>
      <c r="I837" s="174"/>
      <c r="J837" s="174"/>
      <c r="K837" s="174"/>
    </row>
    <row r="838" spans="2:11" ht="13.5">
      <c r="B838" s="995"/>
      <c r="C838" s="175" t="s">
        <v>2308</v>
      </c>
      <c r="D838" s="174"/>
      <c r="E838" s="174"/>
      <c r="F838" s="174"/>
      <c r="G838" s="174"/>
      <c r="H838" s="174"/>
      <c r="I838" s="174"/>
      <c r="J838" s="174"/>
      <c r="K838" s="174"/>
    </row>
    <row r="839" spans="2:11" ht="13.5">
      <c r="B839" s="995"/>
      <c r="C839" s="175" t="s">
        <v>2309</v>
      </c>
      <c r="D839" s="174"/>
      <c r="E839" s="174"/>
      <c r="F839" s="174"/>
      <c r="G839" s="174"/>
      <c r="H839" s="174"/>
      <c r="I839" s="174"/>
      <c r="J839" s="174"/>
      <c r="K839" s="174"/>
    </row>
    <row r="840" spans="2:11" ht="13.5">
      <c r="B840" s="995"/>
      <c r="C840" s="175" t="s">
        <v>2310</v>
      </c>
      <c r="D840" s="174"/>
      <c r="E840" s="174"/>
      <c r="F840" s="174"/>
      <c r="G840" s="174"/>
      <c r="H840" s="174"/>
      <c r="I840" s="174"/>
      <c r="J840" s="174"/>
      <c r="K840" s="174"/>
    </row>
    <row r="841" spans="2:11" ht="13.5">
      <c r="B841" s="995"/>
      <c r="C841" s="175" t="s">
        <v>2311</v>
      </c>
      <c r="D841" s="174"/>
      <c r="E841" s="174"/>
      <c r="F841" s="174"/>
      <c r="G841" s="174"/>
      <c r="H841" s="174"/>
      <c r="I841" s="174"/>
      <c r="J841" s="174"/>
      <c r="K841" s="174"/>
    </row>
    <row r="842" spans="2:11" ht="13.5">
      <c r="B842" s="995"/>
      <c r="C842" s="175"/>
      <c r="D842" s="174"/>
      <c r="E842" s="174"/>
      <c r="F842" s="174"/>
      <c r="G842" s="174"/>
      <c r="H842" s="174"/>
      <c r="I842" s="174"/>
      <c r="J842" s="174"/>
      <c r="K842" s="174"/>
    </row>
    <row r="843" spans="2:11" ht="13.5">
      <c r="B843" s="995"/>
      <c r="C843" s="175" t="s">
        <v>2312</v>
      </c>
      <c r="D843" s="174"/>
      <c r="E843" s="174"/>
      <c r="F843" s="174"/>
      <c r="G843" s="174"/>
      <c r="H843" s="174"/>
      <c r="I843" s="174"/>
      <c r="J843" s="174"/>
      <c r="K843" s="174"/>
    </row>
    <row r="844" spans="2:11" ht="13.5">
      <c r="B844" s="995"/>
      <c r="C844" s="175" t="s">
        <v>2313</v>
      </c>
      <c r="D844" s="174"/>
      <c r="E844" s="174"/>
      <c r="F844" s="174"/>
      <c r="G844" s="174"/>
      <c r="H844" s="174"/>
      <c r="I844" s="174"/>
      <c r="J844" s="174"/>
      <c r="K844" s="174"/>
    </row>
    <row r="845" spans="2:11" ht="13.5">
      <c r="B845" s="995"/>
      <c r="C845" s="175" t="s">
        <v>2314</v>
      </c>
      <c r="D845" s="174"/>
      <c r="E845" s="174"/>
      <c r="F845" s="174"/>
      <c r="G845" s="174"/>
      <c r="H845" s="174"/>
      <c r="I845" s="174"/>
      <c r="J845" s="174"/>
      <c r="K845" s="174"/>
    </row>
    <row r="846" spans="2:11" ht="13.5">
      <c r="B846" s="995"/>
      <c r="C846" s="175" t="s">
        <v>2315</v>
      </c>
      <c r="D846" s="174"/>
      <c r="E846" s="174"/>
      <c r="F846" s="174"/>
      <c r="G846" s="174"/>
      <c r="H846" s="174"/>
      <c r="I846" s="174"/>
      <c r="J846" s="174"/>
      <c r="K846" s="174"/>
    </row>
    <row r="847" spans="2:11" ht="13.5">
      <c r="B847" s="995"/>
      <c r="C847" s="175" t="s">
        <v>2316</v>
      </c>
      <c r="D847" s="174"/>
      <c r="E847" s="174"/>
      <c r="F847" s="174"/>
      <c r="G847" s="174"/>
      <c r="H847" s="174"/>
      <c r="I847" s="174"/>
      <c r="J847" s="174"/>
      <c r="K847" s="174"/>
    </row>
    <row r="848" spans="2:11" ht="13.5">
      <c r="B848" s="995"/>
      <c r="C848" s="175"/>
      <c r="D848" s="174"/>
      <c r="E848" s="174"/>
      <c r="F848" s="174"/>
      <c r="G848" s="174"/>
      <c r="H848" s="174"/>
      <c r="I848" s="174"/>
      <c r="J848" s="174"/>
      <c r="K848" s="174"/>
    </row>
    <row r="849" spans="2:11" ht="13.5">
      <c r="B849" s="995"/>
      <c r="C849" s="175" t="s">
        <v>2317</v>
      </c>
      <c r="D849" s="174"/>
      <c r="E849" s="174"/>
      <c r="F849" s="174"/>
      <c r="G849" s="174"/>
      <c r="H849" s="174"/>
      <c r="I849" s="174"/>
      <c r="J849" s="174"/>
      <c r="K849" s="174"/>
    </row>
    <row r="850" spans="2:11" ht="13.5">
      <c r="B850" s="995"/>
      <c r="C850" s="175" t="s">
        <v>2318</v>
      </c>
      <c r="D850" s="174"/>
      <c r="E850" s="174"/>
      <c r="F850" s="174"/>
      <c r="G850" s="174"/>
      <c r="H850" s="174"/>
      <c r="I850" s="174"/>
      <c r="J850" s="174"/>
      <c r="K850" s="174"/>
    </row>
    <row r="851" spans="2:11" ht="13.5">
      <c r="B851" s="995"/>
      <c r="C851" s="175" t="s">
        <v>2319</v>
      </c>
      <c r="D851" s="174"/>
      <c r="E851" s="174"/>
      <c r="F851" s="174"/>
      <c r="G851" s="174"/>
      <c r="H851" s="174"/>
      <c r="I851" s="174"/>
      <c r="J851" s="174"/>
      <c r="K851" s="174"/>
    </row>
    <row r="852" spans="2:11" ht="13.5">
      <c r="B852" s="995"/>
      <c r="C852" s="175" t="s">
        <v>2320</v>
      </c>
      <c r="D852" s="174"/>
      <c r="E852" s="174"/>
      <c r="F852" s="174"/>
      <c r="G852" s="174"/>
      <c r="H852" s="174"/>
      <c r="I852" s="174"/>
      <c r="J852" s="174"/>
      <c r="K852" s="174"/>
    </row>
    <row r="853" spans="2:11" ht="13.5">
      <c r="B853" s="995"/>
      <c r="C853" s="175" t="s">
        <v>2321</v>
      </c>
      <c r="D853" s="174"/>
      <c r="E853" s="174"/>
      <c r="F853" s="174"/>
      <c r="G853" s="174"/>
      <c r="H853" s="174"/>
      <c r="I853" s="174"/>
      <c r="J853" s="174"/>
      <c r="K853" s="174"/>
    </row>
    <row r="854" spans="2:11" ht="13.5">
      <c r="B854" s="995"/>
      <c r="C854" s="175" t="s">
        <v>2322</v>
      </c>
      <c r="D854" s="174"/>
      <c r="E854" s="174"/>
      <c r="F854" s="174"/>
      <c r="G854" s="174"/>
      <c r="H854" s="174"/>
      <c r="I854" s="174"/>
      <c r="J854" s="174"/>
      <c r="K854" s="174"/>
    </row>
    <row r="855" spans="2:11" ht="13.5">
      <c r="B855" s="995"/>
      <c r="C855" s="175"/>
      <c r="D855" s="174"/>
      <c r="E855" s="174"/>
      <c r="F855" s="174"/>
      <c r="G855" s="174"/>
      <c r="H855" s="174"/>
      <c r="I855" s="174"/>
      <c r="J855" s="174"/>
      <c r="K855" s="174"/>
    </row>
    <row r="856" spans="2:11" ht="13.5">
      <c r="B856" s="995"/>
      <c r="C856" s="175" t="s">
        <v>2323</v>
      </c>
      <c r="D856" s="174"/>
      <c r="E856" s="174"/>
      <c r="F856" s="174"/>
      <c r="G856" s="174"/>
      <c r="H856" s="174"/>
      <c r="I856" s="174"/>
      <c r="J856" s="174"/>
      <c r="K856" s="174"/>
    </row>
    <row r="857" spans="2:11" ht="13.5">
      <c r="B857" s="995"/>
      <c r="C857" s="175" t="s">
        <v>2324</v>
      </c>
      <c r="D857" s="174"/>
      <c r="E857" s="174"/>
      <c r="F857" s="174"/>
      <c r="G857" s="174"/>
      <c r="H857" s="174"/>
      <c r="I857" s="174"/>
      <c r="J857" s="174"/>
      <c r="K857" s="174"/>
    </row>
    <row r="858" spans="2:11" ht="13.5">
      <c r="B858" s="995"/>
      <c r="C858" s="175" t="s">
        <v>2325</v>
      </c>
      <c r="D858" s="174"/>
      <c r="E858" s="174"/>
      <c r="F858" s="174"/>
      <c r="G858" s="174"/>
      <c r="H858" s="174"/>
      <c r="I858" s="174"/>
      <c r="J858" s="174"/>
      <c r="K858" s="174"/>
    </row>
    <row r="859" spans="2:11" ht="13.5">
      <c r="B859" s="995"/>
      <c r="C859" s="175"/>
      <c r="D859" s="174"/>
      <c r="E859" s="174"/>
      <c r="F859" s="174"/>
      <c r="G859" s="174"/>
      <c r="H859" s="174"/>
      <c r="I859" s="174"/>
      <c r="J859" s="174"/>
      <c r="K859" s="174"/>
    </row>
    <row r="860" spans="2:11" ht="13.5">
      <c r="B860" s="995"/>
      <c r="C860" s="175" t="s">
        <v>2326</v>
      </c>
      <c r="D860" s="174"/>
      <c r="E860" s="174"/>
      <c r="F860" s="174"/>
      <c r="G860" s="174"/>
      <c r="H860" s="174"/>
      <c r="I860" s="174"/>
      <c r="J860" s="174"/>
      <c r="K860" s="174"/>
    </row>
    <row r="861" spans="2:11" ht="13.5">
      <c r="B861" s="995"/>
      <c r="C861" s="175" t="s">
        <v>2327</v>
      </c>
      <c r="D861" s="174"/>
      <c r="E861" s="174"/>
      <c r="F861" s="174"/>
      <c r="G861" s="174"/>
      <c r="H861" s="174"/>
      <c r="I861" s="174"/>
      <c r="J861" s="174"/>
      <c r="K861" s="174"/>
    </row>
    <row r="862" spans="2:11" ht="13.5">
      <c r="B862" s="995"/>
      <c r="C862" s="175" t="s">
        <v>2328</v>
      </c>
      <c r="D862" s="174"/>
      <c r="E862" s="174"/>
      <c r="F862" s="174"/>
      <c r="G862" s="174"/>
      <c r="H862" s="174"/>
      <c r="I862" s="174"/>
      <c r="J862" s="174"/>
      <c r="K862" s="174"/>
    </row>
    <row r="863" spans="2:11" ht="13.5">
      <c r="B863" s="995"/>
      <c r="C863" s="175" t="s">
        <v>2329</v>
      </c>
      <c r="D863" s="174"/>
      <c r="E863" s="174"/>
      <c r="F863" s="174"/>
      <c r="G863" s="174"/>
      <c r="H863" s="174"/>
      <c r="I863" s="174"/>
      <c r="J863" s="174"/>
      <c r="K863" s="174"/>
    </row>
    <row r="864" spans="2:11" ht="13.5">
      <c r="B864" s="995"/>
      <c r="C864" s="175"/>
      <c r="D864" s="174"/>
      <c r="E864" s="174"/>
      <c r="F864" s="174"/>
      <c r="G864" s="174"/>
      <c r="H864" s="174"/>
      <c r="I864" s="174"/>
      <c r="J864" s="174"/>
      <c r="K864" s="174"/>
    </row>
    <row r="865" spans="2:11" ht="13.5">
      <c r="B865" s="995"/>
      <c r="C865" s="175" t="s">
        <v>2330</v>
      </c>
      <c r="D865" s="174"/>
      <c r="E865" s="174"/>
      <c r="F865" s="174"/>
      <c r="G865" s="174"/>
      <c r="H865" s="174"/>
      <c r="I865" s="174"/>
      <c r="J865" s="174"/>
      <c r="K865" s="174"/>
    </row>
    <row r="866" spans="2:11" ht="13.5">
      <c r="B866" s="995"/>
      <c r="C866" s="175" t="s">
        <v>2331</v>
      </c>
      <c r="D866" s="174"/>
      <c r="E866" s="174"/>
      <c r="F866" s="174"/>
      <c r="G866" s="174"/>
      <c r="H866" s="174"/>
      <c r="I866" s="174"/>
      <c r="J866" s="174"/>
      <c r="K866" s="174"/>
    </row>
    <row r="867" spans="2:11" ht="13.5">
      <c r="B867" s="995"/>
      <c r="C867" s="175" t="s">
        <v>2332</v>
      </c>
      <c r="D867" s="174"/>
      <c r="E867" s="174"/>
      <c r="F867" s="174"/>
      <c r="G867" s="174"/>
      <c r="H867" s="174"/>
      <c r="I867" s="174"/>
      <c r="J867" s="174"/>
      <c r="K867" s="174"/>
    </row>
    <row r="868" spans="2:11" ht="13.5">
      <c r="B868" s="995"/>
      <c r="C868" s="175" t="s">
        <v>2333</v>
      </c>
      <c r="D868" s="174"/>
      <c r="E868" s="174"/>
      <c r="F868" s="174"/>
      <c r="G868" s="174"/>
      <c r="H868" s="174"/>
      <c r="I868" s="174"/>
      <c r="J868" s="174"/>
      <c r="K868" s="174"/>
    </row>
    <row r="869" spans="2:11" ht="13.5">
      <c r="B869" s="995"/>
      <c r="C869" s="175"/>
      <c r="D869" s="174"/>
      <c r="E869" s="174"/>
      <c r="F869" s="174"/>
      <c r="G869" s="174"/>
      <c r="H869" s="174"/>
      <c r="I869" s="174"/>
      <c r="J869" s="174"/>
      <c r="K869" s="174"/>
    </row>
    <row r="870" spans="2:11" ht="13.5">
      <c r="B870" s="995"/>
      <c r="C870" s="175" t="s">
        <v>2334</v>
      </c>
      <c r="D870" s="174"/>
      <c r="E870" s="174"/>
      <c r="F870" s="174"/>
      <c r="G870" s="174"/>
      <c r="H870" s="174"/>
      <c r="I870" s="174"/>
      <c r="J870" s="174"/>
      <c r="K870" s="174"/>
    </row>
    <row r="871" spans="2:11" ht="13.5">
      <c r="B871" s="995"/>
      <c r="C871" s="175"/>
      <c r="D871" s="174"/>
      <c r="E871" s="174"/>
      <c r="F871" s="174"/>
      <c r="G871" s="174"/>
      <c r="H871" s="174"/>
      <c r="I871" s="174"/>
      <c r="J871" s="174"/>
      <c r="K871" s="174"/>
    </row>
    <row r="872" spans="2:11" ht="13.5">
      <c r="B872" s="995"/>
      <c r="C872" s="175" t="s">
        <v>2335</v>
      </c>
      <c r="D872" s="174"/>
      <c r="E872" s="174"/>
      <c r="F872" s="174"/>
      <c r="G872" s="174"/>
      <c r="H872" s="174"/>
      <c r="I872" s="174"/>
      <c r="J872" s="174"/>
      <c r="K872" s="174"/>
    </row>
    <row r="873" spans="2:11" ht="13.5">
      <c r="B873" s="995"/>
      <c r="C873" s="175"/>
      <c r="D873" s="174"/>
      <c r="E873" s="174"/>
      <c r="F873" s="174"/>
      <c r="G873" s="174"/>
      <c r="H873" s="174"/>
      <c r="I873" s="174"/>
      <c r="J873" s="174"/>
      <c r="K873" s="174"/>
    </row>
    <row r="874" spans="2:11" ht="13.5">
      <c r="B874" s="995"/>
      <c r="C874" s="175" t="s">
        <v>2336</v>
      </c>
      <c r="D874" s="174"/>
      <c r="E874" s="174"/>
      <c r="F874" s="174"/>
      <c r="G874" s="174"/>
      <c r="H874" s="174"/>
      <c r="I874" s="174"/>
      <c r="J874" s="174"/>
      <c r="K874" s="174"/>
    </row>
    <row r="875" spans="2:11" ht="13.5">
      <c r="B875" s="995"/>
      <c r="C875" s="175" t="s">
        <v>2337</v>
      </c>
      <c r="D875" s="174"/>
      <c r="E875" s="174"/>
      <c r="F875" s="174"/>
      <c r="G875" s="174"/>
      <c r="H875" s="174"/>
      <c r="I875" s="174"/>
      <c r="J875" s="174"/>
      <c r="K875" s="174"/>
    </row>
    <row r="876" spans="2:11" ht="13.5">
      <c r="B876" s="995"/>
      <c r="C876" s="175" t="s">
        <v>2338</v>
      </c>
      <c r="D876" s="174"/>
      <c r="E876" s="174"/>
      <c r="F876" s="174"/>
      <c r="G876" s="174"/>
      <c r="H876" s="174"/>
      <c r="I876" s="174"/>
      <c r="J876" s="174"/>
      <c r="K876" s="174"/>
    </row>
    <row r="877" spans="2:11" ht="13.5">
      <c r="B877" s="995"/>
      <c r="C877" s="175" t="s">
        <v>2339</v>
      </c>
      <c r="D877" s="174"/>
      <c r="E877" s="174"/>
      <c r="F877" s="174"/>
      <c r="G877" s="174"/>
      <c r="H877" s="174"/>
      <c r="I877" s="174"/>
      <c r="J877" s="174"/>
      <c r="K877" s="174"/>
    </row>
    <row r="878" spans="2:11" ht="13.5">
      <c r="B878" s="995"/>
      <c r="C878" s="175" t="s">
        <v>2340</v>
      </c>
      <c r="D878" s="174"/>
      <c r="E878" s="174"/>
      <c r="F878" s="174"/>
      <c r="G878" s="174"/>
      <c r="H878" s="174"/>
      <c r="I878" s="174"/>
      <c r="J878" s="174"/>
      <c r="K878" s="174"/>
    </row>
    <row r="879" spans="2:11" ht="13.5">
      <c r="B879" s="995"/>
      <c r="C879" s="175"/>
      <c r="D879" s="174"/>
      <c r="E879" s="174"/>
      <c r="F879" s="174"/>
      <c r="G879" s="174"/>
      <c r="H879" s="174"/>
      <c r="I879" s="174"/>
      <c r="J879" s="174"/>
      <c r="K879" s="174"/>
    </row>
    <row r="880" spans="2:11" ht="13.5">
      <c r="B880" s="995"/>
      <c r="C880" s="175" t="s">
        <v>2341</v>
      </c>
      <c r="D880" s="174"/>
      <c r="E880" s="174"/>
      <c r="F880" s="174"/>
      <c r="G880" s="174"/>
      <c r="H880" s="174"/>
      <c r="I880" s="174"/>
      <c r="J880" s="174"/>
      <c r="K880" s="174"/>
    </row>
    <row r="881" spans="2:11" ht="13.5">
      <c r="B881" s="995"/>
      <c r="C881" s="175" t="s">
        <v>2342</v>
      </c>
      <c r="D881" s="174"/>
      <c r="E881" s="174"/>
      <c r="F881" s="174"/>
      <c r="G881" s="174"/>
      <c r="H881" s="174"/>
      <c r="I881" s="174"/>
      <c r="J881" s="174"/>
      <c r="K881" s="174"/>
    </row>
    <row r="882" spans="2:11" ht="13.5">
      <c r="B882" s="995"/>
      <c r="C882" s="175" t="s">
        <v>2343</v>
      </c>
      <c r="D882" s="174"/>
      <c r="E882" s="174"/>
      <c r="F882" s="174"/>
      <c r="G882" s="174"/>
      <c r="H882" s="174"/>
      <c r="I882" s="174"/>
      <c r="J882" s="174"/>
      <c r="K882" s="174"/>
    </row>
    <row r="883" spans="2:11" ht="13.5">
      <c r="B883" s="995"/>
      <c r="C883" s="175" t="s">
        <v>2344</v>
      </c>
      <c r="D883" s="174"/>
      <c r="E883" s="174"/>
      <c r="F883" s="174"/>
      <c r="G883" s="174"/>
      <c r="H883" s="174"/>
      <c r="I883" s="174"/>
      <c r="J883" s="174"/>
      <c r="K883" s="174"/>
    </row>
    <row r="884" spans="2:11" ht="13.5">
      <c r="B884" s="995"/>
      <c r="C884" s="175"/>
      <c r="D884" s="174"/>
      <c r="E884" s="174"/>
      <c r="F884" s="174"/>
      <c r="G884" s="174"/>
      <c r="H884" s="174"/>
      <c r="I884" s="174"/>
      <c r="J884" s="174"/>
      <c r="K884" s="174"/>
    </row>
    <row r="885" spans="2:11" ht="13.5">
      <c r="B885" s="995"/>
      <c r="C885" s="175" t="s">
        <v>2345</v>
      </c>
      <c r="D885" s="174"/>
      <c r="E885" s="174"/>
      <c r="F885" s="174"/>
      <c r="G885" s="174"/>
      <c r="H885" s="174"/>
      <c r="I885" s="174"/>
      <c r="J885" s="174"/>
      <c r="K885" s="174"/>
    </row>
    <row r="886" spans="2:11" ht="13.5">
      <c r="B886" s="995"/>
      <c r="C886" s="175"/>
      <c r="D886" s="174"/>
      <c r="E886" s="174"/>
      <c r="F886" s="174"/>
      <c r="G886" s="174"/>
      <c r="H886" s="174"/>
      <c r="I886" s="174"/>
      <c r="J886" s="174"/>
      <c r="K886" s="174"/>
    </row>
    <row r="887" spans="2:11" ht="13.5">
      <c r="B887" s="995"/>
      <c r="C887" s="175" t="s">
        <v>2346</v>
      </c>
      <c r="D887" s="174"/>
      <c r="E887" s="174"/>
      <c r="F887" s="174"/>
      <c r="G887" s="174"/>
      <c r="H887" s="174"/>
      <c r="I887" s="174"/>
      <c r="J887" s="174"/>
      <c r="K887" s="174"/>
    </row>
    <row r="888" spans="2:11" ht="13.5">
      <c r="B888" s="995"/>
      <c r="C888" s="175" t="s">
        <v>2347</v>
      </c>
      <c r="D888" s="174"/>
      <c r="E888" s="174"/>
      <c r="F888" s="174"/>
      <c r="G888" s="174"/>
      <c r="H888" s="174"/>
      <c r="I888" s="174"/>
      <c r="J888" s="174"/>
      <c r="K888" s="174"/>
    </row>
    <row r="889" spans="2:11" ht="13.5">
      <c r="B889" s="995"/>
      <c r="C889" s="175" t="s">
        <v>2348</v>
      </c>
      <c r="D889" s="174"/>
      <c r="E889" s="174"/>
      <c r="F889" s="174"/>
      <c r="G889" s="174"/>
      <c r="H889" s="174"/>
      <c r="I889" s="174"/>
      <c r="J889" s="174"/>
      <c r="K889" s="174"/>
    </row>
    <row r="890" spans="2:11" ht="13.5">
      <c r="B890" s="995"/>
      <c r="C890" s="175" t="s">
        <v>2349</v>
      </c>
      <c r="D890" s="174"/>
      <c r="E890" s="174"/>
      <c r="F890" s="174"/>
      <c r="G890" s="174"/>
      <c r="H890" s="174"/>
      <c r="I890" s="174"/>
      <c r="J890" s="174"/>
      <c r="K890" s="174"/>
    </row>
    <row r="891" spans="2:11" ht="13.5">
      <c r="B891" s="995"/>
      <c r="C891" s="175" t="s">
        <v>2350</v>
      </c>
      <c r="D891" s="174"/>
      <c r="E891" s="174"/>
      <c r="F891" s="174"/>
      <c r="G891" s="174"/>
      <c r="H891" s="174"/>
      <c r="I891" s="174"/>
      <c r="J891" s="174"/>
      <c r="K891" s="174"/>
    </row>
    <row r="892" spans="2:11" ht="13.5">
      <c r="B892" s="995"/>
      <c r="C892" s="175" t="s">
        <v>2351</v>
      </c>
      <c r="D892" s="174"/>
      <c r="E892" s="174"/>
      <c r="F892" s="174"/>
      <c r="G892" s="174"/>
      <c r="H892" s="174"/>
      <c r="I892" s="174"/>
      <c r="J892" s="174"/>
      <c r="K892" s="174"/>
    </row>
    <row r="893" spans="2:11" ht="13.5">
      <c r="B893" s="995"/>
      <c r="C893" s="175"/>
      <c r="D893" s="174"/>
      <c r="E893" s="174"/>
      <c r="F893" s="174"/>
      <c r="G893" s="174"/>
      <c r="H893" s="174"/>
      <c r="I893" s="174"/>
      <c r="J893" s="174"/>
      <c r="K893" s="174"/>
    </row>
    <row r="894" spans="2:11" ht="13.5">
      <c r="B894" s="995"/>
      <c r="C894" s="175" t="s">
        <v>2352</v>
      </c>
      <c r="D894" s="174"/>
      <c r="E894" s="174"/>
      <c r="F894" s="174"/>
      <c r="G894" s="174"/>
      <c r="H894" s="174"/>
      <c r="I894" s="174"/>
      <c r="J894" s="174"/>
      <c r="K894" s="174"/>
    </row>
    <row r="895" spans="2:11" ht="13.5">
      <c r="B895" s="995"/>
      <c r="C895" s="175" t="s">
        <v>2353</v>
      </c>
      <c r="D895" s="174"/>
      <c r="E895" s="174"/>
      <c r="F895" s="174"/>
      <c r="G895" s="174"/>
      <c r="H895" s="174"/>
      <c r="I895" s="174"/>
      <c r="J895" s="174"/>
      <c r="K895" s="174"/>
    </row>
    <row r="896" spans="2:11" ht="13.5">
      <c r="B896" s="995"/>
      <c r="C896" s="175" t="s">
        <v>2354</v>
      </c>
      <c r="D896" s="174"/>
      <c r="E896" s="174"/>
      <c r="F896" s="174"/>
      <c r="G896" s="174"/>
      <c r="H896" s="174"/>
      <c r="I896" s="174"/>
      <c r="J896" s="174"/>
      <c r="K896" s="174"/>
    </row>
    <row r="897" spans="2:11" ht="13.5">
      <c r="B897" s="995"/>
      <c r="C897" s="175" t="s">
        <v>2355</v>
      </c>
      <c r="D897" s="174"/>
      <c r="E897" s="174"/>
      <c r="F897" s="174"/>
      <c r="G897" s="174"/>
      <c r="H897" s="174"/>
      <c r="I897" s="174"/>
      <c r="J897" s="174"/>
      <c r="K897" s="174"/>
    </row>
    <row r="898" spans="2:11" ht="13.5">
      <c r="B898" s="995"/>
      <c r="C898" s="175"/>
      <c r="D898" s="174"/>
      <c r="E898" s="174"/>
      <c r="F898" s="174"/>
      <c r="G898" s="174"/>
      <c r="H898" s="174"/>
      <c r="I898" s="174"/>
      <c r="J898" s="174"/>
      <c r="K898" s="174"/>
    </row>
    <row r="899" spans="2:11" ht="13.5">
      <c r="B899" s="995"/>
      <c r="C899" s="175" t="s">
        <v>2356</v>
      </c>
      <c r="D899" s="174"/>
      <c r="E899" s="174"/>
      <c r="F899" s="174"/>
      <c r="G899" s="174"/>
      <c r="H899" s="174"/>
      <c r="I899" s="174"/>
      <c r="J899" s="174"/>
      <c r="K899" s="174"/>
    </row>
    <row r="900" spans="2:11" ht="13.5">
      <c r="B900" s="995"/>
      <c r="C900" s="175" t="s">
        <v>2357</v>
      </c>
      <c r="D900" s="174"/>
      <c r="E900" s="174"/>
      <c r="F900" s="174"/>
      <c r="G900" s="174"/>
      <c r="H900" s="174"/>
      <c r="I900" s="174"/>
      <c r="J900" s="174"/>
      <c r="K900" s="174"/>
    </row>
    <row r="901" spans="2:11" ht="13.5">
      <c r="B901" s="995"/>
      <c r="C901" s="175" t="s">
        <v>2358</v>
      </c>
      <c r="D901" s="174"/>
      <c r="E901" s="174"/>
      <c r="F901" s="174"/>
      <c r="G901" s="174"/>
      <c r="H901" s="174"/>
      <c r="I901" s="174"/>
      <c r="J901" s="174"/>
      <c r="K901" s="174"/>
    </row>
    <row r="902" spans="2:11" ht="13.5">
      <c r="B902" s="995"/>
      <c r="C902" s="175" t="s">
        <v>2359</v>
      </c>
      <c r="D902" s="174"/>
      <c r="E902" s="174"/>
      <c r="F902" s="174"/>
      <c r="G902" s="174"/>
      <c r="H902" s="174"/>
      <c r="I902" s="174"/>
      <c r="J902" s="174"/>
      <c r="K902" s="174"/>
    </row>
    <row r="903" spans="2:11" ht="13.5">
      <c r="B903" s="995"/>
      <c r="C903" s="175" t="s">
        <v>2360</v>
      </c>
      <c r="D903" s="174"/>
      <c r="E903" s="174"/>
      <c r="F903" s="174"/>
      <c r="G903" s="174"/>
      <c r="H903" s="174"/>
      <c r="I903" s="174"/>
      <c r="J903" s="174"/>
      <c r="K903" s="174"/>
    </row>
    <row r="904" spans="2:11" ht="13.5">
      <c r="B904" s="995"/>
      <c r="C904" s="175" t="s">
        <v>2361</v>
      </c>
      <c r="D904" s="174"/>
      <c r="E904" s="174"/>
      <c r="F904" s="174"/>
      <c r="G904" s="174"/>
      <c r="H904" s="174"/>
      <c r="I904" s="174"/>
      <c r="J904" s="174"/>
      <c r="K904" s="174"/>
    </row>
    <row r="905" spans="2:11" ht="13.5">
      <c r="B905" s="995"/>
      <c r="C905" s="175"/>
      <c r="D905" s="174"/>
      <c r="E905" s="174"/>
      <c r="F905" s="174"/>
      <c r="G905" s="174"/>
      <c r="H905" s="174"/>
      <c r="I905" s="174"/>
      <c r="J905" s="174"/>
      <c r="K905" s="174"/>
    </row>
    <row r="906" spans="2:11" ht="13.5">
      <c r="B906" s="995"/>
      <c r="C906" s="175" t="s">
        <v>2362</v>
      </c>
      <c r="D906" s="174"/>
      <c r="E906" s="174"/>
      <c r="F906" s="174"/>
      <c r="G906" s="174"/>
      <c r="H906" s="174"/>
      <c r="I906" s="174"/>
      <c r="J906" s="174"/>
      <c r="K906" s="174"/>
    </row>
    <row r="907" spans="2:11" ht="13.5">
      <c r="B907" s="995"/>
      <c r="C907" s="175" t="s">
        <v>2363</v>
      </c>
      <c r="D907" s="174"/>
      <c r="E907" s="174"/>
      <c r="F907" s="174"/>
      <c r="G907" s="174"/>
      <c r="H907" s="174"/>
      <c r="I907" s="174"/>
      <c r="J907" s="174"/>
      <c r="K907" s="174"/>
    </row>
    <row r="908" spans="2:11" ht="13.5">
      <c r="B908" s="995"/>
      <c r="C908" s="175" t="s">
        <v>2364</v>
      </c>
      <c r="D908" s="174"/>
      <c r="E908" s="174"/>
      <c r="F908" s="174"/>
      <c r="G908" s="174"/>
      <c r="H908" s="174"/>
      <c r="I908" s="174"/>
      <c r="J908" s="174"/>
      <c r="K908" s="174"/>
    </row>
    <row r="909" spans="2:11" ht="13.5">
      <c r="B909" s="995"/>
      <c r="C909" s="175" t="s">
        <v>2365</v>
      </c>
      <c r="D909" s="174"/>
      <c r="E909" s="174"/>
      <c r="F909" s="174"/>
      <c r="G909" s="174"/>
      <c r="H909" s="174"/>
      <c r="I909" s="174"/>
      <c r="J909" s="174"/>
      <c r="K909" s="174"/>
    </row>
    <row r="910" spans="2:11" ht="13.5">
      <c r="B910" s="995"/>
      <c r="C910" s="175" t="s">
        <v>2366</v>
      </c>
      <c r="D910" s="174"/>
      <c r="E910" s="174"/>
      <c r="F910" s="174"/>
      <c r="G910" s="174"/>
      <c r="H910" s="174"/>
      <c r="I910" s="174"/>
      <c r="J910" s="174"/>
      <c r="K910" s="174"/>
    </row>
    <row r="911" spans="2:11" ht="13.5">
      <c r="B911" s="995"/>
      <c r="C911" s="175" t="s">
        <v>2367</v>
      </c>
      <c r="D911" s="174"/>
      <c r="E911" s="174"/>
      <c r="F911" s="174"/>
      <c r="G911" s="174"/>
      <c r="H911" s="174"/>
      <c r="I911" s="174"/>
      <c r="J911" s="174"/>
      <c r="K911" s="174"/>
    </row>
    <row r="912" spans="2:11" ht="13.5">
      <c r="B912" s="995"/>
      <c r="C912" s="175" t="s">
        <v>2368</v>
      </c>
      <c r="D912" s="174"/>
      <c r="E912" s="174"/>
      <c r="F912" s="174"/>
      <c r="G912" s="174"/>
      <c r="H912" s="174"/>
      <c r="I912" s="174"/>
      <c r="J912" s="174"/>
      <c r="K912" s="174"/>
    </row>
    <row r="913" spans="2:11" ht="13.5">
      <c r="B913" s="995"/>
      <c r="C913" s="175" t="s">
        <v>2369</v>
      </c>
      <c r="D913" s="174"/>
      <c r="E913" s="174"/>
      <c r="F913" s="174"/>
      <c r="G913" s="174"/>
      <c r="H913" s="174"/>
      <c r="I913" s="174"/>
      <c r="J913" s="174"/>
      <c r="K913" s="174"/>
    </row>
    <row r="914" spans="2:11" ht="13.5">
      <c r="B914" s="995"/>
      <c r="C914" s="175"/>
      <c r="D914" s="174"/>
      <c r="E914" s="174"/>
      <c r="F914" s="174"/>
      <c r="G914" s="174"/>
      <c r="H914" s="174"/>
      <c r="I914" s="174"/>
      <c r="J914" s="174"/>
      <c r="K914" s="174"/>
    </row>
    <row r="915" spans="2:11" ht="13.5">
      <c r="B915" s="995"/>
      <c r="C915" s="175" t="s">
        <v>2370</v>
      </c>
      <c r="D915" s="174"/>
      <c r="E915" s="174"/>
      <c r="F915" s="174"/>
      <c r="G915" s="174"/>
      <c r="H915" s="174"/>
      <c r="I915" s="174"/>
      <c r="J915" s="174"/>
      <c r="K915" s="174"/>
    </row>
    <row r="916" spans="2:11" ht="13.5">
      <c r="B916" s="995"/>
      <c r="C916" s="175" t="s">
        <v>2371</v>
      </c>
      <c r="D916" s="174"/>
      <c r="E916" s="174"/>
      <c r="F916" s="174"/>
      <c r="G916" s="174"/>
      <c r="H916" s="174"/>
      <c r="I916" s="174"/>
      <c r="J916" s="174"/>
      <c r="K916" s="174"/>
    </row>
    <row r="917" spans="2:11" ht="13.5">
      <c r="B917" s="995"/>
      <c r="C917" s="175" t="s">
        <v>2372</v>
      </c>
      <c r="D917" s="174"/>
      <c r="E917" s="174"/>
      <c r="F917" s="174"/>
      <c r="G917" s="174"/>
      <c r="H917" s="174"/>
      <c r="I917" s="174"/>
      <c r="J917" s="174"/>
      <c r="K917" s="174"/>
    </row>
    <row r="918" spans="2:11" ht="13.5">
      <c r="B918" s="995"/>
      <c r="C918" s="175" t="s">
        <v>2373</v>
      </c>
      <c r="D918" s="174"/>
      <c r="E918" s="174"/>
      <c r="F918" s="174"/>
      <c r="G918" s="174"/>
      <c r="H918" s="174"/>
      <c r="I918" s="174"/>
      <c r="J918" s="174"/>
      <c r="K918" s="174"/>
    </row>
    <row r="919" spans="2:11" ht="13.5">
      <c r="B919" s="995"/>
      <c r="C919" s="175" t="s">
        <v>2374</v>
      </c>
      <c r="D919" s="174"/>
      <c r="E919" s="174"/>
      <c r="F919" s="174"/>
      <c r="G919" s="174"/>
      <c r="H919" s="174"/>
      <c r="I919" s="174"/>
      <c r="J919" s="174"/>
      <c r="K919" s="174"/>
    </row>
    <row r="920" spans="2:11" ht="13.5">
      <c r="B920" s="995"/>
      <c r="C920" s="175"/>
      <c r="D920" s="174"/>
      <c r="E920" s="174"/>
      <c r="F920" s="174"/>
      <c r="G920" s="174"/>
      <c r="H920" s="174"/>
      <c r="I920" s="174"/>
      <c r="J920" s="174"/>
      <c r="K920" s="174"/>
    </row>
    <row r="921" spans="2:11" ht="13.5">
      <c r="B921" s="995"/>
      <c r="C921" s="175" t="s">
        <v>2375</v>
      </c>
      <c r="D921" s="174"/>
      <c r="E921" s="174"/>
      <c r="F921" s="174"/>
      <c r="G921" s="174"/>
      <c r="H921" s="174"/>
      <c r="I921" s="174"/>
      <c r="J921" s="174"/>
      <c r="K921" s="174"/>
    </row>
    <row r="922" spans="2:11" ht="13.5">
      <c r="B922" s="995"/>
      <c r="C922" s="175" t="s">
        <v>2376</v>
      </c>
      <c r="D922" s="174"/>
      <c r="E922" s="174"/>
      <c r="F922" s="174"/>
      <c r="G922" s="174"/>
      <c r="H922" s="174"/>
      <c r="I922" s="174"/>
      <c r="J922" s="174"/>
      <c r="K922" s="174"/>
    </row>
    <row r="923" spans="2:11" ht="13.5">
      <c r="B923" s="995"/>
      <c r="C923" s="175" t="s">
        <v>2377</v>
      </c>
      <c r="D923" s="174"/>
      <c r="E923" s="174"/>
      <c r="F923" s="174"/>
      <c r="G923" s="174"/>
      <c r="H923" s="174"/>
      <c r="I923" s="174"/>
      <c r="J923" s="174"/>
      <c r="K923" s="174"/>
    </row>
    <row r="924" spans="2:11" ht="13.5">
      <c r="B924" s="995"/>
      <c r="C924" s="175"/>
      <c r="D924" s="174"/>
      <c r="E924" s="174"/>
      <c r="F924" s="174"/>
      <c r="G924" s="174"/>
      <c r="H924" s="174"/>
      <c r="I924" s="174"/>
      <c r="J924" s="174"/>
      <c r="K924" s="174"/>
    </row>
    <row r="925" spans="2:11" ht="13.5">
      <c r="B925" s="995"/>
      <c r="C925" s="175" t="s">
        <v>2378</v>
      </c>
      <c r="D925" s="174"/>
      <c r="E925" s="174"/>
      <c r="F925" s="174"/>
      <c r="G925" s="174"/>
      <c r="H925" s="174"/>
      <c r="I925" s="174"/>
      <c r="J925" s="174"/>
      <c r="K925" s="174"/>
    </row>
    <row r="926" spans="2:11" ht="13.5">
      <c r="B926" s="995"/>
      <c r="C926" s="175" t="s">
        <v>2379</v>
      </c>
      <c r="D926" s="174"/>
      <c r="E926" s="174"/>
      <c r="F926" s="174"/>
      <c r="G926" s="174"/>
      <c r="H926" s="174"/>
      <c r="I926" s="174"/>
      <c r="J926" s="174"/>
      <c r="K926" s="174"/>
    </row>
    <row r="927" spans="2:11" ht="13.5">
      <c r="B927" s="995"/>
      <c r="C927" s="175"/>
      <c r="D927" s="174"/>
      <c r="E927" s="174"/>
      <c r="F927" s="174"/>
      <c r="G927" s="174"/>
      <c r="H927" s="174"/>
      <c r="I927" s="174"/>
      <c r="J927" s="174"/>
      <c r="K927" s="174"/>
    </row>
    <row r="928" spans="2:11" ht="13.5">
      <c r="B928" s="995"/>
      <c r="C928" s="175" t="s">
        <v>2380</v>
      </c>
      <c r="D928" s="174"/>
      <c r="E928" s="174"/>
      <c r="F928" s="174"/>
      <c r="G928" s="174"/>
      <c r="H928" s="174"/>
      <c r="I928" s="174"/>
      <c r="J928" s="174"/>
      <c r="K928" s="174"/>
    </row>
    <row r="929" spans="2:11" ht="13.5">
      <c r="B929" s="995"/>
      <c r="C929" s="175" t="s">
        <v>2381</v>
      </c>
      <c r="D929" s="174"/>
      <c r="E929" s="174"/>
      <c r="F929" s="174"/>
      <c r="G929" s="174"/>
      <c r="H929" s="174"/>
      <c r="I929" s="174"/>
      <c r="J929" s="174"/>
      <c r="K929" s="174"/>
    </row>
    <row r="930" spans="2:11" ht="13.5">
      <c r="B930" s="995"/>
      <c r="C930" s="175" t="s">
        <v>2382</v>
      </c>
      <c r="D930" s="174"/>
      <c r="E930" s="174"/>
      <c r="F930" s="174"/>
      <c r="G930" s="174"/>
      <c r="H930" s="174"/>
      <c r="I930" s="174"/>
      <c r="J930" s="174"/>
      <c r="K930" s="174"/>
    </row>
    <row r="931" spans="2:11" ht="13.5">
      <c r="B931" s="995"/>
      <c r="C931" s="175" t="s">
        <v>2383</v>
      </c>
      <c r="D931" s="174"/>
      <c r="E931" s="174"/>
      <c r="F931" s="174"/>
      <c r="G931" s="174"/>
      <c r="H931" s="174"/>
      <c r="I931" s="174"/>
      <c r="J931" s="174"/>
      <c r="K931" s="174"/>
    </row>
    <row r="932" spans="2:11" ht="13.5">
      <c r="B932" s="995"/>
      <c r="C932" s="175"/>
      <c r="D932" s="174"/>
      <c r="E932" s="174"/>
      <c r="F932" s="174"/>
      <c r="G932" s="174"/>
      <c r="H932" s="174"/>
      <c r="I932" s="174"/>
      <c r="J932" s="174"/>
      <c r="K932" s="174"/>
    </row>
    <row r="933" spans="2:11" ht="13.5">
      <c r="B933" s="995"/>
      <c r="C933" s="175" t="s">
        <v>2384</v>
      </c>
      <c r="D933" s="174"/>
      <c r="E933" s="174"/>
      <c r="F933" s="174"/>
      <c r="G933" s="174"/>
      <c r="H933" s="174"/>
      <c r="I933" s="174"/>
      <c r="J933" s="174"/>
      <c r="K933" s="174"/>
    </row>
    <row r="934" spans="2:11" ht="13.5">
      <c r="B934" s="995"/>
      <c r="C934" s="175" t="s">
        <v>2385</v>
      </c>
      <c r="D934" s="174"/>
      <c r="E934" s="174"/>
      <c r="F934" s="174"/>
      <c r="G934" s="174"/>
      <c r="H934" s="174"/>
      <c r="I934" s="174"/>
      <c r="J934" s="174"/>
      <c r="K934" s="174"/>
    </row>
    <row r="935" spans="2:11" ht="13.5">
      <c r="B935" s="995"/>
      <c r="C935" s="175" t="s">
        <v>2386</v>
      </c>
      <c r="D935" s="174"/>
      <c r="E935" s="174"/>
      <c r="F935" s="174"/>
      <c r="G935" s="174"/>
      <c r="H935" s="174"/>
      <c r="I935" s="174"/>
      <c r="J935" s="174"/>
      <c r="K935" s="174"/>
    </row>
    <row r="936" spans="2:11" ht="13.5">
      <c r="B936" s="995"/>
      <c r="C936" s="175"/>
      <c r="D936" s="174"/>
      <c r="E936" s="174"/>
      <c r="F936" s="174"/>
      <c r="G936" s="174"/>
      <c r="H936" s="174"/>
      <c r="I936" s="174"/>
      <c r="J936" s="174"/>
      <c r="K936" s="174"/>
    </row>
    <row r="937" spans="2:11" ht="13.5">
      <c r="B937" s="995"/>
      <c r="C937" s="175" t="s">
        <v>2387</v>
      </c>
      <c r="D937" s="174"/>
      <c r="E937" s="174"/>
      <c r="F937" s="174"/>
      <c r="G937" s="174"/>
      <c r="H937" s="174"/>
      <c r="I937" s="174"/>
      <c r="J937" s="174"/>
      <c r="K937" s="174"/>
    </row>
    <row r="938" spans="2:11" ht="13.5">
      <c r="B938" s="995"/>
      <c r="C938" s="175"/>
      <c r="D938" s="174"/>
      <c r="E938" s="174"/>
      <c r="F938" s="174"/>
      <c r="G938" s="174"/>
      <c r="H938" s="174"/>
      <c r="I938" s="174"/>
      <c r="J938" s="174"/>
      <c r="K938" s="174"/>
    </row>
    <row r="939" spans="2:11" ht="13.5">
      <c r="B939" s="995"/>
      <c r="C939" s="175" t="s">
        <v>2388</v>
      </c>
      <c r="D939" s="174"/>
      <c r="E939" s="174"/>
      <c r="F939" s="174"/>
      <c r="G939" s="174"/>
      <c r="H939" s="174"/>
      <c r="I939" s="174"/>
      <c r="J939" s="174"/>
      <c r="K939" s="174"/>
    </row>
    <row r="940" spans="2:11" ht="13.5">
      <c r="B940" s="995"/>
      <c r="C940" s="175" t="s">
        <v>2389</v>
      </c>
      <c r="D940" s="174"/>
      <c r="E940" s="174"/>
      <c r="F940" s="174"/>
      <c r="G940" s="174"/>
      <c r="H940" s="174"/>
      <c r="I940" s="174"/>
      <c r="J940" s="174"/>
      <c r="K940" s="174"/>
    </row>
    <row r="941" spans="2:11" ht="13.5">
      <c r="B941" s="995"/>
      <c r="C941" s="175" t="s">
        <v>2390</v>
      </c>
      <c r="D941" s="174"/>
      <c r="E941" s="174"/>
      <c r="F941" s="174"/>
      <c r="G941" s="174"/>
      <c r="H941" s="174"/>
      <c r="I941" s="174"/>
      <c r="J941" s="174"/>
      <c r="K941" s="174"/>
    </row>
    <row r="942" spans="2:11" ht="13.5">
      <c r="B942" s="995"/>
      <c r="C942" s="175"/>
      <c r="D942" s="174"/>
      <c r="E942" s="174"/>
      <c r="F942" s="174"/>
      <c r="G942" s="174"/>
      <c r="H942" s="174"/>
      <c r="I942" s="174"/>
      <c r="J942" s="174"/>
      <c r="K942" s="174"/>
    </row>
    <row r="943" spans="2:11" ht="13.5">
      <c r="B943" s="995"/>
      <c r="C943" s="175" t="s">
        <v>2391</v>
      </c>
      <c r="D943" s="174"/>
      <c r="E943" s="174"/>
      <c r="F943" s="174"/>
      <c r="G943" s="174"/>
      <c r="H943" s="174"/>
      <c r="I943" s="174"/>
      <c r="J943" s="174"/>
      <c r="K943" s="174"/>
    </row>
    <row r="944" spans="2:11" ht="13.5">
      <c r="B944" s="995"/>
      <c r="C944" s="175"/>
      <c r="D944" s="174"/>
      <c r="E944" s="174"/>
      <c r="F944" s="174"/>
      <c r="G944" s="174"/>
      <c r="H944" s="174"/>
      <c r="I944" s="174"/>
      <c r="J944" s="174"/>
      <c r="K944" s="174"/>
    </row>
    <row r="945" spans="2:11" ht="13.5">
      <c r="B945" s="995"/>
      <c r="C945" s="175" t="s">
        <v>2392</v>
      </c>
      <c r="D945" s="174"/>
      <c r="E945" s="174"/>
      <c r="F945" s="174"/>
      <c r="G945" s="174"/>
      <c r="H945" s="174"/>
      <c r="I945" s="174"/>
      <c r="J945" s="174"/>
      <c r="K945" s="174"/>
    </row>
    <row r="946" spans="2:11" ht="13.5">
      <c r="B946" s="995"/>
      <c r="C946" s="175" t="s">
        <v>2393</v>
      </c>
      <c r="D946" s="174"/>
      <c r="E946" s="174"/>
      <c r="F946" s="174"/>
      <c r="G946" s="174"/>
      <c r="H946" s="174"/>
      <c r="I946" s="174"/>
      <c r="J946" s="174"/>
      <c r="K946" s="174"/>
    </row>
    <row r="947" spans="2:11" ht="13.5">
      <c r="B947" s="995"/>
      <c r="C947" s="175" t="s">
        <v>2394</v>
      </c>
      <c r="D947" s="174"/>
      <c r="E947" s="174"/>
      <c r="F947" s="174"/>
      <c r="G947" s="174"/>
      <c r="H947" s="174"/>
      <c r="I947" s="174"/>
      <c r="J947" s="174"/>
      <c r="K947" s="174"/>
    </row>
    <row r="948" spans="2:11" ht="13.5">
      <c r="B948" s="995"/>
      <c r="C948" s="175" t="s">
        <v>2395</v>
      </c>
      <c r="D948" s="174"/>
      <c r="E948" s="174"/>
      <c r="F948" s="174"/>
      <c r="G948" s="174"/>
      <c r="H948" s="174"/>
      <c r="I948" s="174"/>
      <c r="J948" s="174"/>
      <c r="K948" s="174"/>
    </row>
    <row r="949" spans="2:11" ht="13.5">
      <c r="B949" s="995"/>
      <c r="C949" s="175" t="s">
        <v>2396</v>
      </c>
      <c r="D949" s="174"/>
      <c r="E949" s="174"/>
      <c r="F949" s="174"/>
      <c r="G949" s="174"/>
      <c r="H949" s="174"/>
      <c r="I949" s="174"/>
      <c r="J949" s="174"/>
      <c r="K949" s="174"/>
    </row>
    <row r="950" spans="2:11" ht="13.5">
      <c r="B950" s="995"/>
      <c r="C950" s="175" t="s">
        <v>2397</v>
      </c>
      <c r="D950" s="174"/>
      <c r="E950" s="174"/>
      <c r="F950" s="174"/>
      <c r="G950" s="174"/>
      <c r="H950" s="174"/>
      <c r="I950" s="174"/>
      <c r="J950" s="174"/>
      <c r="K950" s="174"/>
    </row>
    <row r="951" spans="2:11" ht="13.5">
      <c r="B951" s="995"/>
      <c r="C951" s="175" t="s">
        <v>2398</v>
      </c>
      <c r="D951" s="174"/>
      <c r="E951" s="174"/>
      <c r="F951" s="174"/>
      <c r="G951" s="174"/>
      <c r="H951" s="174"/>
      <c r="I951" s="174"/>
      <c r="J951" s="174"/>
      <c r="K951" s="174"/>
    </row>
    <row r="952" spans="2:11" ht="13.5">
      <c r="B952" s="995"/>
      <c r="C952" s="175" t="s">
        <v>2399</v>
      </c>
      <c r="D952" s="174"/>
      <c r="E952" s="174"/>
      <c r="F952" s="174"/>
      <c r="G952" s="174"/>
      <c r="H952" s="174"/>
      <c r="I952" s="174"/>
      <c r="J952" s="174"/>
      <c r="K952" s="174"/>
    </row>
    <row r="953" spans="2:11" ht="13.5">
      <c r="B953" s="995"/>
      <c r="C953" s="175"/>
      <c r="D953" s="174"/>
      <c r="E953" s="174"/>
      <c r="F953" s="174"/>
      <c r="G953" s="174"/>
      <c r="H953" s="174"/>
      <c r="I953" s="174"/>
      <c r="J953" s="174"/>
      <c r="K953" s="174"/>
    </row>
    <row r="954" spans="2:11" ht="13.5">
      <c r="B954" s="995"/>
      <c r="C954" s="175" t="s">
        <v>2400</v>
      </c>
      <c r="D954" s="174"/>
      <c r="E954" s="174"/>
      <c r="F954" s="174"/>
      <c r="G954" s="174"/>
      <c r="H954" s="174"/>
      <c r="I954" s="174"/>
      <c r="J954" s="174"/>
      <c r="K954" s="174"/>
    </row>
    <row r="955" spans="2:11" ht="13.5">
      <c r="B955" s="995"/>
      <c r="C955" s="175" t="s">
        <v>2401</v>
      </c>
      <c r="D955" s="174"/>
      <c r="E955" s="174"/>
      <c r="F955" s="174"/>
      <c r="G955" s="174"/>
      <c r="H955" s="174"/>
      <c r="I955" s="174"/>
      <c r="J955" s="174"/>
      <c r="K955" s="174"/>
    </row>
    <row r="956" spans="2:11" ht="13.5">
      <c r="B956" s="995"/>
      <c r="C956" s="175" t="s">
        <v>2402</v>
      </c>
      <c r="D956" s="174"/>
      <c r="E956" s="174"/>
      <c r="F956" s="174"/>
      <c r="G956" s="174"/>
      <c r="H956" s="174"/>
      <c r="I956" s="174"/>
      <c r="J956" s="174"/>
      <c r="K956" s="174"/>
    </row>
    <row r="957" spans="2:11" ht="13.5">
      <c r="B957" s="995"/>
      <c r="C957" s="175" t="s">
        <v>2403</v>
      </c>
      <c r="D957" s="174"/>
      <c r="E957" s="174"/>
      <c r="F957" s="174"/>
      <c r="G957" s="174"/>
      <c r="H957" s="174"/>
      <c r="I957" s="174"/>
      <c r="J957" s="174"/>
      <c r="K957" s="174"/>
    </row>
    <row r="958" spans="2:11" ht="13.5">
      <c r="B958" s="995"/>
      <c r="C958" s="175" t="s">
        <v>2404</v>
      </c>
      <c r="D958" s="174"/>
      <c r="E958" s="174"/>
      <c r="F958" s="174"/>
      <c r="G958" s="174"/>
      <c r="H958" s="174"/>
      <c r="I958" s="174"/>
      <c r="J958" s="174"/>
      <c r="K958" s="174"/>
    </row>
    <row r="959" spans="2:11" ht="13.5">
      <c r="B959" s="995"/>
      <c r="C959" s="175" t="s">
        <v>2405</v>
      </c>
      <c r="D959" s="174"/>
      <c r="E959" s="174"/>
      <c r="F959" s="174"/>
      <c r="G959" s="174"/>
      <c r="H959" s="174"/>
      <c r="I959" s="174"/>
      <c r="J959" s="174"/>
      <c r="K959" s="174"/>
    </row>
    <row r="960" spans="2:11" ht="13.5">
      <c r="B960" s="995"/>
      <c r="C960" s="175"/>
      <c r="D960" s="174"/>
      <c r="E960" s="174"/>
      <c r="F960" s="174"/>
      <c r="G960" s="174"/>
      <c r="H960" s="174"/>
      <c r="I960" s="174"/>
      <c r="J960" s="174"/>
      <c r="K960" s="174"/>
    </row>
    <row r="961" spans="2:11" ht="13.5">
      <c r="B961" s="995"/>
      <c r="C961" s="175" t="s">
        <v>2406</v>
      </c>
      <c r="D961" s="174"/>
      <c r="E961" s="174"/>
      <c r="F961" s="174"/>
      <c r="G961" s="174"/>
      <c r="H961" s="174"/>
      <c r="I961" s="174"/>
      <c r="J961" s="174"/>
      <c r="K961" s="174"/>
    </row>
    <row r="962" spans="2:11">
      <c r="B962" s="174"/>
      <c r="C962" s="174"/>
      <c r="D962" s="174"/>
      <c r="E962" s="174"/>
      <c r="F962" s="174"/>
      <c r="G962" s="174"/>
      <c r="H962" s="174"/>
      <c r="I962" s="174"/>
      <c r="J962" s="174"/>
      <c r="K962" s="174"/>
    </row>
  </sheetData>
  <sheetProtection password="CF42" sheet="1" objects="1" scenarios="1" selectLockedCells="1" selectUnlockedCells="1"/>
  <mergeCells count="1">
    <mergeCell ref="B6:B961"/>
  </mergeCells>
  <pageMargins left="0.7" right="0.7" top="0.75" bottom="0.75" header="0.3" footer="0.3"/>
  <pageSetup orientation="portrait" verticalDpi="180" r:id="rId1"/>
  <drawing r:id="rId2"/>
</worksheet>
</file>

<file path=xl/worksheets/sheet3.xml><?xml version="1.0" encoding="utf-8"?>
<worksheet xmlns="http://schemas.openxmlformats.org/spreadsheetml/2006/main" xmlns:r="http://schemas.openxmlformats.org/officeDocument/2006/relationships">
  <sheetPr codeName="Sheet2"/>
  <dimension ref="A1:AH119"/>
  <sheetViews>
    <sheetView topLeftCell="G1" zoomScale="85" zoomScaleNormal="85" workbookViewId="0">
      <selection activeCell="Z1" sqref="Z1"/>
    </sheetView>
  </sheetViews>
  <sheetFormatPr defaultColWidth="9.140625" defaultRowHeight="12.75"/>
  <cols>
    <col min="1" max="27" width="9.140625" style="237"/>
    <col min="28" max="28" width="17.140625" style="237" customWidth="1"/>
    <col min="29" max="16384" width="9.140625" style="237"/>
  </cols>
  <sheetData>
    <row r="1" spans="1:34">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6">
        <v>16</v>
      </c>
      <c r="AA1" s="236" t="str">
        <f>LOOKUP(Z1,Z3:AA25,AA3:AA25)</f>
        <v>Nellore District</v>
      </c>
      <c r="AB1" s="236">
        <v>5</v>
      </c>
      <c r="AC1" s="236"/>
      <c r="AD1" s="236"/>
      <c r="AE1" s="236"/>
      <c r="AF1" s="236"/>
      <c r="AG1" s="236">
        <v>10</v>
      </c>
      <c r="AH1" s="236" t="str">
        <f>LOOKUP(AG1,AG3:AH25,AH3:AH25)</f>
        <v xml:space="preserve">Krishan District </v>
      </c>
    </row>
    <row r="2" spans="1:34" ht="38.25">
      <c r="A2" s="235"/>
      <c r="B2" s="238" t="s">
        <v>564</v>
      </c>
      <c r="C2" s="238" t="s">
        <v>565</v>
      </c>
      <c r="D2" s="239" t="s">
        <v>29</v>
      </c>
      <c r="E2" s="239" t="s">
        <v>3879</v>
      </c>
      <c r="F2" s="239" t="s">
        <v>36</v>
      </c>
      <c r="G2" s="239" t="s">
        <v>567</v>
      </c>
      <c r="H2" s="239" t="s">
        <v>568</v>
      </c>
      <c r="I2" s="239" t="s">
        <v>569</v>
      </c>
      <c r="J2" s="239" t="s">
        <v>570</v>
      </c>
      <c r="K2" s="239" t="s">
        <v>571</v>
      </c>
      <c r="L2" s="239" t="s">
        <v>50</v>
      </c>
      <c r="M2" s="239" t="s">
        <v>572</v>
      </c>
      <c r="N2" s="239" t="s">
        <v>573</v>
      </c>
      <c r="O2" s="239" t="s">
        <v>574</v>
      </c>
      <c r="P2" s="239" t="s">
        <v>575</v>
      </c>
      <c r="Q2" s="239" t="s">
        <v>576</v>
      </c>
      <c r="R2" s="239" t="s">
        <v>577</v>
      </c>
      <c r="S2" s="239" t="s">
        <v>578</v>
      </c>
      <c r="T2" s="239" t="s">
        <v>579</v>
      </c>
      <c r="U2" s="239" t="s">
        <v>580</v>
      </c>
      <c r="V2" s="239" t="s">
        <v>74</v>
      </c>
      <c r="W2" s="239" t="s">
        <v>581</v>
      </c>
      <c r="X2" s="239" t="s">
        <v>582</v>
      </c>
      <c r="Y2" s="239"/>
      <c r="Z2" s="250" t="s">
        <v>548</v>
      </c>
      <c r="AA2" s="241" t="s">
        <v>583</v>
      </c>
      <c r="AB2" s="236" t="str">
        <f>LOOKUP(AB1,Z3:Z68,AB3:AB68)</f>
        <v>Balayapalli</v>
      </c>
      <c r="AC2" s="235"/>
      <c r="AD2" s="236">
        <v>5</v>
      </c>
      <c r="AE2" s="236" t="str">
        <f>LOOKUP(AD2,Z3:AB68,AB3:AB68)</f>
        <v>Balayapalli</v>
      </c>
      <c r="AG2" s="250" t="s">
        <v>548</v>
      </c>
      <c r="AH2" s="241" t="s">
        <v>583</v>
      </c>
    </row>
    <row r="3" spans="1:34" ht="38.25">
      <c r="A3" s="235">
        <v>1</v>
      </c>
      <c r="B3" s="242" t="s">
        <v>564</v>
      </c>
      <c r="C3" s="242" t="s">
        <v>584</v>
      </c>
      <c r="D3" s="242" t="s">
        <v>585</v>
      </c>
      <c r="E3" s="251" t="s">
        <v>3880</v>
      </c>
      <c r="F3" s="242" t="s">
        <v>587</v>
      </c>
      <c r="G3" s="235"/>
      <c r="H3" s="242" t="s">
        <v>588</v>
      </c>
      <c r="I3" s="242" t="s">
        <v>589</v>
      </c>
      <c r="J3" s="242" t="s">
        <v>590</v>
      </c>
      <c r="K3" s="242" t="s">
        <v>591</v>
      </c>
      <c r="L3" s="242" t="s">
        <v>592</v>
      </c>
      <c r="M3" s="242" t="s">
        <v>587</v>
      </c>
      <c r="N3" s="242" t="s">
        <v>593</v>
      </c>
      <c r="O3" s="242" t="s">
        <v>594</v>
      </c>
      <c r="P3" s="242" t="s">
        <v>595</v>
      </c>
      <c r="Q3" s="242" t="s">
        <v>596</v>
      </c>
      <c r="R3" s="242" t="s">
        <v>597</v>
      </c>
      <c r="S3" s="242" t="s">
        <v>598</v>
      </c>
      <c r="T3" s="242" t="s">
        <v>599</v>
      </c>
      <c r="U3" s="235" t="s">
        <v>600</v>
      </c>
      <c r="V3" s="242" t="s">
        <v>601</v>
      </c>
      <c r="W3" s="242" t="s">
        <v>602</v>
      </c>
      <c r="X3" s="242" t="s">
        <v>586</v>
      </c>
      <c r="Y3" s="242"/>
      <c r="Z3" s="243">
        <v>1</v>
      </c>
      <c r="AA3" s="238" t="s">
        <v>564</v>
      </c>
      <c r="AB3" s="235" t="str">
        <f t="shared" ref="AB3:AB66" si="0" xml:space="preserve"> HLOOKUP($AA$1,$B$2:$X$68,AC3,FALSE)</f>
        <v>Allur</v>
      </c>
      <c r="AC3" s="235">
        <v>2</v>
      </c>
      <c r="AG3" s="243">
        <v>1</v>
      </c>
      <c r="AH3" s="238" t="s">
        <v>564</v>
      </c>
    </row>
    <row r="4" spans="1:34">
      <c r="A4" s="235">
        <v>2</v>
      </c>
      <c r="B4" s="235" t="s">
        <v>603</v>
      </c>
      <c r="C4" s="235" t="s">
        <v>604</v>
      </c>
      <c r="D4" s="244" t="s">
        <v>605</v>
      </c>
      <c r="E4" s="251" t="s">
        <v>3881</v>
      </c>
      <c r="F4" s="244" t="s">
        <v>607</v>
      </c>
      <c r="G4" s="235"/>
      <c r="H4" s="244" t="s">
        <v>608</v>
      </c>
      <c r="I4" s="235" t="s">
        <v>609</v>
      </c>
      <c r="J4" s="235" t="s">
        <v>610</v>
      </c>
      <c r="K4" s="235" t="s">
        <v>611</v>
      </c>
      <c r="L4" s="235" t="s">
        <v>612</v>
      </c>
      <c r="M4" s="235" t="s">
        <v>613</v>
      </c>
      <c r="N4" s="235" t="s">
        <v>614</v>
      </c>
      <c r="O4" s="235" t="s">
        <v>615</v>
      </c>
      <c r="P4" s="235" t="s">
        <v>616</v>
      </c>
      <c r="Q4" s="244" t="s">
        <v>617</v>
      </c>
      <c r="R4" s="244" t="s">
        <v>618</v>
      </c>
      <c r="S4" s="235" t="s">
        <v>619</v>
      </c>
      <c r="T4" s="235" t="s">
        <v>620</v>
      </c>
      <c r="U4" s="244" t="s">
        <v>621</v>
      </c>
      <c r="V4" s="235" t="s">
        <v>622</v>
      </c>
      <c r="W4" s="235" t="s">
        <v>623</v>
      </c>
      <c r="X4" s="235" t="s">
        <v>606</v>
      </c>
      <c r="Y4" s="235"/>
      <c r="Z4" s="245">
        <v>2</v>
      </c>
      <c r="AA4" s="238" t="s">
        <v>565</v>
      </c>
      <c r="AB4" s="235" t="str">
        <f t="shared" si="0"/>
        <v>Ananthasagaram</v>
      </c>
      <c r="AC4" s="235">
        <v>3</v>
      </c>
      <c r="AG4" s="245">
        <v>2</v>
      </c>
      <c r="AH4" s="238" t="s">
        <v>565</v>
      </c>
    </row>
    <row r="5" spans="1:34" ht="25.5">
      <c r="A5" s="235">
        <v>3</v>
      </c>
      <c r="B5" s="235" t="s">
        <v>624</v>
      </c>
      <c r="C5" s="235" t="s">
        <v>625</v>
      </c>
      <c r="D5" s="244" t="s">
        <v>626</v>
      </c>
      <c r="E5" s="251" t="s">
        <v>3882</v>
      </c>
      <c r="F5" s="244" t="s">
        <v>628</v>
      </c>
      <c r="G5" s="235"/>
      <c r="H5" s="244" t="s">
        <v>629</v>
      </c>
      <c r="I5" s="235" t="s">
        <v>630</v>
      </c>
      <c r="J5" s="235" t="s">
        <v>631</v>
      </c>
      <c r="K5" s="235" t="s">
        <v>632</v>
      </c>
      <c r="L5" s="235" t="s">
        <v>633</v>
      </c>
      <c r="M5" s="235" t="s">
        <v>634</v>
      </c>
      <c r="N5" s="235" t="s">
        <v>635</v>
      </c>
      <c r="O5" s="235" t="s">
        <v>636</v>
      </c>
      <c r="P5" s="235" t="s">
        <v>637</v>
      </c>
      <c r="Q5" s="244" t="s">
        <v>638</v>
      </c>
      <c r="R5" s="246" t="s">
        <v>639</v>
      </c>
      <c r="S5" s="235" t="s">
        <v>640</v>
      </c>
      <c r="T5" s="235" t="s">
        <v>641</v>
      </c>
      <c r="U5" s="244" t="s">
        <v>642</v>
      </c>
      <c r="V5" s="235" t="s">
        <v>643</v>
      </c>
      <c r="W5" s="235" t="s">
        <v>644</v>
      </c>
      <c r="X5" s="235" t="s">
        <v>627</v>
      </c>
      <c r="Y5" s="235"/>
      <c r="Z5" s="243">
        <v>3</v>
      </c>
      <c r="AA5" s="239" t="s">
        <v>29</v>
      </c>
      <c r="AB5" s="235" t="str">
        <f t="shared" si="0"/>
        <v>Anumasamudrampeta</v>
      </c>
      <c r="AC5" s="235">
        <v>4</v>
      </c>
      <c r="AG5" s="243">
        <v>3</v>
      </c>
      <c r="AH5" s="239" t="s">
        <v>29</v>
      </c>
    </row>
    <row r="6" spans="1:34" ht="38.25">
      <c r="A6" s="235">
        <v>4</v>
      </c>
      <c r="B6" s="235" t="s">
        <v>645</v>
      </c>
      <c r="C6" s="235" t="s">
        <v>646</v>
      </c>
      <c r="D6" s="244" t="s">
        <v>647</v>
      </c>
      <c r="E6" s="251" t="s">
        <v>3883</v>
      </c>
      <c r="F6" s="244" t="s">
        <v>649</v>
      </c>
      <c r="G6" s="235"/>
      <c r="H6" s="244" t="s">
        <v>650</v>
      </c>
      <c r="I6" s="235" t="s">
        <v>651</v>
      </c>
      <c r="J6" s="235" t="s">
        <v>652</v>
      </c>
      <c r="K6" s="235" t="s">
        <v>653</v>
      </c>
      <c r="L6" s="235" t="s">
        <v>654</v>
      </c>
      <c r="M6" s="235" t="s">
        <v>655</v>
      </c>
      <c r="N6" s="235" t="s">
        <v>656</v>
      </c>
      <c r="O6" s="235" t="s">
        <v>657</v>
      </c>
      <c r="P6" s="235" t="s">
        <v>658</v>
      </c>
      <c r="Q6" s="244" t="s">
        <v>657</v>
      </c>
      <c r="R6" s="244" t="s">
        <v>659</v>
      </c>
      <c r="S6" s="235" t="s">
        <v>660</v>
      </c>
      <c r="T6" s="235" t="s">
        <v>661</v>
      </c>
      <c r="U6" s="235" t="s">
        <v>662</v>
      </c>
      <c r="V6" s="235" t="s">
        <v>663</v>
      </c>
      <c r="W6" s="235" t="s">
        <v>664</v>
      </c>
      <c r="X6" s="235" t="s">
        <v>648</v>
      </c>
      <c r="Y6" s="235"/>
      <c r="Z6" s="245">
        <v>4</v>
      </c>
      <c r="AA6" s="239" t="s">
        <v>3879</v>
      </c>
      <c r="AB6" s="235" t="str">
        <f t="shared" si="0"/>
        <v>Atmakur</v>
      </c>
      <c r="AC6" s="235">
        <v>5</v>
      </c>
      <c r="AG6" s="245">
        <v>4</v>
      </c>
      <c r="AH6" s="239" t="s">
        <v>3879</v>
      </c>
    </row>
    <row r="7" spans="1:34" ht="25.5">
      <c r="A7" s="235">
        <v>5</v>
      </c>
      <c r="B7" s="235" t="s">
        <v>665</v>
      </c>
      <c r="C7" s="235" t="s">
        <v>657</v>
      </c>
      <c r="D7" s="244" t="s">
        <v>666</v>
      </c>
      <c r="E7" s="251" t="s">
        <v>3884</v>
      </c>
      <c r="F7" s="246" t="s">
        <v>668</v>
      </c>
      <c r="G7" s="235"/>
      <c r="H7" s="244" t="s">
        <v>669</v>
      </c>
      <c r="I7" s="235" t="s">
        <v>670</v>
      </c>
      <c r="J7" s="235" t="s">
        <v>671</v>
      </c>
      <c r="K7" s="235" t="s">
        <v>672</v>
      </c>
      <c r="L7" s="235" t="s">
        <v>657</v>
      </c>
      <c r="M7" s="235" t="s">
        <v>673</v>
      </c>
      <c r="N7" s="235" t="s">
        <v>674</v>
      </c>
      <c r="O7" s="235" t="s">
        <v>675</v>
      </c>
      <c r="P7" s="235" t="s">
        <v>676</v>
      </c>
      <c r="Q7" s="244" t="s">
        <v>375</v>
      </c>
      <c r="R7" s="244" t="s">
        <v>677</v>
      </c>
      <c r="S7" s="235" t="s">
        <v>678</v>
      </c>
      <c r="T7" s="235" t="s">
        <v>679</v>
      </c>
      <c r="U7" s="235" t="s">
        <v>680</v>
      </c>
      <c r="V7" s="235" t="s">
        <v>681</v>
      </c>
      <c r="W7" s="235" t="s">
        <v>682</v>
      </c>
      <c r="X7" s="235" t="s">
        <v>667</v>
      </c>
      <c r="Y7" s="235"/>
      <c r="Z7" s="243">
        <v>5</v>
      </c>
      <c r="AA7" s="239" t="s">
        <v>36</v>
      </c>
      <c r="AB7" s="235" t="str">
        <f t="shared" si="0"/>
        <v>Balayapalli</v>
      </c>
      <c r="AC7" s="235">
        <v>6</v>
      </c>
      <c r="AG7" s="243">
        <v>5</v>
      </c>
      <c r="AH7" s="239" t="s">
        <v>36</v>
      </c>
    </row>
    <row r="8" spans="1:34" ht="38.25">
      <c r="A8" s="235">
        <v>6</v>
      </c>
      <c r="B8" s="235" t="s">
        <v>683</v>
      </c>
      <c r="C8" s="235" t="s">
        <v>684</v>
      </c>
      <c r="D8" s="244" t="s">
        <v>685</v>
      </c>
      <c r="E8" s="251" t="s">
        <v>3885</v>
      </c>
      <c r="F8" s="246" t="s">
        <v>687</v>
      </c>
      <c r="G8" s="235"/>
      <c r="H8" s="244" t="s">
        <v>688</v>
      </c>
      <c r="I8" s="235" t="s">
        <v>689</v>
      </c>
      <c r="J8" s="235" t="s">
        <v>690</v>
      </c>
      <c r="K8" s="235" t="s">
        <v>691</v>
      </c>
      <c r="L8" s="235" t="s">
        <v>692</v>
      </c>
      <c r="M8" s="235" t="s">
        <v>693</v>
      </c>
      <c r="N8" s="235" t="s">
        <v>694</v>
      </c>
      <c r="O8" s="235" t="s">
        <v>695</v>
      </c>
      <c r="P8" s="235" t="s">
        <v>696</v>
      </c>
      <c r="Q8" s="244" t="s">
        <v>697</v>
      </c>
      <c r="R8" s="244" t="s">
        <v>698</v>
      </c>
      <c r="S8" s="235" t="s">
        <v>699</v>
      </c>
      <c r="T8" s="235" t="s">
        <v>700</v>
      </c>
      <c r="U8" s="235" t="s">
        <v>701</v>
      </c>
      <c r="V8" s="235" t="s">
        <v>702</v>
      </c>
      <c r="W8" s="235" t="s">
        <v>703</v>
      </c>
      <c r="X8" s="235" t="s">
        <v>686</v>
      </c>
      <c r="Y8" s="235"/>
      <c r="Z8" s="245">
        <v>6</v>
      </c>
      <c r="AA8" s="239" t="s">
        <v>704</v>
      </c>
      <c r="AB8" s="235" t="str">
        <f t="shared" si="0"/>
        <v>Bogole</v>
      </c>
      <c r="AC8" s="235">
        <v>7</v>
      </c>
      <c r="AG8" s="245">
        <v>6</v>
      </c>
      <c r="AH8" s="239" t="s">
        <v>704</v>
      </c>
    </row>
    <row r="9" spans="1:34" ht="25.5">
      <c r="A9" s="235">
        <v>7</v>
      </c>
      <c r="B9" s="235" t="s">
        <v>705</v>
      </c>
      <c r="C9" s="235" t="s">
        <v>706</v>
      </c>
      <c r="D9" s="244" t="s">
        <v>223</v>
      </c>
      <c r="E9" s="251" t="s">
        <v>3886</v>
      </c>
      <c r="F9" s="246" t="s">
        <v>708</v>
      </c>
      <c r="G9" s="235"/>
      <c r="H9" s="244" t="s">
        <v>709</v>
      </c>
      <c r="I9" s="235" t="s">
        <v>710</v>
      </c>
      <c r="J9" s="235" t="s">
        <v>711</v>
      </c>
      <c r="K9" s="235" t="s">
        <v>712</v>
      </c>
      <c r="L9" s="235" t="s">
        <v>713</v>
      </c>
      <c r="M9" s="235" t="s">
        <v>657</v>
      </c>
      <c r="N9" s="235" t="s">
        <v>714</v>
      </c>
      <c r="O9" s="235" t="s">
        <v>715</v>
      </c>
      <c r="P9" s="235" t="s">
        <v>716</v>
      </c>
      <c r="Q9" s="244" t="s">
        <v>717</v>
      </c>
      <c r="R9" s="235" t="s">
        <v>718</v>
      </c>
      <c r="S9" s="235" t="s">
        <v>719</v>
      </c>
      <c r="T9" s="235" t="s">
        <v>720</v>
      </c>
      <c r="U9" s="235" t="s">
        <v>721</v>
      </c>
      <c r="V9" s="235" t="s">
        <v>722</v>
      </c>
      <c r="W9" s="235" t="s">
        <v>723</v>
      </c>
      <c r="X9" s="235" t="s">
        <v>707</v>
      </c>
      <c r="Y9" s="235"/>
      <c r="Z9" s="243">
        <v>7</v>
      </c>
      <c r="AA9" s="239" t="s">
        <v>724</v>
      </c>
      <c r="AB9" s="235" t="str">
        <f t="shared" si="0"/>
        <v>Buchireddipalem</v>
      </c>
      <c r="AC9" s="235">
        <v>8</v>
      </c>
      <c r="AG9" s="243">
        <v>7</v>
      </c>
      <c r="AH9" s="239" t="s">
        <v>724</v>
      </c>
    </row>
    <row r="10" spans="1:34" ht="38.25">
      <c r="A10" s="235">
        <v>8</v>
      </c>
      <c r="B10" s="235" t="s">
        <v>725</v>
      </c>
      <c r="C10" s="235" t="s">
        <v>726</v>
      </c>
      <c r="D10" s="244" t="s">
        <v>727</v>
      </c>
      <c r="E10" s="251" t="s">
        <v>3887</v>
      </c>
      <c r="F10" s="246" t="s">
        <v>729</v>
      </c>
      <c r="G10" s="235"/>
      <c r="H10" s="244" t="s">
        <v>730</v>
      </c>
      <c r="I10" s="235" t="s">
        <v>731</v>
      </c>
      <c r="J10" s="235" t="s">
        <v>732</v>
      </c>
      <c r="K10" s="235" t="s">
        <v>733</v>
      </c>
      <c r="L10" s="235" t="s">
        <v>734</v>
      </c>
      <c r="M10" s="235" t="s">
        <v>735</v>
      </c>
      <c r="N10" s="235" t="s">
        <v>736</v>
      </c>
      <c r="O10" s="235" t="s">
        <v>737</v>
      </c>
      <c r="P10" s="235" t="s">
        <v>738</v>
      </c>
      <c r="Q10" s="244" t="s">
        <v>739</v>
      </c>
      <c r="R10" s="244" t="s">
        <v>740</v>
      </c>
      <c r="S10" s="235" t="s">
        <v>741</v>
      </c>
      <c r="T10" s="235" t="s">
        <v>742</v>
      </c>
      <c r="U10" s="235" t="s">
        <v>743</v>
      </c>
      <c r="V10" s="235" t="s">
        <v>744</v>
      </c>
      <c r="W10" s="235" t="s">
        <v>745</v>
      </c>
      <c r="X10" s="235" t="s">
        <v>728</v>
      </c>
      <c r="Y10" s="235"/>
      <c r="Z10" s="245">
        <v>8</v>
      </c>
      <c r="AA10" s="239" t="s">
        <v>569</v>
      </c>
      <c r="AB10" s="235" t="str">
        <f t="shared" si="0"/>
        <v xml:space="preserve">Chejerla </v>
      </c>
      <c r="AC10" s="235">
        <v>9</v>
      </c>
      <c r="AG10" s="245">
        <v>8</v>
      </c>
      <c r="AH10" s="239" t="s">
        <v>569</v>
      </c>
    </row>
    <row r="11" spans="1:34" ht="38.25">
      <c r="A11" s="235">
        <v>9</v>
      </c>
      <c r="B11" s="235" t="s">
        <v>746</v>
      </c>
      <c r="C11" s="235" t="s">
        <v>747</v>
      </c>
      <c r="D11" s="244" t="s">
        <v>748</v>
      </c>
      <c r="E11" s="251" t="s">
        <v>3888</v>
      </c>
      <c r="F11" s="244" t="s">
        <v>750</v>
      </c>
      <c r="G11" s="235"/>
      <c r="H11" s="244" t="s">
        <v>751</v>
      </c>
      <c r="I11" s="235" t="s">
        <v>752</v>
      </c>
      <c r="J11" s="235" t="s">
        <v>753</v>
      </c>
      <c r="K11" s="235" t="s">
        <v>754</v>
      </c>
      <c r="L11" s="235" t="s">
        <v>755</v>
      </c>
      <c r="M11" s="235" t="s">
        <v>756</v>
      </c>
      <c r="N11" s="235" t="s">
        <v>757</v>
      </c>
      <c r="O11" s="235" t="s">
        <v>758</v>
      </c>
      <c r="P11" s="235" t="s">
        <v>759</v>
      </c>
      <c r="Q11" s="244" t="s">
        <v>760</v>
      </c>
      <c r="R11" s="235" t="s">
        <v>761</v>
      </c>
      <c r="S11" s="235" t="s">
        <v>762</v>
      </c>
      <c r="T11" s="235" t="s">
        <v>763</v>
      </c>
      <c r="U11" s="235" t="s">
        <v>764</v>
      </c>
      <c r="V11" s="235" t="s">
        <v>765</v>
      </c>
      <c r="W11" s="235" t="s">
        <v>766</v>
      </c>
      <c r="X11" s="235" t="s">
        <v>749</v>
      </c>
      <c r="Y11" s="235"/>
      <c r="Z11" s="243">
        <v>9</v>
      </c>
      <c r="AA11" s="239" t="s">
        <v>570</v>
      </c>
      <c r="AB11" s="235" t="str">
        <f t="shared" si="0"/>
        <v xml:space="preserve">Chillakur </v>
      </c>
      <c r="AC11" s="235">
        <v>10</v>
      </c>
      <c r="AG11" s="243">
        <v>9</v>
      </c>
      <c r="AH11" s="239" t="s">
        <v>570</v>
      </c>
    </row>
    <row r="12" spans="1:34" ht="25.5">
      <c r="A12" s="235">
        <v>10</v>
      </c>
      <c r="B12" s="235" t="s">
        <v>767</v>
      </c>
      <c r="C12" s="235" t="s">
        <v>768</v>
      </c>
      <c r="D12" s="244" t="s">
        <v>769</v>
      </c>
      <c r="E12" s="251" t="s">
        <v>3889</v>
      </c>
      <c r="F12" s="244" t="s">
        <v>771</v>
      </c>
      <c r="G12" s="235"/>
      <c r="H12" s="244" t="s">
        <v>772</v>
      </c>
      <c r="I12" s="235" t="s">
        <v>773</v>
      </c>
      <c r="J12" s="235" t="s">
        <v>774</v>
      </c>
      <c r="K12" s="235" t="s">
        <v>775</v>
      </c>
      <c r="L12" s="235" t="s">
        <v>776</v>
      </c>
      <c r="M12" s="235" t="s">
        <v>777</v>
      </c>
      <c r="N12" s="235" t="s">
        <v>778</v>
      </c>
      <c r="O12" s="235" t="s">
        <v>779</v>
      </c>
      <c r="P12" s="235" t="s">
        <v>780</v>
      </c>
      <c r="Q12" s="244" t="s">
        <v>781</v>
      </c>
      <c r="R12" s="235" t="s">
        <v>782</v>
      </c>
      <c r="S12" s="235" t="s">
        <v>783</v>
      </c>
      <c r="T12" s="235" t="s">
        <v>784</v>
      </c>
      <c r="U12" s="235" t="s">
        <v>785</v>
      </c>
      <c r="V12" s="235" t="s">
        <v>786</v>
      </c>
      <c r="W12" s="235" t="s">
        <v>787</v>
      </c>
      <c r="X12" s="235" t="s">
        <v>770</v>
      </c>
      <c r="Y12" s="235"/>
      <c r="Z12" s="245">
        <v>10</v>
      </c>
      <c r="AA12" s="239" t="s">
        <v>571</v>
      </c>
      <c r="AB12" s="235" t="str">
        <f t="shared" si="0"/>
        <v xml:space="preserve">Chittamur </v>
      </c>
      <c r="AC12" s="235">
        <v>11</v>
      </c>
      <c r="AG12" s="245">
        <v>10</v>
      </c>
      <c r="AH12" s="239" t="s">
        <v>571</v>
      </c>
    </row>
    <row r="13" spans="1:34" ht="25.5">
      <c r="A13" s="235">
        <v>11</v>
      </c>
      <c r="B13" s="235" t="s">
        <v>788</v>
      </c>
      <c r="C13" s="235" t="s">
        <v>789</v>
      </c>
      <c r="D13" s="244" t="s">
        <v>790</v>
      </c>
      <c r="E13" s="251" t="s">
        <v>3890</v>
      </c>
      <c r="F13" s="244" t="s">
        <v>792</v>
      </c>
      <c r="G13" s="235"/>
      <c r="H13" s="244" t="s">
        <v>793</v>
      </c>
      <c r="I13" s="235" t="s">
        <v>794</v>
      </c>
      <c r="J13" s="235" t="s">
        <v>795</v>
      </c>
      <c r="K13" s="235" t="s">
        <v>796</v>
      </c>
      <c r="L13" s="235" t="s">
        <v>797</v>
      </c>
      <c r="M13" s="235" t="s">
        <v>798</v>
      </c>
      <c r="N13" s="235" t="s">
        <v>799</v>
      </c>
      <c r="O13" s="235" t="s">
        <v>800</v>
      </c>
      <c r="P13" s="235" t="s">
        <v>801</v>
      </c>
      <c r="Q13" s="244" t="s">
        <v>802</v>
      </c>
      <c r="R13" s="235" t="s">
        <v>803</v>
      </c>
      <c r="S13" s="235" t="s">
        <v>804</v>
      </c>
      <c r="T13" s="235" t="s">
        <v>805</v>
      </c>
      <c r="U13" s="235" t="s">
        <v>770</v>
      </c>
      <c r="V13" s="235" t="s">
        <v>806</v>
      </c>
      <c r="W13" s="235" t="s">
        <v>807</v>
      </c>
      <c r="X13" s="235" t="s">
        <v>791</v>
      </c>
      <c r="Y13" s="235"/>
      <c r="Z13" s="243">
        <v>11</v>
      </c>
      <c r="AA13" s="239" t="s">
        <v>50</v>
      </c>
      <c r="AB13" s="235" t="str">
        <f t="shared" si="0"/>
        <v xml:space="preserve">Dagadarthi </v>
      </c>
      <c r="AC13" s="235">
        <v>12</v>
      </c>
      <c r="AG13" s="243">
        <v>11</v>
      </c>
      <c r="AH13" s="239" t="s">
        <v>50</v>
      </c>
    </row>
    <row r="14" spans="1:34" ht="38.25">
      <c r="A14" s="235">
        <v>12</v>
      </c>
      <c r="B14" s="235" t="s">
        <v>808</v>
      </c>
      <c r="C14" s="235" t="s">
        <v>809</v>
      </c>
      <c r="D14" s="244" t="s">
        <v>810</v>
      </c>
      <c r="E14" s="251" t="s">
        <v>3891</v>
      </c>
      <c r="F14" s="244" t="s">
        <v>812</v>
      </c>
      <c r="G14" s="235"/>
      <c r="H14" s="244" t="s">
        <v>813</v>
      </c>
      <c r="I14" s="235" t="s">
        <v>814</v>
      </c>
      <c r="J14" s="235" t="s">
        <v>815</v>
      </c>
      <c r="K14" s="235" t="s">
        <v>816</v>
      </c>
      <c r="L14" s="235" t="s">
        <v>817</v>
      </c>
      <c r="M14" s="235" t="s">
        <v>818</v>
      </c>
      <c r="N14" s="235" t="s">
        <v>819</v>
      </c>
      <c r="O14" s="235" t="s">
        <v>820</v>
      </c>
      <c r="P14" s="235" t="s">
        <v>821</v>
      </c>
      <c r="Q14" s="244" t="s">
        <v>822</v>
      </c>
      <c r="R14" s="235" t="s">
        <v>823</v>
      </c>
      <c r="S14" s="235" t="s">
        <v>824</v>
      </c>
      <c r="T14" s="235" t="s">
        <v>825</v>
      </c>
      <c r="U14" s="235" t="s">
        <v>826</v>
      </c>
      <c r="V14" s="235" t="s">
        <v>827</v>
      </c>
      <c r="W14" s="235" t="s">
        <v>828</v>
      </c>
      <c r="X14" s="235" t="s">
        <v>811</v>
      </c>
      <c r="Y14" s="235"/>
      <c r="Z14" s="245">
        <v>12</v>
      </c>
      <c r="AA14" s="239" t="s">
        <v>572</v>
      </c>
      <c r="AB14" s="235" t="str">
        <f t="shared" si="0"/>
        <v>Dakkili</v>
      </c>
      <c r="AC14" s="235">
        <v>13</v>
      </c>
      <c r="AG14" s="245">
        <v>12</v>
      </c>
      <c r="AH14" s="239" t="s">
        <v>572</v>
      </c>
    </row>
    <row r="15" spans="1:34" ht="25.5">
      <c r="A15" s="235">
        <v>13</v>
      </c>
      <c r="B15" s="235" t="s">
        <v>829</v>
      </c>
      <c r="C15" s="235" t="s">
        <v>830</v>
      </c>
      <c r="D15" s="244" t="s">
        <v>831</v>
      </c>
      <c r="E15" s="251" t="s">
        <v>3892</v>
      </c>
      <c r="F15" s="244" t="s">
        <v>833</v>
      </c>
      <c r="G15" s="235"/>
      <c r="H15" s="244" t="s">
        <v>834</v>
      </c>
      <c r="I15" s="235" t="s">
        <v>835</v>
      </c>
      <c r="J15" s="235" t="s">
        <v>836</v>
      </c>
      <c r="K15" s="235" t="s">
        <v>837</v>
      </c>
      <c r="L15" s="235" t="s">
        <v>838</v>
      </c>
      <c r="M15" s="235" t="s">
        <v>839</v>
      </c>
      <c r="N15" s="235" t="s">
        <v>840</v>
      </c>
      <c r="O15" s="235" t="s">
        <v>841</v>
      </c>
      <c r="P15" s="235" t="s">
        <v>842</v>
      </c>
      <c r="Q15" s="244" t="s">
        <v>843</v>
      </c>
      <c r="R15" s="235" t="s">
        <v>844</v>
      </c>
      <c r="S15" s="235" t="s">
        <v>845</v>
      </c>
      <c r="T15" s="235" t="s">
        <v>846</v>
      </c>
      <c r="U15" s="235" t="s">
        <v>847</v>
      </c>
      <c r="V15" s="235" t="s">
        <v>848</v>
      </c>
      <c r="W15" s="235" t="s">
        <v>849</v>
      </c>
      <c r="X15" s="235" t="s">
        <v>832</v>
      </c>
      <c r="Y15" s="235"/>
      <c r="Z15" s="243">
        <v>13</v>
      </c>
      <c r="AA15" s="239" t="s">
        <v>573</v>
      </c>
      <c r="AB15" s="235" t="str">
        <f t="shared" si="0"/>
        <v>Doravarisatram</v>
      </c>
      <c r="AC15" s="235">
        <v>14</v>
      </c>
      <c r="AG15" s="243">
        <v>13</v>
      </c>
      <c r="AH15" s="239" t="s">
        <v>573</v>
      </c>
    </row>
    <row r="16" spans="1:34" ht="25.5">
      <c r="A16" s="235">
        <v>14</v>
      </c>
      <c r="B16" s="235" t="s">
        <v>850</v>
      </c>
      <c r="C16" s="235" t="s">
        <v>851</v>
      </c>
      <c r="D16" s="244" t="s">
        <v>852</v>
      </c>
      <c r="E16" s="251" t="s">
        <v>3893</v>
      </c>
      <c r="F16" s="244" t="s">
        <v>854</v>
      </c>
      <c r="G16" s="235"/>
      <c r="H16" s="244" t="s">
        <v>855</v>
      </c>
      <c r="I16" s="235" t="s">
        <v>856</v>
      </c>
      <c r="J16" s="235" t="s">
        <v>857</v>
      </c>
      <c r="K16" s="235" t="s">
        <v>858</v>
      </c>
      <c r="L16" s="235" t="s">
        <v>859</v>
      </c>
      <c r="M16" s="235" t="s">
        <v>860</v>
      </c>
      <c r="N16" s="244" t="s">
        <v>861</v>
      </c>
      <c r="O16" s="235" t="s">
        <v>862</v>
      </c>
      <c r="P16" s="235" t="s">
        <v>863</v>
      </c>
      <c r="Q16" s="244" t="s">
        <v>864</v>
      </c>
      <c r="R16" s="235" t="s">
        <v>865</v>
      </c>
      <c r="S16" s="235" t="s">
        <v>866</v>
      </c>
      <c r="T16" s="235" t="s">
        <v>867</v>
      </c>
      <c r="U16" s="235" t="s">
        <v>868</v>
      </c>
      <c r="V16" s="235" t="s">
        <v>869</v>
      </c>
      <c r="W16" s="235" t="s">
        <v>870</v>
      </c>
      <c r="X16" s="235" t="s">
        <v>853</v>
      </c>
      <c r="Y16" s="235"/>
      <c r="Z16" s="245">
        <v>14</v>
      </c>
      <c r="AA16" s="239" t="s">
        <v>574</v>
      </c>
      <c r="AB16" s="235" t="str">
        <f t="shared" si="0"/>
        <v xml:space="preserve">Duttalur </v>
      </c>
      <c r="AC16" s="235">
        <v>15</v>
      </c>
      <c r="AG16" s="245">
        <v>14</v>
      </c>
      <c r="AH16" s="239" t="s">
        <v>574</v>
      </c>
    </row>
    <row r="17" spans="1:34" ht="38.25">
      <c r="A17" s="235">
        <v>15</v>
      </c>
      <c r="B17" s="235" t="s">
        <v>871</v>
      </c>
      <c r="C17" s="235" t="s">
        <v>872</v>
      </c>
      <c r="D17" s="244" t="s">
        <v>873</v>
      </c>
      <c r="E17" s="251" t="s">
        <v>3894</v>
      </c>
      <c r="F17" s="244" t="s">
        <v>875</v>
      </c>
      <c r="G17" s="235"/>
      <c r="H17" s="244" t="s">
        <v>876</v>
      </c>
      <c r="I17" s="235" t="s">
        <v>877</v>
      </c>
      <c r="J17" s="235" t="s">
        <v>878</v>
      </c>
      <c r="K17" s="235" t="s">
        <v>879</v>
      </c>
      <c r="L17" s="235" t="s">
        <v>880</v>
      </c>
      <c r="M17" s="235" t="s">
        <v>881</v>
      </c>
      <c r="N17" s="235" t="s">
        <v>882</v>
      </c>
      <c r="O17" s="235" t="s">
        <v>883</v>
      </c>
      <c r="P17" s="235" t="s">
        <v>884</v>
      </c>
      <c r="Q17" s="244" t="s">
        <v>885</v>
      </c>
      <c r="R17" s="235" t="s">
        <v>886</v>
      </c>
      <c r="S17" s="235" t="s">
        <v>887</v>
      </c>
      <c r="T17" s="235" t="s">
        <v>888</v>
      </c>
      <c r="U17" s="235" t="s">
        <v>889</v>
      </c>
      <c r="V17" s="235" t="s">
        <v>890</v>
      </c>
      <c r="W17" s="235" t="s">
        <v>891</v>
      </c>
      <c r="X17" s="235" t="s">
        <v>874</v>
      </c>
      <c r="Y17" s="235"/>
      <c r="Z17" s="243">
        <v>15</v>
      </c>
      <c r="AA17" s="239" t="s">
        <v>575</v>
      </c>
      <c r="AB17" s="235" t="str">
        <f t="shared" si="0"/>
        <v xml:space="preserve">Gudur </v>
      </c>
      <c r="AC17" s="235">
        <v>16</v>
      </c>
      <c r="AG17" s="243">
        <v>15</v>
      </c>
      <c r="AH17" s="239" t="s">
        <v>575</v>
      </c>
    </row>
    <row r="18" spans="1:34" ht="25.5">
      <c r="A18" s="235">
        <v>16</v>
      </c>
      <c r="B18" s="235" t="s">
        <v>709</v>
      </c>
      <c r="C18" s="235" t="s">
        <v>892</v>
      </c>
      <c r="D18" s="244" t="s">
        <v>893</v>
      </c>
      <c r="E18" s="251" t="s">
        <v>3895</v>
      </c>
      <c r="F18" s="244" t="s">
        <v>895</v>
      </c>
      <c r="G18" s="235"/>
      <c r="H18" s="244" t="s">
        <v>896</v>
      </c>
      <c r="I18" s="235" t="s">
        <v>897</v>
      </c>
      <c r="J18" s="235" t="s">
        <v>898</v>
      </c>
      <c r="K18" s="235" t="s">
        <v>835</v>
      </c>
      <c r="L18" s="235" t="s">
        <v>899</v>
      </c>
      <c r="M18" s="235" t="s">
        <v>900</v>
      </c>
      <c r="N18" s="235" t="s">
        <v>901</v>
      </c>
      <c r="O18" s="235" t="s">
        <v>902</v>
      </c>
      <c r="P18" s="235" t="s">
        <v>903</v>
      </c>
      <c r="Q18" s="244" t="s">
        <v>904</v>
      </c>
      <c r="R18" s="235" t="s">
        <v>905</v>
      </c>
      <c r="S18" s="235" t="s">
        <v>906</v>
      </c>
      <c r="T18" s="235" t="s">
        <v>907</v>
      </c>
      <c r="U18" s="235" t="s">
        <v>908</v>
      </c>
      <c r="V18" s="235" t="s">
        <v>909</v>
      </c>
      <c r="W18" s="235" t="s">
        <v>879</v>
      </c>
      <c r="X18" s="235" t="s">
        <v>894</v>
      </c>
      <c r="Y18" s="235"/>
      <c r="Z18" s="245">
        <v>16</v>
      </c>
      <c r="AA18" s="239" t="s">
        <v>576</v>
      </c>
      <c r="AB18" s="235" t="str">
        <f t="shared" si="0"/>
        <v xml:space="preserve">Indukurpet </v>
      </c>
      <c r="AC18" s="235">
        <v>17</v>
      </c>
      <c r="AG18" s="245">
        <v>16</v>
      </c>
      <c r="AH18" s="239" t="s">
        <v>576</v>
      </c>
    </row>
    <row r="19" spans="1:34" ht="38.25">
      <c r="A19" s="235">
        <v>17</v>
      </c>
      <c r="B19" s="235" t="s">
        <v>910</v>
      </c>
      <c r="C19" s="235" t="s">
        <v>911</v>
      </c>
      <c r="D19" s="244" t="s">
        <v>912</v>
      </c>
      <c r="E19" s="251" t="s">
        <v>3896</v>
      </c>
      <c r="F19" s="244" t="s">
        <v>914</v>
      </c>
      <c r="G19" s="235"/>
      <c r="H19" s="244" t="s">
        <v>915</v>
      </c>
      <c r="I19" s="235" t="s">
        <v>916</v>
      </c>
      <c r="J19" s="235" t="s">
        <v>917</v>
      </c>
      <c r="K19" s="235" t="s">
        <v>918</v>
      </c>
      <c r="L19" s="235" t="s">
        <v>919</v>
      </c>
      <c r="M19" s="235" t="s">
        <v>678</v>
      </c>
      <c r="N19" s="235" t="s">
        <v>920</v>
      </c>
      <c r="O19" s="235" t="s">
        <v>921</v>
      </c>
      <c r="P19" s="235" t="s">
        <v>922</v>
      </c>
      <c r="Q19" s="244" t="s">
        <v>923</v>
      </c>
      <c r="R19" s="235" t="s">
        <v>924</v>
      </c>
      <c r="S19" s="235" t="s">
        <v>925</v>
      </c>
      <c r="T19" s="235" t="s">
        <v>926</v>
      </c>
      <c r="U19" s="235" t="s">
        <v>927</v>
      </c>
      <c r="V19" s="235" t="s">
        <v>928</v>
      </c>
      <c r="W19" s="235" t="s">
        <v>929</v>
      </c>
      <c r="X19" s="235" t="s">
        <v>913</v>
      </c>
      <c r="Y19" s="235"/>
      <c r="Z19" s="243">
        <v>17</v>
      </c>
      <c r="AA19" s="239" t="s">
        <v>577</v>
      </c>
      <c r="AB19" s="235" t="str">
        <f t="shared" si="0"/>
        <v xml:space="preserve">Jaladanki </v>
      </c>
      <c r="AC19" s="235">
        <v>18</v>
      </c>
      <c r="AG19" s="243">
        <v>17</v>
      </c>
      <c r="AH19" s="239" t="s">
        <v>577</v>
      </c>
    </row>
    <row r="20" spans="1:34" ht="38.25">
      <c r="A20" s="235">
        <v>18</v>
      </c>
      <c r="B20" s="235" t="s">
        <v>930</v>
      </c>
      <c r="C20" s="235" t="s">
        <v>931</v>
      </c>
      <c r="D20" s="244" t="s">
        <v>932</v>
      </c>
      <c r="E20" s="251" t="s">
        <v>3897</v>
      </c>
      <c r="F20" s="244" t="s">
        <v>934</v>
      </c>
      <c r="G20" s="235"/>
      <c r="H20" s="244" t="s">
        <v>935</v>
      </c>
      <c r="I20" s="235" t="s">
        <v>936</v>
      </c>
      <c r="J20" s="235" t="s">
        <v>937</v>
      </c>
      <c r="K20" s="235" t="s">
        <v>938</v>
      </c>
      <c r="L20" s="235" t="s">
        <v>939</v>
      </c>
      <c r="M20" s="235" t="s">
        <v>940</v>
      </c>
      <c r="N20" s="235" t="s">
        <v>941</v>
      </c>
      <c r="O20" s="235" t="s">
        <v>878</v>
      </c>
      <c r="P20" s="235" t="s">
        <v>942</v>
      </c>
      <c r="Q20" s="244" t="s">
        <v>943</v>
      </c>
      <c r="R20" s="235" t="s">
        <v>944</v>
      </c>
      <c r="S20" s="235" t="s">
        <v>945</v>
      </c>
      <c r="T20" s="235" t="s">
        <v>946</v>
      </c>
      <c r="U20" s="235" t="s">
        <v>947</v>
      </c>
      <c r="V20" s="235" t="s">
        <v>948</v>
      </c>
      <c r="W20" s="235" t="s">
        <v>949</v>
      </c>
      <c r="X20" s="235" t="s">
        <v>933</v>
      </c>
      <c r="Y20" s="235"/>
      <c r="Z20" s="245">
        <v>18</v>
      </c>
      <c r="AA20" s="239" t="s">
        <v>578</v>
      </c>
      <c r="AB20" s="235" t="str">
        <f t="shared" si="0"/>
        <v xml:space="preserve">Kaligiri </v>
      </c>
      <c r="AC20" s="235">
        <v>19</v>
      </c>
      <c r="AG20" s="245">
        <v>18</v>
      </c>
      <c r="AH20" s="239" t="s">
        <v>578</v>
      </c>
    </row>
    <row r="21" spans="1:34" ht="38.25">
      <c r="A21" s="235">
        <v>19</v>
      </c>
      <c r="B21" s="235" t="s">
        <v>950</v>
      </c>
      <c r="C21" s="235" t="s">
        <v>951</v>
      </c>
      <c r="D21" s="244" t="s">
        <v>952</v>
      </c>
      <c r="E21" s="251" t="s">
        <v>3898</v>
      </c>
      <c r="F21" s="244" t="s">
        <v>954</v>
      </c>
      <c r="G21" s="235"/>
      <c r="H21" s="244" t="s">
        <v>955</v>
      </c>
      <c r="I21" s="235" t="s">
        <v>956</v>
      </c>
      <c r="J21" s="235" t="s">
        <v>957</v>
      </c>
      <c r="K21" s="235" t="s">
        <v>958</v>
      </c>
      <c r="L21" s="235" t="s">
        <v>885</v>
      </c>
      <c r="M21" s="235" t="s">
        <v>959</v>
      </c>
      <c r="N21" s="235" t="s">
        <v>960</v>
      </c>
      <c r="O21" s="235" t="s">
        <v>961</v>
      </c>
      <c r="P21" s="235" t="s">
        <v>962</v>
      </c>
      <c r="Q21" s="244" t="s">
        <v>963</v>
      </c>
      <c r="R21" s="235" t="s">
        <v>964</v>
      </c>
      <c r="S21" s="235" t="s">
        <v>965</v>
      </c>
      <c r="T21" s="235" t="s">
        <v>966</v>
      </c>
      <c r="U21" s="235" t="s">
        <v>967</v>
      </c>
      <c r="V21" s="235" t="s">
        <v>968</v>
      </c>
      <c r="W21" s="235" t="s">
        <v>969</v>
      </c>
      <c r="X21" s="235" t="s">
        <v>953</v>
      </c>
      <c r="Y21" s="235"/>
      <c r="Z21" s="243">
        <v>19</v>
      </c>
      <c r="AA21" s="239" t="s">
        <v>579</v>
      </c>
      <c r="AB21" s="235" t="str">
        <f t="shared" si="0"/>
        <v xml:space="preserve">Kaluvoya </v>
      </c>
      <c r="AC21" s="235">
        <v>20</v>
      </c>
      <c r="AG21" s="243">
        <v>19</v>
      </c>
      <c r="AH21" s="239" t="s">
        <v>579</v>
      </c>
    </row>
    <row r="22" spans="1:34" ht="38.25">
      <c r="A22" s="235">
        <v>20</v>
      </c>
      <c r="B22" s="242" t="s">
        <v>970</v>
      </c>
      <c r="C22" s="235" t="s">
        <v>971</v>
      </c>
      <c r="D22" s="244" t="s">
        <v>972</v>
      </c>
      <c r="E22" s="251" t="s">
        <v>3899</v>
      </c>
      <c r="F22" s="247" t="s">
        <v>974</v>
      </c>
      <c r="G22" s="235"/>
      <c r="H22" s="247" t="s">
        <v>975</v>
      </c>
      <c r="I22" s="242" t="s">
        <v>976</v>
      </c>
      <c r="J22" s="242" t="s">
        <v>977</v>
      </c>
      <c r="K22" s="242" t="s">
        <v>978</v>
      </c>
      <c r="L22" s="242" t="s">
        <v>979</v>
      </c>
      <c r="M22" s="242" t="s">
        <v>980</v>
      </c>
      <c r="N22" s="242" t="s">
        <v>981</v>
      </c>
      <c r="O22" s="242" t="s">
        <v>982</v>
      </c>
      <c r="P22" s="242" t="s">
        <v>983</v>
      </c>
      <c r="Q22" s="244" t="s">
        <v>984</v>
      </c>
      <c r="R22" s="244" t="s">
        <v>985</v>
      </c>
      <c r="S22" s="242" t="s">
        <v>986</v>
      </c>
      <c r="T22" s="242" t="s">
        <v>987</v>
      </c>
      <c r="U22" s="242" t="s">
        <v>988</v>
      </c>
      <c r="V22" s="242" t="s">
        <v>989</v>
      </c>
      <c r="W22" s="247" t="s">
        <v>990</v>
      </c>
      <c r="X22" s="242" t="s">
        <v>973</v>
      </c>
      <c r="Y22" s="242"/>
      <c r="Z22" s="245">
        <v>20</v>
      </c>
      <c r="AA22" s="239" t="s">
        <v>580</v>
      </c>
      <c r="AB22" s="235" t="str">
        <f t="shared" si="0"/>
        <v xml:space="preserve">Kavali </v>
      </c>
      <c r="AC22" s="235">
        <v>21</v>
      </c>
      <c r="AG22" s="245">
        <v>20</v>
      </c>
      <c r="AH22" s="239" t="s">
        <v>580</v>
      </c>
    </row>
    <row r="23" spans="1:34" ht="38.25">
      <c r="A23" s="235">
        <v>21</v>
      </c>
      <c r="B23" s="235" t="s">
        <v>991</v>
      </c>
      <c r="C23" s="235" t="s">
        <v>992</v>
      </c>
      <c r="D23" s="244" t="s">
        <v>993</v>
      </c>
      <c r="E23" s="251" t="s">
        <v>3900</v>
      </c>
      <c r="F23" s="244" t="s">
        <v>995</v>
      </c>
      <c r="G23" s="235"/>
      <c r="H23" s="244" t="s">
        <v>996</v>
      </c>
      <c r="I23" s="235" t="s">
        <v>997</v>
      </c>
      <c r="J23" s="235" t="s">
        <v>998</v>
      </c>
      <c r="K23" s="235" t="s">
        <v>999</v>
      </c>
      <c r="L23" s="235" t="s">
        <v>1000</v>
      </c>
      <c r="M23" s="235" t="s">
        <v>1001</v>
      </c>
      <c r="N23" s="235" t="s">
        <v>1002</v>
      </c>
      <c r="O23" s="235" t="s">
        <v>1003</v>
      </c>
      <c r="P23" s="235" t="s">
        <v>1004</v>
      </c>
      <c r="Q23" s="244" t="s">
        <v>1005</v>
      </c>
      <c r="R23" s="244" t="s">
        <v>1006</v>
      </c>
      <c r="S23" s="235" t="s">
        <v>1007</v>
      </c>
      <c r="T23" s="235" t="s">
        <v>1008</v>
      </c>
      <c r="U23" s="235" t="s">
        <v>1009</v>
      </c>
      <c r="V23" s="235" t="s">
        <v>1010</v>
      </c>
      <c r="W23" s="235" t="s">
        <v>1011</v>
      </c>
      <c r="X23" s="235" t="s">
        <v>994</v>
      </c>
      <c r="Y23" s="235"/>
      <c r="Z23" s="243">
        <v>21</v>
      </c>
      <c r="AA23" s="239" t="s">
        <v>74</v>
      </c>
      <c r="AB23" s="235" t="str">
        <f t="shared" si="0"/>
        <v xml:space="preserve">Kodavalur </v>
      </c>
      <c r="AC23" s="235">
        <v>22</v>
      </c>
      <c r="AG23" s="243">
        <v>21</v>
      </c>
      <c r="AH23" s="239" t="s">
        <v>74</v>
      </c>
    </row>
    <row r="24" spans="1:34" ht="38.25">
      <c r="A24" s="235">
        <v>22</v>
      </c>
      <c r="B24" s="235" t="s">
        <v>1012</v>
      </c>
      <c r="C24" s="235" t="s">
        <v>1013</v>
      </c>
      <c r="D24" s="244" t="s">
        <v>1014</v>
      </c>
      <c r="E24" s="251" t="s">
        <v>3901</v>
      </c>
      <c r="F24" s="244" t="s">
        <v>1016</v>
      </c>
      <c r="G24" s="235"/>
      <c r="H24" s="244" t="s">
        <v>1017</v>
      </c>
      <c r="I24" s="235" t="s">
        <v>1018</v>
      </c>
      <c r="J24" s="235" t="s">
        <v>1019</v>
      </c>
      <c r="K24" s="235" t="s">
        <v>1020</v>
      </c>
      <c r="L24" s="235" t="s">
        <v>1021</v>
      </c>
      <c r="M24" s="235" t="s">
        <v>1022</v>
      </c>
      <c r="N24" s="235" t="s">
        <v>1023</v>
      </c>
      <c r="O24" s="235" t="s">
        <v>1024</v>
      </c>
      <c r="P24" s="235" t="s">
        <v>1025</v>
      </c>
      <c r="Q24" s="244" t="s">
        <v>1026</v>
      </c>
      <c r="R24" s="244" t="s">
        <v>1027</v>
      </c>
      <c r="S24" s="235" t="s">
        <v>1028</v>
      </c>
      <c r="T24" s="235" t="s">
        <v>1029</v>
      </c>
      <c r="U24" s="235" t="s">
        <v>1030</v>
      </c>
      <c r="V24" s="235" t="s">
        <v>1031</v>
      </c>
      <c r="W24" s="235" t="s">
        <v>1032</v>
      </c>
      <c r="X24" s="235" t="s">
        <v>1015</v>
      </c>
      <c r="Y24" s="235"/>
      <c r="Z24" s="245">
        <v>22</v>
      </c>
      <c r="AA24" s="239" t="s">
        <v>581</v>
      </c>
      <c r="AB24" s="235" t="str">
        <f t="shared" si="0"/>
        <v>Kondapuram</v>
      </c>
      <c r="AC24" s="235">
        <v>23</v>
      </c>
      <c r="AG24" s="245">
        <v>22</v>
      </c>
      <c r="AH24" s="239" t="s">
        <v>581</v>
      </c>
    </row>
    <row r="25" spans="1:34" ht="38.25">
      <c r="A25" s="235">
        <v>23</v>
      </c>
      <c r="B25" s="235" t="s">
        <v>1033</v>
      </c>
      <c r="C25" s="235" t="s">
        <v>1034</v>
      </c>
      <c r="D25" s="244" t="s">
        <v>1035</v>
      </c>
      <c r="E25" s="251" t="s">
        <v>3902</v>
      </c>
      <c r="F25" s="244" t="s">
        <v>1037</v>
      </c>
      <c r="G25" s="235"/>
      <c r="H25" s="244" t="s">
        <v>1038</v>
      </c>
      <c r="I25" s="244" t="s">
        <v>1039</v>
      </c>
      <c r="J25" s="248" t="s">
        <v>1040</v>
      </c>
      <c r="K25" s="244" t="s">
        <v>1041</v>
      </c>
      <c r="L25" s="235" t="s">
        <v>1042</v>
      </c>
      <c r="M25" s="235" t="s">
        <v>1043</v>
      </c>
      <c r="N25" s="235" t="s">
        <v>1044</v>
      </c>
      <c r="O25" s="235" t="s">
        <v>1045</v>
      </c>
      <c r="P25" s="235" t="s">
        <v>1046</v>
      </c>
      <c r="Q25" s="244" t="s">
        <v>1047</v>
      </c>
      <c r="R25" s="244" t="s">
        <v>1048</v>
      </c>
      <c r="S25" s="235" t="s">
        <v>1049</v>
      </c>
      <c r="T25" s="235" t="s">
        <v>1050</v>
      </c>
      <c r="U25" s="235" t="s">
        <v>1051</v>
      </c>
      <c r="V25" s="235" t="s">
        <v>1052</v>
      </c>
      <c r="W25" s="235" t="s">
        <v>1053</v>
      </c>
      <c r="X25" s="235" t="s">
        <v>1036</v>
      </c>
      <c r="Y25" s="235"/>
      <c r="Z25" s="243">
        <v>23</v>
      </c>
      <c r="AA25" s="239" t="s">
        <v>582</v>
      </c>
      <c r="AB25" s="235" t="str">
        <f t="shared" si="0"/>
        <v>Kota</v>
      </c>
      <c r="AC25" s="235">
        <v>24</v>
      </c>
      <c r="AG25" s="243">
        <v>23</v>
      </c>
      <c r="AH25" s="239" t="s">
        <v>566</v>
      </c>
    </row>
    <row r="26" spans="1:34">
      <c r="A26" s="235">
        <v>24</v>
      </c>
      <c r="B26" s="244" t="s">
        <v>1054</v>
      </c>
      <c r="C26" s="235" t="s">
        <v>1055</v>
      </c>
      <c r="D26" s="244" t="s">
        <v>1056</v>
      </c>
      <c r="E26" s="251" t="s">
        <v>3903</v>
      </c>
      <c r="F26" s="244" t="s">
        <v>1058</v>
      </c>
      <c r="G26" s="235"/>
      <c r="H26" s="244" t="s">
        <v>1059</v>
      </c>
      <c r="I26" s="235" t="s">
        <v>1060</v>
      </c>
      <c r="J26" s="235" t="s">
        <v>1061</v>
      </c>
      <c r="K26" s="235" t="s">
        <v>246</v>
      </c>
      <c r="L26" s="235" t="s">
        <v>1062</v>
      </c>
      <c r="M26" s="235" t="s">
        <v>1063</v>
      </c>
      <c r="N26" s="244" t="s">
        <v>1064</v>
      </c>
      <c r="O26" s="235" t="s">
        <v>1065</v>
      </c>
      <c r="P26" s="235" t="s">
        <v>1066</v>
      </c>
      <c r="Q26" s="244" t="s">
        <v>1067</v>
      </c>
      <c r="R26" s="244" t="s">
        <v>1068</v>
      </c>
      <c r="S26" s="235" t="s">
        <v>1069</v>
      </c>
      <c r="T26" s="235" t="s">
        <v>1070</v>
      </c>
      <c r="U26" s="235" t="s">
        <v>1071</v>
      </c>
      <c r="V26" s="235" t="s">
        <v>1072</v>
      </c>
      <c r="W26" s="235" t="s">
        <v>1073</v>
      </c>
      <c r="X26" s="235" t="s">
        <v>1057</v>
      </c>
      <c r="Y26" s="235"/>
      <c r="Z26" s="245">
        <v>24</v>
      </c>
      <c r="AA26" s="235"/>
      <c r="AB26" s="235" t="str">
        <f t="shared" si="0"/>
        <v>Kovur</v>
      </c>
      <c r="AC26" s="235">
        <v>25</v>
      </c>
    </row>
    <row r="27" spans="1:34">
      <c r="A27" s="235">
        <v>25</v>
      </c>
      <c r="B27" s="235" t="s">
        <v>1074</v>
      </c>
      <c r="C27" s="235" t="s">
        <v>1075</v>
      </c>
      <c r="D27" s="244" t="s">
        <v>1076</v>
      </c>
      <c r="E27" s="251" t="s">
        <v>3904</v>
      </c>
      <c r="F27" s="244" t="s">
        <v>1078</v>
      </c>
      <c r="G27" s="235"/>
      <c r="H27" s="244" t="s">
        <v>1079</v>
      </c>
      <c r="I27" s="235" t="s">
        <v>1080</v>
      </c>
      <c r="J27" s="246" t="s">
        <v>1081</v>
      </c>
      <c r="K27" s="235" t="s">
        <v>1082</v>
      </c>
      <c r="L27" s="235" t="s">
        <v>1083</v>
      </c>
      <c r="M27" s="244" t="s">
        <v>1084</v>
      </c>
      <c r="N27" s="235" t="s">
        <v>1085</v>
      </c>
      <c r="O27" s="235" t="s">
        <v>1086</v>
      </c>
      <c r="P27" s="235" t="s">
        <v>1087</v>
      </c>
      <c r="Q27" s="244" t="s">
        <v>1088</v>
      </c>
      <c r="R27" s="244" t="s">
        <v>1089</v>
      </c>
      <c r="S27" s="244" t="s">
        <v>1090</v>
      </c>
      <c r="T27" s="244" t="s">
        <v>1091</v>
      </c>
      <c r="U27" s="235" t="s">
        <v>1092</v>
      </c>
      <c r="V27" s="235" t="s">
        <v>1093</v>
      </c>
      <c r="W27" s="235" t="s">
        <v>1094</v>
      </c>
      <c r="X27" s="244" t="s">
        <v>1077</v>
      </c>
      <c r="Y27" s="244"/>
      <c r="Z27" s="243">
        <v>25</v>
      </c>
      <c r="AA27" s="235"/>
      <c r="AB27" s="235" t="str">
        <f t="shared" si="0"/>
        <v>Manubolu</v>
      </c>
      <c r="AC27" s="235">
        <v>26</v>
      </c>
    </row>
    <row r="28" spans="1:34">
      <c r="A28" s="235">
        <v>26</v>
      </c>
      <c r="B28" s="235" t="s">
        <v>1095</v>
      </c>
      <c r="C28" s="235" t="s">
        <v>1096</v>
      </c>
      <c r="D28" s="244" t="s">
        <v>1097</v>
      </c>
      <c r="E28" s="251" t="s">
        <v>3905</v>
      </c>
      <c r="F28" s="244" t="s">
        <v>1099</v>
      </c>
      <c r="G28" s="235"/>
      <c r="H28" s="244" t="s">
        <v>1100</v>
      </c>
      <c r="I28" s="235" t="s">
        <v>1101</v>
      </c>
      <c r="J28" s="235" t="s">
        <v>1102</v>
      </c>
      <c r="K28" s="235" t="s">
        <v>1103</v>
      </c>
      <c r="L28" s="235" t="s">
        <v>1104</v>
      </c>
      <c r="M28" s="235" t="s">
        <v>1105</v>
      </c>
      <c r="N28" s="235" t="s">
        <v>1106</v>
      </c>
      <c r="O28" s="244" t="s">
        <v>1107</v>
      </c>
      <c r="P28" s="235" t="s">
        <v>1108</v>
      </c>
      <c r="Q28" s="235" t="s">
        <v>1109</v>
      </c>
      <c r="R28" s="244" t="s">
        <v>1110</v>
      </c>
      <c r="S28" s="235" t="s">
        <v>1111</v>
      </c>
      <c r="T28" s="235" t="s">
        <v>1112</v>
      </c>
      <c r="U28" s="235" t="s">
        <v>1113</v>
      </c>
      <c r="V28" s="235" t="s">
        <v>1114</v>
      </c>
      <c r="W28" s="235" t="s">
        <v>1115</v>
      </c>
      <c r="X28" s="235" t="s">
        <v>1098</v>
      </c>
      <c r="Y28" s="235"/>
      <c r="Z28" s="245">
        <v>26</v>
      </c>
      <c r="AA28" s="235"/>
      <c r="AB28" s="235" t="str">
        <f t="shared" si="0"/>
        <v>Marripadu</v>
      </c>
      <c r="AC28" s="235">
        <v>27</v>
      </c>
    </row>
    <row r="29" spans="1:34" ht="51">
      <c r="A29" s="235">
        <v>27</v>
      </c>
      <c r="B29" s="242" t="s">
        <v>1116</v>
      </c>
      <c r="C29" s="235" t="s">
        <v>1117</v>
      </c>
      <c r="D29" s="244" t="s">
        <v>1118</v>
      </c>
      <c r="E29" s="251" t="s">
        <v>1145</v>
      </c>
      <c r="F29" s="242" t="s">
        <v>1120</v>
      </c>
      <c r="G29" s="235"/>
      <c r="H29" s="247" t="s">
        <v>1121</v>
      </c>
      <c r="I29" s="242" t="s">
        <v>1122</v>
      </c>
      <c r="J29" s="242" t="s">
        <v>1123</v>
      </c>
      <c r="K29" s="242" t="s">
        <v>1124</v>
      </c>
      <c r="L29" s="242" t="s">
        <v>1125</v>
      </c>
      <c r="M29" s="242" t="s">
        <v>1126</v>
      </c>
      <c r="N29" s="242" t="s">
        <v>1127</v>
      </c>
      <c r="O29" s="242" t="s">
        <v>1128</v>
      </c>
      <c r="P29" s="242" t="s">
        <v>232</v>
      </c>
      <c r="Q29" s="235" t="s">
        <v>1129</v>
      </c>
      <c r="R29" s="244" t="s">
        <v>1130</v>
      </c>
      <c r="S29" s="242" t="s">
        <v>1131</v>
      </c>
      <c r="T29" s="242" t="s">
        <v>1132</v>
      </c>
      <c r="U29" s="242" t="s">
        <v>1133</v>
      </c>
      <c r="V29" s="242" t="s">
        <v>1134</v>
      </c>
      <c r="W29" s="242" t="s">
        <v>1135</v>
      </c>
      <c r="X29" s="242" t="s">
        <v>1119</v>
      </c>
      <c r="Y29" s="242"/>
      <c r="Z29" s="243">
        <v>27</v>
      </c>
      <c r="AA29" s="235"/>
      <c r="AB29" s="235" t="str">
        <f t="shared" si="0"/>
        <v>Muthukur</v>
      </c>
      <c r="AC29" s="235">
        <v>28</v>
      </c>
      <c r="AE29" s="236"/>
    </row>
    <row r="30" spans="1:34">
      <c r="A30" s="235">
        <v>28</v>
      </c>
      <c r="B30" s="235" t="s">
        <v>1136</v>
      </c>
      <c r="C30" s="235" t="s">
        <v>1137</v>
      </c>
      <c r="D30" s="244" t="s">
        <v>1138</v>
      </c>
      <c r="E30" s="251" t="s">
        <v>3906</v>
      </c>
      <c r="F30" s="244" t="s">
        <v>1140</v>
      </c>
      <c r="G30" s="235"/>
      <c r="H30" s="244" t="s">
        <v>1141</v>
      </c>
      <c r="I30" s="244" t="s">
        <v>1142</v>
      </c>
      <c r="J30" s="244" t="s">
        <v>1143</v>
      </c>
      <c r="K30" s="244" t="s">
        <v>1144</v>
      </c>
      <c r="L30" s="235" t="s">
        <v>1145</v>
      </c>
      <c r="M30" s="235" t="s">
        <v>1146</v>
      </c>
      <c r="N30" s="235" t="s">
        <v>1147</v>
      </c>
      <c r="O30" s="244" t="s">
        <v>1148</v>
      </c>
      <c r="P30" s="244" t="s">
        <v>1149</v>
      </c>
      <c r="Q30" s="235" t="s">
        <v>1150</v>
      </c>
      <c r="R30" s="244" t="s">
        <v>1151</v>
      </c>
      <c r="S30" s="235" t="s">
        <v>1152</v>
      </c>
      <c r="T30" s="235" t="s">
        <v>1153</v>
      </c>
      <c r="U30" s="235" t="s">
        <v>1154</v>
      </c>
      <c r="V30" s="235" t="s">
        <v>1155</v>
      </c>
      <c r="W30" s="244" t="s">
        <v>1156</v>
      </c>
      <c r="X30" s="235" t="s">
        <v>1139</v>
      </c>
      <c r="Y30" s="235"/>
      <c r="Z30" s="245">
        <v>28</v>
      </c>
      <c r="AA30" s="235"/>
      <c r="AB30" s="235" t="str">
        <f t="shared" si="0"/>
        <v>Naidupeta</v>
      </c>
      <c r="AC30" s="235">
        <v>29</v>
      </c>
    </row>
    <row r="31" spans="1:34">
      <c r="A31" s="235">
        <v>29</v>
      </c>
      <c r="B31" s="235" t="s">
        <v>1157</v>
      </c>
      <c r="C31" s="235" t="s">
        <v>1158</v>
      </c>
      <c r="D31" s="244" t="s">
        <v>1159</v>
      </c>
      <c r="E31" s="251" t="s">
        <v>3907</v>
      </c>
      <c r="F31" s="244" t="s">
        <v>1161</v>
      </c>
      <c r="G31" s="235"/>
      <c r="H31" s="244" t="s">
        <v>1162</v>
      </c>
      <c r="I31" s="235" t="s">
        <v>1163</v>
      </c>
      <c r="J31" s="235" t="s">
        <v>1164</v>
      </c>
      <c r="K31" s="235" t="s">
        <v>1165</v>
      </c>
      <c r="L31" s="235" t="s">
        <v>1166</v>
      </c>
      <c r="M31" s="235" t="s">
        <v>1167</v>
      </c>
      <c r="N31" s="235" t="s">
        <v>1168</v>
      </c>
      <c r="O31" s="235" t="s">
        <v>1169</v>
      </c>
      <c r="P31" s="235" t="s">
        <v>1170</v>
      </c>
      <c r="Q31" s="235" t="s">
        <v>222</v>
      </c>
      <c r="R31" s="244" t="s">
        <v>1171</v>
      </c>
      <c r="S31" s="235" t="s">
        <v>1172</v>
      </c>
      <c r="T31" s="235" t="s">
        <v>1173</v>
      </c>
      <c r="U31" s="235" t="s">
        <v>1174</v>
      </c>
      <c r="V31" s="235" t="s">
        <v>1175</v>
      </c>
      <c r="W31" s="235" t="s">
        <v>1176</v>
      </c>
      <c r="X31" s="235" t="s">
        <v>1160</v>
      </c>
      <c r="Y31" s="235"/>
      <c r="Z31" s="243">
        <v>29</v>
      </c>
      <c r="AA31" s="235"/>
      <c r="AB31" s="235" t="str">
        <f t="shared" si="0"/>
        <v>Nellore</v>
      </c>
      <c r="AC31" s="235">
        <v>30</v>
      </c>
    </row>
    <row r="32" spans="1:34">
      <c r="A32" s="235">
        <v>30</v>
      </c>
      <c r="B32" s="235" t="s">
        <v>1177</v>
      </c>
      <c r="C32" s="235" t="s">
        <v>1178</v>
      </c>
      <c r="D32" s="244" t="s">
        <v>1179</v>
      </c>
      <c r="E32" s="251" t="s">
        <v>3908</v>
      </c>
      <c r="F32" s="244" t="s">
        <v>1181</v>
      </c>
      <c r="G32" s="235"/>
      <c r="H32" s="244" t="s">
        <v>1182</v>
      </c>
      <c r="I32" s="235" t="s">
        <v>1183</v>
      </c>
      <c r="J32" s="235" t="s">
        <v>1184</v>
      </c>
      <c r="K32" s="235" t="s">
        <v>1185</v>
      </c>
      <c r="L32" s="235" t="s">
        <v>1186</v>
      </c>
      <c r="M32" s="235" t="s">
        <v>1187</v>
      </c>
      <c r="N32" s="235" t="s">
        <v>1188</v>
      </c>
      <c r="O32" s="235" t="s">
        <v>1189</v>
      </c>
      <c r="P32" s="235" t="s">
        <v>1190</v>
      </c>
      <c r="Q32" s="235" t="s">
        <v>1191</v>
      </c>
      <c r="R32" s="244" t="s">
        <v>1192</v>
      </c>
      <c r="S32" s="235" t="s">
        <v>1193</v>
      </c>
      <c r="T32" s="235" t="s">
        <v>1194</v>
      </c>
      <c r="U32" s="235" t="s">
        <v>1195</v>
      </c>
      <c r="V32" s="235" t="s">
        <v>1196</v>
      </c>
      <c r="W32" s="235" t="s">
        <v>1197</v>
      </c>
      <c r="X32" s="235" t="s">
        <v>1180</v>
      </c>
      <c r="Y32" s="235"/>
      <c r="Z32" s="245">
        <v>30</v>
      </c>
      <c r="AA32" s="235"/>
      <c r="AB32" s="235" t="str">
        <f t="shared" si="0"/>
        <v>Ojili</v>
      </c>
      <c r="AC32" s="235">
        <v>31</v>
      </c>
    </row>
    <row r="33" spans="1:29">
      <c r="A33" s="235">
        <v>31</v>
      </c>
      <c r="B33" s="235" t="s">
        <v>1198</v>
      </c>
      <c r="C33" s="235" t="s">
        <v>1199</v>
      </c>
      <c r="D33" s="244" t="s">
        <v>1200</v>
      </c>
      <c r="E33" s="251" t="s">
        <v>3909</v>
      </c>
      <c r="F33" s="244" t="s">
        <v>1202</v>
      </c>
      <c r="G33" s="235"/>
      <c r="H33" s="244" t="s">
        <v>1203</v>
      </c>
      <c r="I33" s="235" t="s">
        <v>1204</v>
      </c>
      <c r="J33" s="235" t="s">
        <v>1205</v>
      </c>
      <c r="K33" s="235" t="s">
        <v>1206</v>
      </c>
      <c r="L33" s="235" t="s">
        <v>228</v>
      </c>
      <c r="M33" s="235" t="s">
        <v>1207</v>
      </c>
      <c r="N33" s="235" t="s">
        <v>1208</v>
      </c>
      <c r="O33" s="235" t="s">
        <v>1209</v>
      </c>
      <c r="P33" s="235" t="s">
        <v>1210</v>
      </c>
      <c r="Q33" s="235" t="s">
        <v>1211</v>
      </c>
      <c r="R33" s="244" t="s">
        <v>1212</v>
      </c>
      <c r="S33" s="235" t="s">
        <v>1213</v>
      </c>
      <c r="T33" s="235" t="s">
        <v>1214</v>
      </c>
      <c r="U33" s="235" t="s">
        <v>1215</v>
      </c>
      <c r="V33" s="235" t="s">
        <v>1216</v>
      </c>
      <c r="W33" s="235" t="s">
        <v>1217</v>
      </c>
      <c r="X33" s="235" t="s">
        <v>1201</v>
      </c>
      <c r="Y33" s="235"/>
      <c r="Z33" s="243">
        <v>31</v>
      </c>
      <c r="AA33" s="235"/>
      <c r="AB33" s="235" t="str">
        <f t="shared" si="0"/>
        <v>Pellakur</v>
      </c>
      <c r="AC33" s="235">
        <v>32</v>
      </c>
    </row>
    <row r="34" spans="1:29">
      <c r="A34" s="235">
        <v>32</v>
      </c>
      <c r="B34" s="235" t="s">
        <v>1218</v>
      </c>
      <c r="C34" s="235" t="s">
        <v>1219</v>
      </c>
      <c r="D34" s="244" t="s">
        <v>1220</v>
      </c>
      <c r="E34" s="251" t="s">
        <v>3910</v>
      </c>
      <c r="F34" s="244" t="s">
        <v>1222</v>
      </c>
      <c r="G34" s="235"/>
      <c r="H34" s="244" t="s">
        <v>1223</v>
      </c>
      <c r="I34" s="235" t="s">
        <v>1224</v>
      </c>
      <c r="J34" s="235" t="s">
        <v>1225</v>
      </c>
      <c r="K34" s="235" t="s">
        <v>1226</v>
      </c>
      <c r="L34" s="235" t="s">
        <v>1227</v>
      </c>
      <c r="M34" s="235" t="s">
        <v>1228</v>
      </c>
      <c r="N34" s="235" t="s">
        <v>1229</v>
      </c>
      <c r="O34" s="235" t="s">
        <v>1230</v>
      </c>
      <c r="P34" s="235" t="s">
        <v>1231</v>
      </c>
      <c r="Q34" s="235" t="s">
        <v>1232</v>
      </c>
      <c r="R34" s="244" t="s">
        <v>1233</v>
      </c>
      <c r="S34" s="235" t="s">
        <v>1234</v>
      </c>
      <c r="T34" s="235" t="s">
        <v>1235</v>
      </c>
      <c r="U34" s="235" t="s">
        <v>1236</v>
      </c>
      <c r="V34" s="235" t="s">
        <v>1237</v>
      </c>
      <c r="W34" s="235" t="s">
        <v>1238</v>
      </c>
      <c r="X34" s="235" t="s">
        <v>1221</v>
      </c>
      <c r="Y34" s="235"/>
      <c r="Z34" s="245">
        <v>32</v>
      </c>
      <c r="AA34" s="235"/>
      <c r="AB34" s="235" t="str">
        <f t="shared" si="0"/>
        <v>Podlakur</v>
      </c>
      <c r="AC34" s="235">
        <v>33</v>
      </c>
    </row>
    <row r="35" spans="1:29">
      <c r="A35" s="235">
        <v>33</v>
      </c>
      <c r="B35" s="235" t="s">
        <v>1239</v>
      </c>
      <c r="C35" s="235" t="s">
        <v>1240</v>
      </c>
      <c r="D35" s="244" t="s">
        <v>1241</v>
      </c>
      <c r="E35" s="251" t="s">
        <v>3911</v>
      </c>
      <c r="F35" s="244" t="s">
        <v>1243</v>
      </c>
      <c r="G35" s="235"/>
      <c r="H35" s="244" t="s">
        <v>1244</v>
      </c>
      <c r="I35" s="235" t="s">
        <v>1245</v>
      </c>
      <c r="J35" s="235" t="s">
        <v>1246</v>
      </c>
      <c r="K35" s="235" t="s">
        <v>1247</v>
      </c>
      <c r="L35" s="235" t="s">
        <v>1248</v>
      </c>
      <c r="M35" s="235" t="s">
        <v>1249</v>
      </c>
      <c r="N35" s="235" t="s">
        <v>1250</v>
      </c>
      <c r="O35" s="235" t="s">
        <v>1251</v>
      </c>
      <c r="P35" s="235" t="s">
        <v>1252</v>
      </c>
      <c r="Q35" s="235" t="s">
        <v>1253</v>
      </c>
      <c r="R35" s="244" t="s">
        <v>1254</v>
      </c>
      <c r="S35" s="235" t="s">
        <v>1255</v>
      </c>
      <c r="T35" s="235" t="s">
        <v>1256</v>
      </c>
      <c r="U35" s="235" t="s">
        <v>1257</v>
      </c>
      <c r="V35" s="235" t="s">
        <v>1258</v>
      </c>
      <c r="W35" s="235" t="s">
        <v>1259</v>
      </c>
      <c r="X35" s="235" t="s">
        <v>1242</v>
      </c>
      <c r="Y35" s="235"/>
      <c r="Z35" s="243">
        <v>33</v>
      </c>
      <c r="AA35" s="235"/>
      <c r="AB35" s="235" t="str">
        <f t="shared" si="0"/>
        <v xml:space="preserve">Rapur </v>
      </c>
      <c r="AC35" s="235">
        <v>34</v>
      </c>
    </row>
    <row r="36" spans="1:29">
      <c r="A36" s="235">
        <v>34</v>
      </c>
      <c r="B36" s="235" t="s">
        <v>1260</v>
      </c>
      <c r="C36" s="235" t="s">
        <v>1261</v>
      </c>
      <c r="D36" s="244" t="s">
        <v>1262</v>
      </c>
      <c r="E36" s="251" t="s">
        <v>3912</v>
      </c>
      <c r="F36" s="244" t="s">
        <v>1264</v>
      </c>
      <c r="G36" s="235"/>
      <c r="H36" s="235" t="s">
        <v>1265</v>
      </c>
      <c r="I36" s="235" t="s">
        <v>1266</v>
      </c>
      <c r="J36" s="235" t="s">
        <v>1267</v>
      </c>
      <c r="K36" s="235" t="s">
        <v>1268</v>
      </c>
      <c r="L36" s="235" t="s">
        <v>1269</v>
      </c>
      <c r="M36" s="235" t="s">
        <v>1270</v>
      </c>
      <c r="N36" s="235" t="s">
        <v>1271</v>
      </c>
      <c r="O36" s="235" t="s">
        <v>1272</v>
      </c>
      <c r="P36" s="235" t="s">
        <v>1273</v>
      </c>
      <c r="Q36" s="235" t="s">
        <v>1274</v>
      </c>
      <c r="R36" s="244" t="s">
        <v>1275</v>
      </c>
      <c r="S36" s="235" t="s">
        <v>1276</v>
      </c>
      <c r="T36" s="235" t="s">
        <v>1277</v>
      </c>
      <c r="U36" s="235" t="s">
        <v>1278</v>
      </c>
      <c r="V36" s="235" t="s">
        <v>1279</v>
      </c>
      <c r="W36" s="235" t="s">
        <v>1280</v>
      </c>
      <c r="X36" s="235" t="s">
        <v>1263</v>
      </c>
      <c r="Y36" s="235"/>
      <c r="Z36" s="245">
        <v>34</v>
      </c>
      <c r="AA36" s="235"/>
      <c r="AB36" s="235" t="str">
        <f t="shared" si="0"/>
        <v>Sangam</v>
      </c>
      <c r="AC36" s="235">
        <v>35</v>
      </c>
    </row>
    <row r="37" spans="1:29">
      <c r="A37" s="235">
        <v>35</v>
      </c>
      <c r="B37" s="235" t="s">
        <v>1281</v>
      </c>
      <c r="C37" s="235" t="s">
        <v>1282</v>
      </c>
      <c r="D37" s="244" t="s">
        <v>1283</v>
      </c>
      <c r="E37" s="251" t="s">
        <v>1289</v>
      </c>
      <c r="F37" s="244" t="s">
        <v>1285</v>
      </c>
      <c r="G37" s="235"/>
      <c r="H37" s="235" t="s">
        <v>1286</v>
      </c>
      <c r="I37" s="235" t="s">
        <v>1287</v>
      </c>
      <c r="J37" s="235" t="s">
        <v>1288</v>
      </c>
      <c r="K37" s="235" t="s">
        <v>1289</v>
      </c>
      <c r="L37" s="235" t="s">
        <v>1290</v>
      </c>
      <c r="M37" s="235" t="s">
        <v>1291</v>
      </c>
      <c r="N37" s="235" t="s">
        <v>1292</v>
      </c>
      <c r="O37" s="235" t="s">
        <v>1293</v>
      </c>
      <c r="P37" s="235" t="s">
        <v>1294</v>
      </c>
      <c r="Q37" s="235" t="s">
        <v>1295</v>
      </c>
      <c r="R37" s="244" t="s">
        <v>1296</v>
      </c>
      <c r="S37" s="235" t="s">
        <v>1297</v>
      </c>
      <c r="T37" s="235" t="s">
        <v>1298</v>
      </c>
      <c r="U37" s="235" t="s">
        <v>1299</v>
      </c>
      <c r="V37" s="235" t="s">
        <v>236</v>
      </c>
      <c r="W37" s="235" t="s">
        <v>1300</v>
      </c>
      <c r="X37" s="235" t="s">
        <v>1284</v>
      </c>
      <c r="Y37" s="235"/>
      <c r="Z37" s="243">
        <v>35</v>
      </c>
      <c r="AA37" s="235"/>
      <c r="AB37" s="235" t="str">
        <f t="shared" si="0"/>
        <v>Seetharamapuram</v>
      </c>
      <c r="AC37" s="235">
        <v>36</v>
      </c>
    </row>
    <row r="38" spans="1:29">
      <c r="A38" s="235">
        <v>36</v>
      </c>
      <c r="B38" s="235" t="s">
        <v>1301</v>
      </c>
      <c r="C38" s="235" t="s">
        <v>1302</v>
      </c>
      <c r="D38" s="244" t="s">
        <v>1303</v>
      </c>
      <c r="E38" s="251" t="s">
        <v>3913</v>
      </c>
      <c r="F38" s="244" t="s">
        <v>1305</v>
      </c>
      <c r="G38" s="235"/>
      <c r="H38" s="235" t="s">
        <v>1306</v>
      </c>
      <c r="I38" s="235" t="s">
        <v>1307</v>
      </c>
      <c r="J38" s="235" t="s">
        <v>1308</v>
      </c>
      <c r="K38" s="235" t="s">
        <v>1309</v>
      </c>
      <c r="L38" s="235" t="s">
        <v>1310</v>
      </c>
      <c r="M38" s="235" t="s">
        <v>1311</v>
      </c>
      <c r="N38" s="235" t="s">
        <v>1312</v>
      </c>
      <c r="O38" s="235" t="s">
        <v>1313</v>
      </c>
      <c r="P38" s="235" t="s">
        <v>1314</v>
      </c>
      <c r="Q38" s="235" t="s">
        <v>1315</v>
      </c>
      <c r="R38" s="244" t="s">
        <v>1316</v>
      </c>
      <c r="S38" s="235" t="s">
        <v>1317</v>
      </c>
      <c r="T38" s="235" t="s">
        <v>1318</v>
      </c>
      <c r="U38" s="235" t="s">
        <v>1319</v>
      </c>
      <c r="V38" s="235"/>
      <c r="W38" s="235" t="s">
        <v>1320</v>
      </c>
      <c r="X38" s="235" t="s">
        <v>1304</v>
      </c>
      <c r="Y38" s="235"/>
      <c r="Z38" s="245">
        <v>36</v>
      </c>
      <c r="AA38" s="235"/>
      <c r="AB38" s="235" t="str">
        <f t="shared" si="0"/>
        <v>Sullurpeta</v>
      </c>
      <c r="AC38" s="235">
        <v>37</v>
      </c>
    </row>
    <row r="39" spans="1:29">
      <c r="A39" s="235">
        <v>37</v>
      </c>
      <c r="B39" s="235" t="s">
        <v>1321</v>
      </c>
      <c r="C39" s="235" t="s">
        <v>1322</v>
      </c>
      <c r="D39" s="244" t="s">
        <v>1323</v>
      </c>
      <c r="E39" s="251" t="s">
        <v>3914</v>
      </c>
      <c r="F39" s="244" t="s">
        <v>1325</v>
      </c>
      <c r="G39" s="235"/>
      <c r="H39" s="235" t="s">
        <v>1326</v>
      </c>
      <c r="I39" s="235" t="s">
        <v>1327</v>
      </c>
      <c r="J39" s="235" t="s">
        <v>1328</v>
      </c>
      <c r="K39" s="235" t="s">
        <v>1329</v>
      </c>
      <c r="L39" s="235" t="s">
        <v>1330</v>
      </c>
      <c r="M39" s="235" t="s">
        <v>1331</v>
      </c>
      <c r="N39" s="235" t="s">
        <v>1332</v>
      </c>
      <c r="O39" s="235" t="s">
        <v>1333</v>
      </c>
      <c r="P39" s="235"/>
      <c r="Q39" s="235" t="s">
        <v>1334</v>
      </c>
      <c r="R39" s="244" t="s">
        <v>1335</v>
      </c>
      <c r="S39" s="235" t="s">
        <v>1336</v>
      </c>
      <c r="T39" s="235" t="s">
        <v>1337</v>
      </c>
      <c r="U39" s="235" t="s">
        <v>1338</v>
      </c>
      <c r="V39" s="235"/>
      <c r="W39" s="235" t="s">
        <v>1339</v>
      </c>
      <c r="X39" s="235" t="s">
        <v>1324</v>
      </c>
      <c r="Y39" s="235"/>
      <c r="Z39" s="243">
        <v>37</v>
      </c>
      <c r="AA39" s="235"/>
      <c r="AB39" s="235" t="str">
        <f t="shared" si="0"/>
        <v xml:space="preserve">Sydapuram </v>
      </c>
      <c r="AC39" s="235">
        <v>38</v>
      </c>
    </row>
    <row r="40" spans="1:29">
      <c r="A40" s="235">
        <v>38</v>
      </c>
      <c r="B40" s="235" t="s">
        <v>1340</v>
      </c>
      <c r="C40" s="235" t="s">
        <v>1341</v>
      </c>
      <c r="D40" s="244" t="s">
        <v>1342</v>
      </c>
      <c r="E40" s="251" t="s">
        <v>3915</v>
      </c>
      <c r="F40" s="244" t="s">
        <v>1344</v>
      </c>
      <c r="G40" s="235"/>
      <c r="H40" s="235" t="s">
        <v>1345</v>
      </c>
      <c r="I40" s="235" t="s">
        <v>1346</v>
      </c>
      <c r="J40" s="235" t="s">
        <v>1347</v>
      </c>
      <c r="K40" s="235" t="s">
        <v>1348</v>
      </c>
      <c r="L40" s="235" t="s">
        <v>1349</v>
      </c>
      <c r="M40" s="235" t="s">
        <v>1115</v>
      </c>
      <c r="N40" s="235" t="s">
        <v>1350</v>
      </c>
      <c r="O40" s="235" t="s">
        <v>231</v>
      </c>
      <c r="P40" s="235"/>
      <c r="Q40" s="235" t="s">
        <v>1351</v>
      </c>
      <c r="R40" s="244" t="s">
        <v>1352</v>
      </c>
      <c r="S40" s="235"/>
      <c r="T40" s="235" t="s">
        <v>1353</v>
      </c>
      <c r="U40" s="235" t="s">
        <v>1354</v>
      </c>
      <c r="V40" s="235"/>
      <c r="W40" s="235" t="s">
        <v>1355</v>
      </c>
      <c r="X40" s="235" t="s">
        <v>1343</v>
      </c>
      <c r="Y40" s="235"/>
      <c r="Z40" s="245">
        <v>38</v>
      </c>
      <c r="AA40" s="235"/>
      <c r="AB40" s="235" t="str">
        <f t="shared" si="0"/>
        <v xml:space="preserve">Tada </v>
      </c>
      <c r="AC40" s="235">
        <v>39</v>
      </c>
    </row>
    <row r="41" spans="1:29">
      <c r="A41" s="235">
        <v>39</v>
      </c>
      <c r="B41" s="235" t="s">
        <v>1356</v>
      </c>
      <c r="C41" s="235" t="s">
        <v>1357</v>
      </c>
      <c r="D41" s="244" t="s">
        <v>1358</v>
      </c>
      <c r="E41" s="251" t="s">
        <v>3916</v>
      </c>
      <c r="F41" s="244" t="s">
        <v>1360</v>
      </c>
      <c r="G41" s="235"/>
      <c r="H41" s="235" t="s">
        <v>1361</v>
      </c>
      <c r="I41" s="235" t="s">
        <v>1362</v>
      </c>
      <c r="J41" s="235" t="s">
        <v>1363</v>
      </c>
      <c r="K41" s="235" t="s">
        <v>1364</v>
      </c>
      <c r="L41" s="235" t="s">
        <v>1365</v>
      </c>
      <c r="M41" s="235" t="s">
        <v>1366</v>
      </c>
      <c r="N41" s="235" t="s">
        <v>1367</v>
      </c>
      <c r="O41" s="235" t="s">
        <v>1368</v>
      </c>
      <c r="P41" s="235"/>
      <c r="Q41" s="235" t="s">
        <v>1369</v>
      </c>
      <c r="R41" s="235" t="s">
        <v>1370</v>
      </c>
      <c r="S41" s="235"/>
      <c r="T41" s="235"/>
      <c r="U41" s="235" t="s">
        <v>1371</v>
      </c>
      <c r="V41" s="235"/>
      <c r="W41" s="235" t="s">
        <v>1372</v>
      </c>
      <c r="X41" s="235" t="s">
        <v>1359</v>
      </c>
      <c r="Y41" s="235"/>
      <c r="Z41" s="243">
        <v>39</v>
      </c>
      <c r="AA41" s="235"/>
      <c r="AB41" s="235" t="str">
        <f t="shared" si="0"/>
        <v xml:space="preserve">Thotapalligudur </v>
      </c>
      <c r="AC41" s="235">
        <v>40</v>
      </c>
    </row>
    <row r="42" spans="1:29">
      <c r="A42" s="235">
        <v>40</v>
      </c>
      <c r="B42" s="235" t="s">
        <v>1373</v>
      </c>
      <c r="C42" s="235" t="s">
        <v>1374</v>
      </c>
      <c r="D42" s="244" t="s">
        <v>1375</v>
      </c>
      <c r="E42" s="251" t="s">
        <v>3917</v>
      </c>
      <c r="F42" s="235" t="s">
        <v>1377</v>
      </c>
      <c r="G42" s="235"/>
      <c r="H42" s="235" t="s">
        <v>1378</v>
      </c>
      <c r="I42" s="235" t="s">
        <v>1379</v>
      </c>
      <c r="J42" s="235" t="s">
        <v>1380</v>
      </c>
      <c r="K42" s="235" t="s">
        <v>1381</v>
      </c>
      <c r="L42" s="235" t="s">
        <v>1382</v>
      </c>
      <c r="M42" s="235" t="s">
        <v>1383</v>
      </c>
      <c r="N42" s="235" t="s">
        <v>1384</v>
      </c>
      <c r="O42" s="235" t="s">
        <v>1385</v>
      </c>
      <c r="P42" s="235"/>
      <c r="Q42" s="235" t="s">
        <v>1386</v>
      </c>
      <c r="R42" s="235" t="s">
        <v>1387</v>
      </c>
      <c r="S42" s="235"/>
      <c r="T42" s="235"/>
      <c r="U42" s="235" t="s">
        <v>1388</v>
      </c>
      <c r="V42" s="235"/>
      <c r="W42" s="235" t="s">
        <v>1389</v>
      </c>
      <c r="X42" s="235" t="s">
        <v>1376</v>
      </c>
      <c r="Y42" s="235"/>
      <c r="Z42" s="245">
        <v>40</v>
      </c>
      <c r="AA42" s="235"/>
      <c r="AB42" s="235" t="str">
        <f t="shared" si="0"/>
        <v xml:space="preserve">Udayagiri </v>
      </c>
      <c r="AC42" s="235">
        <v>41</v>
      </c>
    </row>
    <row r="43" spans="1:29">
      <c r="A43" s="235">
        <v>41</v>
      </c>
      <c r="B43" s="235" t="s">
        <v>1390</v>
      </c>
      <c r="C43" s="235" t="s">
        <v>1391</v>
      </c>
      <c r="D43" s="244" t="s">
        <v>1392</v>
      </c>
      <c r="E43" s="251" t="s">
        <v>3918</v>
      </c>
      <c r="F43" s="235" t="s">
        <v>1394</v>
      </c>
      <c r="G43" s="235"/>
      <c r="H43" s="235" t="s">
        <v>1395</v>
      </c>
      <c r="I43" s="235" t="s">
        <v>1396</v>
      </c>
      <c r="J43" s="235" t="s">
        <v>1397</v>
      </c>
      <c r="K43" s="235" t="s">
        <v>1398</v>
      </c>
      <c r="L43" s="235" t="s">
        <v>1399</v>
      </c>
      <c r="M43" s="235" t="s">
        <v>1400</v>
      </c>
      <c r="N43" s="235" t="s">
        <v>1401</v>
      </c>
      <c r="O43" s="235" t="s">
        <v>1402</v>
      </c>
      <c r="P43" s="235"/>
      <c r="Q43" s="235" t="s">
        <v>1403</v>
      </c>
      <c r="R43" s="235" t="s">
        <v>1404</v>
      </c>
      <c r="S43" s="235"/>
      <c r="T43" s="235"/>
      <c r="U43" s="235" t="s">
        <v>1405</v>
      </c>
      <c r="V43" s="235"/>
      <c r="W43" s="235" t="s">
        <v>1406</v>
      </c>
      <c r="X43" s="235" t="s">
        <v>1393</v>
      </c>
      <c r="Y43" s="235"/>
      <c r="Z43" s="243">
        <v>41</v>
      </c>
      <c r="AA43" s="235"/>
      <c r="AB43" s="235" t="str">
        <f t="shared" si="0"/>
        <v xml:space="preserve">Vakadu </v>
      </c>
      <c r="AC43" s="235">
        <v>42</v>
      </c>
    </row>
    <row r="44" spans="1:29">
      <c r="A44" s="235">
        <v>42</v>
      </c>
      <c r="B44" s="235" t="s">
        <v>1407</v>
      </c>
      <c r="C44" s="235" t="s">
        <v>1408</v>
      </c>
      <c r="D44" s="244" t="s">
        <v>1409</v>
      </c>
      <c r="E44" s="251" t="s">
        <v>3919</v>
      </c>
      <c r="F44" s="235" t="s">
        <v>1411</v>
      </c>
      <c r="G44" s="235"/>
      <c r="H44" s="235" t="s">
        <v>1412</v>
      </c>
      <c r="I44" s="235" t="s">
        <v>1413</v>
      </c>
      <c r="J44" s="235" t="s">
        <v>1414</v>
      </c>
      <c r="K44" s="235" t="s">
        <v>1415</v>
      </c>
      <c r="L44" s="235" t="s">
        <v>1416</v>
      </c>
      <c r="M44" s="235" t="s">
        <v>1417</v>
      </c>
      <c r="N44" s="235" t="s">
        <v>1418</v>
      </c>
      <c r="O44" s="235" t="s">
        <v>1419</v>
      </c>
      <c r="P44" s="235"/>
      <c r="Q44" s="235" t="s">
        <v>1420</v>
      </c>
      <c r="R44" s="235" t="s">
        <v>1421</v>
      </c>
      <c r="S44" s="235"/>
      <c r="T44" s="235"/>
      <c r="U44" s="235" t="s">
        <v>1422</v>
      </c>
      <c r="V44" s="235"/>
      <c r="W44" s="235" t="s">
        <v>1423</v>
      </c>
      <c r="X44" s="235" t="s">
        <v>1410</v>
      </c>
      <c r="Y44" s="235"/>
      <c r="Z44" s="245">
        <v>42</v>
      </c>
      <c r="AA44" s="235"/>
      <c r="AB44" s="235" t="str">
        <f t="shared" si="0"/>
        <v xml:space="preserve">Varikuntapadu </v>
      </c>
      <c r="AC44" s="235">
        <v>43</v>
      </c>
    </row>
    <row r="45" spans="1:29">
      <c r="A45" s="235">
        <v>43</v>
      </c>
      <c r="B45" s="235" t="s">
        <v>1424</v>
      </c>
      <c r="C45" s="235" t="s">
        <v>1425</v>
      </c>
      <c r="D45" s="244" t="s">
        <v>1426</v>
      </c>
      <c r="E45" s="251" t="s">
        <v>3920</v>
      </c>
      <c r="F45" s="235" t="s">
        <v>1428</v>
      </c>
      <c r="G45" s="235"/>
      <c r="H45" s="235" t="s">
        <v>1429</v>
      </c>
      <c r="I45" s="235" t="s">
        <v>1430</v>
      </c>
      <c r="J45" s="235" t="s">
        <v>1431</v>
      </c>
      <c r="K45" s="235" t="s">
        <v>1432</v>
      </c>
      <c r="L45" s="235" t="s">
        <v>1433</v>
      </c>
      <c r="M45" s="235" t="s">
        <v>1434</v>
      </c>
      <c r="N45" s="235" t="s">
        <v>1435</v>
      </c>
      <c r="O45" s="235" t="s">
        <v>1436</v>
      </c>
      <c r="P45" s="235"/>
      <c r="Q45" s="235" t="s">
        <v>1437</v>
      </c>
      <c r="R45" s="235" t="s">
        <v>1438</v>
      </c>
      <c r="S45" s="235"/>
      <c r="T45" s="235"/>
      <c r="U45" s="235" t="s">
        <v>1439</v>
      </c>
      <c r="V45" s="235"/>
      <c r="W45" s="235" t="s">
        <v>1440</v>
      </c>
      <c r="X45" s="235" t="s">
        <v>1427</v>
      </c>
      <c r="Y45" s="235"/>
      <c r="Z45" s="243">
        <v>43</v>
      </c>
      <c r="AA45" s="235"/>
      <c r="AB45" s="235" t="str">
        <f t="shared" si="0"/>
        <v xml:space="preserve">Venkatachalam </v>
      </c>
      <c r="AC45" s="235">
        <v>44</v>
      </c>
    </row>
    <row r="46" spans="1:29">
      <c r="A46" s="235">
        <v>44</v>
      </c>
      <c r="B46" s="235" t="s">
        <v>1441</v>
      </c>
      <c r="C46" s="235" t="s">
        <v>1442</v>
      </c>
      <c r="D46" s="244" t="s">
        <v>1443</v>
      </c>
      <c r="E46" s="251" t="s">
        <v>1229</v>
      </c>
      <c r="F46" s="235" t="s">
        <v>1445</v>
      </c>
      <c r="G46" s="235"/>
      <c r="H46" s="235" t="s">
        <v>1446</v>
      </c>
      <c r="I46" s="235" t="s">
        <v>1447</v>
      </c>
      <c r="J46" s="235" t="s">
        <v>1448</v>
      </c>
      <c r="K46" s="235" t="s">
        <v>1444</v>
      </c>
      <c r="L46" s="235" t="s">
        <v>1449</v>
      </c>
      <c r="M46" s="235" t="s">
        <v>1450</v>
      </c>
      <c r="N46" s="235" t="s">
        <v>1451</v>
      </c>
      <c r="O46" s="235" t="s">
        <v>1452</v>
      </c>
      <c r="P46" s="235"/>
      <c r="Q46" s="235" t="s">
        <v>1453</v>
      </c>
      <c r="R46" s="235" t="s">
        <v>1454</v>
      </c>
      <c r="S46" s="235"/>
      <c r="T46" s="235"/>
      <c r="U46" s="235"/>
      <c r="V46" s="235"/>
      <c r="W46" s="235" t="s">
        <v>1455</v>
      </c>
      <c r="X46" s="235" t="s">
        <v>1444</v>
      </c>
      <c r="Y46" s="235"/>
      <c r="Z46" s="245">
        <v>44</v>
      </c>
      <c r="AA46" s="235"/>
      <c r="AB46" s="235" t="str">
        <f t="shared" si="0"/>
        <v xml:space="preserve">Venkatagiri </v>
      </c>
      <c r="AC46" s="235">
        <v>45</v>
      </c>
    </row>
    <row r="47" spans="1:29">
      <c r="A47" s="235">
        <v>45</v>
      </c>
      <c r="B47" s="235" t="s">
        <v>1456</v>
      </c>
      <c r="C47" s="235" t="s">
        <v>1457</v>
      </c>
      <c r="D47" s="244" t="s">
        <v>1458</v>
      </c>
      <c r="E47" s="251" t="s">
        <v>3921</v>
      </c>
      <c r="F47" s="235" t="s">
        <v>1460</v>
      </c>
      <c r="G47" s="235"/>
      <c r="H47" s="235" t="s">
        <v>1461</v>
      </c>
      <c r="I47" s="235" t="s">
        <v>1462</v>
      </c>
      <c r="J47" s="235" t="s">
        <v>1463</v>
      </c>
      <c r="K47" s="235" t="s">
        <v>1464</v>
      </c>
      <c r="L47" s="235" t="s">
        <v>1465</v>
      </c>
      <c r="M47" s="235" t="s">
        <v>1466</v>
      </c>
      <c r="N47" s="235" t="s">
        <v>1467</v>
      </c>
      <c r="O47" s="235" t="s">
        <v>1468</v>
      </c>
      <c r="P47" s="235"/>
      <c r="Q47" s="235" t="s">
        <v>1469</v>
      </c>
      <c r="R47" s="235" t="s">
        <v>1470</v>
      </c>
      <c r="S47" s="235"/>
      <c r="T47" s="235"/>
      <c r="U47" s="235"/>
      <c r="V47" s="235"/>
      <c r="W47" s="235" t="s">
        <v>1471</v>
      </c>
      <c r="X47" s="235" t="s">
        <v>1459</v>
      </c>
      <c r="Y47" s="235"/>
      <c r="Z47" s="243">
        <v>45</v>
      </c>
      <c r="AA47" s="235"/>
      <c r="AB47" s="235" t="str">
        <f t="shared" si="0"/>
        <v xml:space="preserve">Vidavalur </v>
      </c>
      <c r="AC47" s="235">
        <v>46</v>
      </c>
    </row>
    <row r="48" spans="1:29">
      <c r="A48" s="235">
        <v>46</v>
      </c>
      <c r="B48" s="235" t="s">
        <v>1472</v>
      </c>
      <c r="C48" s="235" t="s">
        <v>1473</v>
      </c>
      <c r="D48" s="244" t="s">
        <v>1474</v>
      </c>
      <c r="E48" s="251" t="s">
        <v>3922</v>
      </c>
      <c r="F48" s="235" t="s">
        <v>1475</v>
      </c>
      <c r="G48" s="235"/>
      <c r="H48" s="235" t="s">
        <v>1476</v>
      </c>
      <c r="I48" s="235" t="s">
        <v>1477</v>
      </c>
      <c r="J48" s="235"/>
      <c r="K48" s="235" t="s">
        <v>1478</v>
      </c>
      <c r="L48" s="235" t="s">
        <v>1479</v>
      </c>
      <c r="M48" s="235" t="s">
        <v>1480</v>
      </c>
      <c r="N48" s="235"/>
      <c r="O48" s="235" t="s">
        <v>1481</v>
      </c>
      <c r="P48" s="235"/>
      <c r="Q48" s="235" t="s">
        <v>1482</v>
      </c>
      <c r="R48" s="235" t="s">
        <v>1483</v>
      </c>
      <c r="S48" s="235"/>
      <c r="T48" s="235"/>
      <c r="U48" s="235"/>
      <c r="V48" s="235"/>
      <c r="W48" s="235" t="s">
        <v>1484</v>
      </c>
      <c r="X48" s="235" t="s">
        <v>1439</v>
      </c>
      <c r="Y48" s="235"/>
      <c r="Z48" s="245">
        <v>46</v>
      </c>
      <c r="AA48" s="235"/>
      <c r="AB48" s="235" t="str">
        <f t="shared" si="0"/>
        <v>Vinjamur</v>
      </c>
      <c r="AC48" s="235">
        <v>47</v>
      </c>
    </row>
    <row r="49" spans="1:29">
      <c r="A49" s="235">
        <v>47</v>
      </c>
      <c r="B49" s="235" t="s">
        <v>1485</v>
      </c>
      <c r="C49" s="235" t="s">
        <v>1486</v>
      </c>
      <c r="D49" s="244" t="s">
        <v>1487</v>
      </c>
      <c r="E49" s="251" t="s">
        <v>3923</v>
      </c>
      <c r="F49" s="235" t="s">
        <v>1488</v>
      </c>
      <c r="G49" s="235"/>
      <c r="H49" s="235" t="s">
        <v>1489</v>
      </c>
      <c r="I49" s="235" t="s">
        <v>1490</v>
      </c>
      <c r="J49" s="235"/>
      <c r="K49" s="235" t="s">
        <v>1491</v>
      </c>
      <c r="L49" s="235" t="s">
        <v>1492</v>
      </c>
      <c r="M49" s="235" t="s">
        <v>1493</v>
      </c>
      <c r="N49" s="235"/>
      <c r="O49" s="235" t="s">
        <v>1494</v>
      </c>
      <c r="P49" s="235"/>
      <c r="Q49" s="235"/>
      <c r="R49" s="235" t="s">
        <v>1495</v>
      </c>
      <c r="S49" s="235"/>
      <c r="T49" s="235"/>
      <c r="U49" s="235"/>
      <c r="V49" s="235"/>
      <c r="W49" s="235" t="s">
        <v>1496</v>
      </c>
      <c r="X49" s="235"/>
      <c r="Y49" s="235"/>
      <c r="Z49" s="243">
        <v>47</v>
      </c>
      <c r="AA49" s="235"/>
      <c r="AB49" s="235">
        <f t="shared" si="0"/>
        <v>0</v>
      </c>
      <c r="AC49" s="235">
        <v>48</v>
      </c>
    </row>
    <row r="50" spans="1:29">
      <c r="A50" s="235">
        <v>48</v>
      </c>
      <c r="B50" s="235" t="s">
        <v>1497</v>
      </c>
      <c r="C50" s="235" t="s">
        <v>1498</v>
      </c>
      <c r="D50" s="244" t="s">
        <v>1499</v>
      </c>
      <c r="E50" s="251" t="s">
        <v>3924</v>
      </c>
      <c r="F50" s="235" t="s">
        <v>1500</v>
      </c>
      <c r="G50" s="235"/>
      <c r="H50" s="235" t="s">
        <v>1501</v>
      </c>
      <c r="I50" s="235" t="s">
        <v>1502</v>
      </c>
      <c r="J50" s="235"/>
      <c r="K50" s="235" t="s">
        <v>1503</v>
      </c>
      <c r="L50" s="235" t="s">
        <v>1504</v>
      </c>
      <c r="M50" s="235" t="s">
        <v>1505</v>
      </c>
      <c r="N50" s="235"/>
      <c r="O50" s="235" t="s">
        <v>1506</v>
      </c>
      <c r="P50" s="235"/>
      <c r="Q50" s="235"/>
      <c r="R50" s="235" t="s">
        <v>1507</v>
      </c>
      <c r="S50" s="235"/>
      <c r="T50" s="235"/>
      <c r="U50" s="235"/>
      <c r="V50" s="235"/>
      <c r="W50" s="235" t="s">
        <v>1508</v>
      </c>
      <c r="X50" s="235"/>
      <c r="Y50" s="235"/>
      <c r="Z50" s="245">
        <v>48</v>
      </c>
      <c r="AA50" s="235"/>
      <c r="AB50" s="235">
        <f t="shared" si="0"/>
        <v>0</v>
      </c>
      <c r="AC50" s="235">
        <v>49</v>
      </c>
    </row>
    <row r="51" spans="1:29">
      <c r="A51" s="235">
        <v>49</v>
      </c>
      <c r="B51" s="235" t="s">
        <v>1509</v>
      </c>
      <c r="C51" s="235" t="s">
        <v>1510</v>
      </c>
      <c r="D51" s="244" t="s">
        <v>1511</v>
      </c>
      <c r="E51" s="251" t="s">
        <v>3925</v>
      </c>
      <c r="F51" s="235" t="s">
        <v>1512</v>
      </c>
      <c r="G51" s="235"/>
      <c r="H51" s="235" t="s">
        <v>1513</v>
      </c>
      <c r="I51" s="235" t="s">
        <v>1514</v>
      </c>
      <c r="J51" s="235"/>
      <c r="K51" s="235" t="s">
        <v>1515</v>
      </c>
      <c r="L51" s="235" t="s">
        <v>1516</v>
      </c>
      <c r="M51" s="235" t="s">
        <v>1007</v>
      </c>
      <c r="N51" s="235"/>
      <c r="O51" s="235" t="s">
        <v>1517</v>
      </c>
      <c r="P51" s="235"/>
      <c r="Q51" s="235"/>
      <c r="R51" s="235" t="s">
        <v>1518</v>
      </c>
      <c r="S51" s="235"/>
      <c r="T51" s="235"/>
      <c r="U51" s="235"/>
      <c r="V51" s="235"/>
      <c r="W51" s="235" t="s">
        <v>1519</v>
      </c>
      <c r="X51" s="235"/>
      <c r="Y51" s="235"/>
      <c r="Z51" s="243">
        <v>49</v>
      </c>
      <c r="AA51" s="235"/>
      <c r="AB51" s="235">
        <f t="shared" si="0"/>
        <v>0</v>
      </c>
      <c r="AC51" s="235">
        <v>50</v>
      </c>
    </row>
    <row r="52" spans="1:29">
      <c r="A52" s="235">
        <v>50</v>
      </c>
      <c r="B52" s="235" t="s">
        <v>1520</v>
      </c>
      <c r="C52" s="235" t="s">
        <v>1521</v>
      </c>
      <c r="D52" s="235" t="s">
        <v>1522</v>
      </c>
      <c r="E52" s="251" t="s">
        <v>3926</v>
      </c>
      <c r="F52" s="235" t="s">
        <v>1523</v>
      </c>
      <c r="G52" s="235"/>
      <c r="H52" s="235" t="s">
        <v>1524</v>
      </c>
      <c r="I52" s="235" t="s">
        <v>1525</v>
      </c>
      <c r="J52" s="235"/>
      <c r="K52" s="235" t="s">
        <v>1526</v>
      </c>
      <c r="L52" s="235" t="s">
        <v>1527</v>
      </c>
      <c r="M52" s="235" t="s">
        <v>1528</v>
      </c>
      <c r="N52" s="235"/>
      <c r="O52" s="235" t="s">
        <v>1529</v>
      </c>
      <c r="P52" s="235"/>
      <c r="Q52" s="235"/>
      <c r="R52" s="235" t="s">
        <v>1530</v>
      </c>
      <c r="S52" s="235"/>
      <c r="T52" s="235"/>
      <c r="U52" s="235"/>
      <c r="V52" s="235"/>
      <c r="W52" s="235" t="s">
        <v>1531</v>
      </c>
      <c r="X52" s="235"/>
      <c r="Y52" s="235"/>
      <c r="Z52" s="245">
        <v>50</v>
      </c>
      <c r="AA52" s="235"/>
      <c r="AB52" s="235">
        <f t="shared" si="0"/>
        <v>0</v>
      </c>
      <c r="AC52" s="235">
        <v>51</v>
      </c>
    </row>
    <row r="53" spans="1:29">
      <c r="A53" s="235">
        <v>51</v>
      </c>
      <c r="B53" s="235" t="s">
        <v>1532</v>
      </c>
      <c r="C53" s="235" t="s">
        <v>1533</v>
      </c>
      <c r="D53" s="235" t="s">
        <v>1534</v>
      </c>
      <c r="E53" s="251" t="s">
        <v>3927</v>
      </c>
      <c r="F53" s="235" t="s">
        <v>1535</v>
      </c>
      <c r="G53" s="235"/>
      <c r="H53" s="235" t="s">
        <v>1536</v>
      </c>
      <c r="I53" s="235" t="s">
        <v>1537</v>
      </c>
      <c r="J53" s="235"/>
      <c r="K53" s="235"/>
      <c r="L53" s="235" t="s">
        <v>1538</v>
      </c>
      <c r="M53" s="235" t="s">
        <v>1539</v>
      </c>
      <c r="N53" s="235"/>
      <c r="O53" s="235" t="s">
        <v>1540</v>
      </c>
      <c r="P53" s="235"/>
      <c r="Q53" s="235"/>
      <c r="R53" s="235" t="s">
        <v>1541</v>
      </c>
      <c r="S53" s="235"/>
      <c r="T53" s="235"/>
      <c r="U53" s="235"/>
      <c r="V53" s="235"/>
      <c r="W53" s="235"/>
      <c r="X53" s="235"/>
      <c r="Y53" s="235"/>
      <c r="Z53" s="243">
        <v>51</v>
      </c>
      <c r="AA53" s="235"/>
      <c r="AB53" s="235">
        <f t="shared" si="0"/>
        <v>0</v>
      </c>
      <c r="AC53" s="235">
        <v>52</v>
      </c>
    </row>
    <row r="54" spans="1:29">
      <c r="A54" s="235">
        <v>52</v>
      </c>
      <c r="B54" s="235" t="s">
        <v>1542</v>
      </c>
      <c r="C54" s="235" t="s">
        <v>1543</v>
      </c>
      <c r="D54" s="235" t="s">
        <v>1544</v>
      </c>
      <c r="E54" s="251" t="s">
        <v>3928</v>
      </c>
      <c r="F54" s="235" t="s">
        <v>1545</v>
      </c>
      <c r="G54" s="235"/>
      <c r="H54" s="235" t="s">
        <v>1546</v>
      </c>
      <c r="I54" s="235" t="s">
        <v>1547</v>
      </c>
      <c r="J54" s="235"/>
      <c r="K54" s="235"/>
      <c r="L54" s="235" t="s">
        <v>1548</v>
      </c>
      <c r="M54" s="235" t="s">
        <v>1549</v>
      </c>
      <c r="N54" s="235"/>
      <c r="O54" s="235" t="s">
        <v>1550</v>
      </c>
      <c r="P54" s="235"/>
      <c r="Q54" s="235"/>
      <c r="R54" s="235" t="s">
        <v>1551</v>
      </c>
      <c r="S54" s="235"/>
      <c r="T54" s="235"/>
      <c r="U54" s="235"/>
      <c r="V54" s="235"/>
      <c r="W54" s="235"/>
      <c r="X54" s="235"/>
      <c r="Y54" s="235"/>
      <c r="Z54" s="245">
        <v>52</v>
      </c>
      <c r="AA54" s="235"/>
      <c r="AB54" s="235">
        <f t="shared" si="0"/>
        <v>0</v>
      </c>
      <c r="AC54" s="235">
        <v>53</v>
      </c>
    </row>
    <row r="55" spans="1:29">
      <c r="A55" s="235">
        <v>53</v>
      </c>
      <c r="B55" s="235"/>
      <c r="C55" s="235" t="s">
        <v>1552</v>
      </c>
      <c r="D55" s="235" t="s">
        <v>1553</v>
      </c>
      <c r="E55" s="251" t="s">
        <v>1216</v>
      </c>
      <c r="F55" s="235" t="s">
        <v>1554</v>
      </c>
      <c r="G55" s="235"/>
      <c r="H55" s="235" t="s">
        <v>1555</v>
      </c>
      <c r="I55" s="235" t="s">
        <v>1556</v>
      </c>
      <c r="J55" s="235"/>
      <c r="K55" s="235"/>
      <c r="L55" s="235" t="s">
        <v>1557</v>
      </c>
      <c r="M55" s="235" t="s">
        <v>1558</v>
      </c>
      <c r="N55" s="235"/>
      <c r="O55" s="235" t="s">
        <v>1559</v>
      </c>
      <c r="P55" s="235"/>
      <c r="Q55" s="235"/>
      <c r="R55" s="235" t="s">
        <v>1560</v>
      </c>
      <c r="S55" s="235"/>
      <c r="T55" s="235"/>
      <c r="U55" s="235"/>
      <c r="V55" s="235"/>
      <c r="W55" s="235"/>
      <c r="X55" s="235"/>
      <c r="Y55" s="235"/>
      <c r="Z55" s="243">
        <v>53</v>
      </c>
      <c r="AA55" s="235"/>
      <c r="AB55" s="235">
        <f t="shared" si="0"/>
        <v>0</v>
      </c>
      <c r="AC55" s="235">
        <v>54</v>
      </c>
    </row>
    <row r="56" spans="1:29">
      <c r="A56" s="235">
        <v>54</v>
      </c>
      <c r="B56" s="235"/>
      <c r="C56" s="235" t="s">
        <v>1561</v>
      </c>
      <c r="D56" s="235" t="s">
        <v>1562</v>
      </c>
      <c r="E56" s="251" t="s">
        <v>3929</v>
      </c>
      <c r="F56" s="235" t="s">
        <v>1563</v>
      </c>
      <c r="G56" s="235"/>
      <c r="H56" s="235"/>
      <c r="I56" s="235"/>
      <c r="J56" s="235"/>
      <c r="K56" s="235"/>
      <c r="L56" s="235" t="s">
        <v>1564</v>
      </c>
      <c r="M56" s="235" t="s">
        <v>1565</v>
      </c>
      <c r="N56" s="235"/>
      <c r="O56" s="235" t="s">
        <v>1566</v>
      </c>
      <c r="P56" s="235"/>
      <c r="Q56" s="235"/>
      <c r="R56" s="235" t="s">
        <v>1567</v>
      </c>
      <c r="S56" s="235"/>
      <c r="T56" s="235"/>
      <c r="U56" s="235"/>
      <c r="V56" s="235"/>
      <c r="W56" s="235"/>
      <c r="X56" s="235"/>
      <c r="Y56" s="235"/>
      <c r="Z56" s="245">
        <v>54</v>
      </c>
      <c r="AA56" s="235"/>
      <c r="AB56" s="235">
        <f t="shared" si="0"/>
        <v>0</v>
      </c>
      <c r="AC56" s="235">
        <v>55</v>
      </c>
    </row>
    <row r="57" spans="1:29">
      <c r="A57" s="235">
        <v>55</v>
      </c>
      <c r="B57" s="235"/>
      <c r="C57" s="235" t="s">
        <v>1568</v>
      </c>
      <c r="D57" s="235" t="s">
        <v>1569</v>
      </c>
      <c r="E57" s="251" t="s">
        <v>3930</v>
      </c>
      <c r="F57" s="235" t="s">
        <v>1570</v>
      </c>
      <c r="G57" s="235"/>
      <c r="H57" s="235"/>
      <c r="I57" s="235"/>
      <c r="J57" s="235"/>
      <c r="K57" s="235"/>
      <c r="L57" s="235" t="s">
        <v>1571</v>
      </c>
      <c r="M57" s="235" t="s">
        <v>1572</v>
      </c>
      <c r="N57" s="235"/>
      <c r="O57" s="235" t="s">
        <v>1573</v>
      </c>
      <c r="P57" s="235"/>
      <c r="Q57" s="235"/>
      <c r="R57" s="235" t="s">
        <v>1574</v>
      </c>
      <c r="S57" s="235"/>
      <c r="T57" s="235"/>
      <c r="U57" s="235"/>
      <c r="V57" s="235"/>
      <c r="W57" s="235"/>
      <c r="X57" s="235"/>
      <c r="Y57" s="235"/>
      <c r="Z57" s="243">
        <v>55</v>
      </c>
      <c r="AA57" s="235"/>
      <c r="AB57" s="235">
        <f t="shared" si="0"/>
        <v>0</v>
      </c>
      <c r="AC57" s="235">
        <v>56</v>
      </c>
    </row>
    <row r="58" spans="1:29">
      <c r="A58" s="235">
        <v>56</v>
      </c>
      <c r="B58" s="235"/>
      <c r="C58" s="235" t="s">
        <v>1575</v>
      </c>
      <c r="D58" s="235" t="s">
        <v>1576</v>
      </c>
      <c r="E58" s="251" t="s">
        <v>3931</v>
      </c>
      <c r="F58" s="235" t="s">
        <v>1577</v>
      </c>
      <c r="G58" s="235"/>
      <c r="H58" s="235"/>
      <c r="I58" s="235"/>
      <c r="J58" s="235"/>
      <c r="K58" s="235"/>
      <c r="L58" s="235"/>
      <c r="M58" s="235" t="s">
        <v>1578</v>
      </c>
      <c r="N58" s="235"/>
      <c r="O58" s="235" t="s">
        <v>1579</v>
      </c>
      <c r="P58" s="235"/>
      <c r="Q58" s="235"/>
      <c r="R58" s="235" t="s">
        <v>1580</v>
      </c>
      <c r="S58" s="235"/>
      <c r="T58" s="235"/>
      <c r="U58" s="235"/>
      <c r="V58" s="235"/>
      <c r="W58" s="235"/>
      <c r="X58" s="235"/>
      <c r="Y58" s="235"/>
      <c r="Z58" s="245">
        <v>56</v>
      </c>
      <c r="AA58" s="235"/>
      <c r="AB58" s="235">
        <f t="shared" si="0"/>
        <v>0</v>
      </c>
      <c r="AC58" s="235">
        <v>57</v>
      </c>
    </row>
    <row r="59" spans="1:29">
      <c r="A59" s="235">
        <v>57</v>
      </c>
      <c r="B59" s="235"/>
      <c r="C59" s="235" t="s">
        <v>1581</v>
      </c>
      <c r="D59" s="235" t="s">
        <v>1582</v>
      </c>
      <c r="E59" s="251" t="s">
        <v>3932</v>
      </c>
      <c r="F59" s="235"/>
      <c r="G59" s="235"/>
      <c r="H59" s="235"/>
      <c r="I59" s="235"/>
      <c r="J59" s="235"/>
      <c r="K59" s="235"/>
      <c r="L59" s="235"/>
      <c r="M59" s="235" t="s">
        <v>1583</v>
      </c>
      <c r="N59" s="235"/>
      <c r="O59" s="235" t="s">
        <v>1584</v>
      </c>
      <c r="P59" s="235"/>
      <c r="Q59" s="235"/>
      <c r="R59" s="235"/>
      <c r="S59" s="235"/>
      <c r="T59" s="235"/>
      <c r="U59" s="235"/>
      <c r="V59" s="235"/>
      <c r="W59" s="235"/>
      <c r="X59" s="235"/>
      <c r="Y59" s="235"/>
      <c r="Z59" s="243">
        <v>57</v>
      </c>
      <c r="AA59" s="235"/>
      <c r="AB59" s="235">
        <f t="shared" si="0"/>
        <v>0</v>
      </c>
      <c r="AC59" s="235">
        <v>58</v>
      </c>
    </row>
    <row r="60" spans="1:29">
      <c r="A60" s="235">
        <v>58</v>
      </c>
      <c r="B60" s="235"/>
      <c r="C60" s="235" t="s">
        <v>1585</v>
      </c>
      <c r="D60" s="235" t="s">
        <v>1586</v>
      </c>
      <c r="E60" s="251" t="s">
        <v>3933</v>
      </c>
      <c r="F60" s="235"/>
      <c r="G60" s="235"/>
      <c r="H60" s="235"/>
      <c r="I60" s="235"/>
      <c r="J60" s="235"/>
      <c r="K60" s="235"/>
      <c r="L60" s="235"/>
      <c r="M60" s="235" t="s">
        <v>1587</v>
      </c>
      <c r="N60" s="235"/>
      <c r="O60" s="235" t="s">
        <v>1588</v>
      </c>
      <c r="P60" s="235"/>
      <c r="Q60" s="235"/>
      <c r="R60" s="235"/>
      <c r="S60" s="235"/>
      <c r="T60" s="235"/>
      <c r="U60" s="235"/>
      <c r="V60" s="235"/>
      <c r="W60" s="235"/>
      <c r="X60" s="235"/>
      <c r="Y60" s="235"/>
      <c r="Z60" s="245">
        <v>58</v>
      </c>
      <c r="AA60" s="235"/>
      <c r="AB60" s="235">
        <f t="shared" si="0"/>
        <v>0</v>
      </c>
      <c r="AC60" s="235">
        <v>59</v>
      </c>
    </row>
    <row r="61" spans="1:29">
      <c r="A61" s="235">
        <v>59</v>
      </c>
      <c r="B61" s="235"/>
      <c r="C61" s="235" t="s">
        <v>1589</v>
      </c>
      <c r="D61" s="235" t="s">
        <v>1590</v>
      </c>
      <c r="E61" s="251" t="s">
        <v>3934</v>
      </c>
      <c r="F61" s="235"/>
      <c r="G61" s="235"/>
      <c r="H61" s="235"/>
      <c r="I61" s="235"/>
      <c r="J61" s="235"/>
      <c r="K61" s="235"/>
      <c r="L61" s="235"/>
      <c r="M61" s="235" t="s">
        <v>1591</v>
      </c>
      <c r="N61" s="235"/>
      <c r="O61" s="235" t="s">
        <v>1592</v>
      </c>
      <c r="P61" s="235"/>
      <c r="Q61" s="235"/>
      <c r="R61" s="235"/>
      <c r="S61" s="235"/>
      <c r="T61" s="235"/>
      <c r="U61" s="235"/>
      <c r="V61" s="235"/>
      <c r="W61" s="235"/>
      <c r="X61" s="235"/>
      <c r="Y61" s="235"/>
      <c r="Z61" s="243">
        <v>59</v>
      </c>
      <c r="AA61" s="235"/>
      <c r="AB61" s="235">
        <f t="shared" si="0"/>
        <v>0</v>
      </c>
      <c r="AC61" s="235">
        <v>60</v>
      </c>
    </row>
    <row r="62" spans="1:29">
      <c r="A62" s="235">
        <v>60</v>
      </c>
      <c r="B62" s="235"/>
      <c r="C62" s="235" t="s">
        <v>1593</v>
      </c>
      <c r="D62" s="235" t="s">
        <v>1594</v>
      </c>
      <c r="E62" s="252"/>
      <c r="F62" s="235"/>
      <c r="G62" s="235"/>
      <c r="H62" s="235"/>
      <c r="I62" s="235"/>
      <c r="J62" s="235"/>
      <c r="K62" s="235"/>
      <c r="L62" s="235"/>
      <c r="M62" s="235" t="s">
        <v>1595</v>
      </c>
      <c r="N62" s="235"/>
      <c r="O62" s="235"/>
      <c r="P62" s="235"/>
      <c r="Q62" s="235"/>
      <c r="R62" s="235"/>
      <c r="S62" s="235"/>
      <c r="T62" s="235"/>
      <c r="U62" s="235"/>
      <c r="V62" s="235"/>
      <c r="W62" s="235"/>
      <c r="X62" s="235"/>
      <c r="Y62" s="235"/>
      <c r="Z62" s="245">
        <v>60</v>
      </c>
      <c r="AA62" s="235"/>
      <c r="AB62" s="235">
        <f t="shared" si="0"/>
        <v>0</v>
      </c>
      <c r="AC62" s="235">
        <v>61</v>
      </c>
    </row>
    <row r="63" spans="1:29">
      <c r="A63" s="235">
        <v>61</v>
      </c>
      <c r="B63" s="235"/>
      <c r="C63" s="235" t="s">
        <v>1596</v>
      </c>
      <c r="D63" s="235" t="s">
        <v>1597</v>
      </c>
      <c r="E63" s="252"/>
      <c r="F63" s="235"/>
      <c r="G63" s="235"/>
      <c r="H63" s="235"/>
      <c r="I63" s="235"/>
      <c r="J63" s="235"/>
      <c r="K63" s="235"/>
      <c r="L63" s="235"/>
      <c r="M63" s="235" t="s">
        <v>1598</v>
      </c>
      <c r="N63" s="235"/>
      <c r="O63" s="235"/>
      <c r="P63" s="235"/>
      <c r="Q63" s="235"/>
      <c r="R63" s="235"/>
      <c r="S63" s="235"/>
      <c r="T63" s="235"/>
      <c r="U63" s="235"/>
      <c r="V63" s="235"/>
      <c r="W63" s="235"/>
      <c r="X63" s="235"/>
      <c r="Y63" s="235"/>
      <c r="Z63" s="243">
        <v>61</v>
      </c>
      <c r="AA63" s="235"/>
      <c r="AB63" s="235">
        <f t="shared" si="0"/>
        <v>0</v>
      </c>
      <c r="AC63" s="235">
        <v>62</v>
      </c>
    </row>
    <row r="64" spans="1:29">
      <c r="A64" s="235">
        <v>62</v>
      </c>
      <c r="B64" s="235"/>
      <c r="C64" s="235"/>
      <c r="D64" s="235" t="s">
        <v>1599</v>
      </c>
      <c r="E64" s="252"/>
      <c r="F64" s="235"/>
      <c r="G64" s="235"/>
      <c r="H64" s="235"/>
      <c r="I64" s="235"/>
      <c r="J64" s="235"/>
      <c r="K64" s="235"/>
      <c r="L64" s="235"/>
      <c r="M64" s="235" t="s">
        <v>1600</v>
      </c>
      <c r="N64" s="235"/>
      <c r="O64" s="235"/>
      <c r="P64" s="235"/>
      <c r="Q64" s="235"/>
      <c r="R64" s="235"/>
      <c r="S64" s="235"/>
      <c r="T64" s="235"/>
      <c r="U64" s="235"/>
      <c r="V64" s="235"/>
      <c r="W64" s="235"/>
      <c r="X64" s="235"/>
      <c r="Y64" s="235"/>
      <c r="Z64" s="245">
        <v>62</v>
      </c>
      <c r="AA64" s="235"/>
      <c r="AB64" s="235">
        <f t="shared" si="0"/>
        <v>0</v>
      </c>
      <c r="AC64" s="235">
        <v>63</v>
      </c>
    </row>
    <row r="65" spans="1:29">
      <c r="A65" s="235">
        <v>63</v>
      </c>
      <c r="B65" s="235"/>
      <c r="C65" s="235"/>
      <c r="D65" s="235" t="s">
        <v>1601</v>
      </c>
      <c r="E65" s="252"/>
      <c r="F65" s="235"/>
      <c r="G65" s="235"/>
      <c r="H65" s="235"/>
      <c r="I65" s="235"/>
      <c r="J65" s="235"/>
      <c r="K65" s="235"/>
      <c r="L65" s="235"/>
      <c r="M65" s="235" t="s">
        <v>1602</v>
      </c>
      <c r="N65" s="235"/>
      <c r="O65" s="235"/>
      <c r="P65" s="235"/>
      <c r="Q65" s="235"/>
      <c r="R65" s="235"/>
      <c r="S65" s="235"/>
      <c r="T65" s="235"/>
      <c r="U65" s="235"/>
      <c r="V65" s="235"/>
      <c r="W65" s="235"/>
      <c r="X65" s="235"/>
      <c r="Y65" s="235"/>
      <c r="Z65" s="243">
        <v>63</v>
      </c>
      <c r="AA65" s="235"/>
      <c r="AB65" s="235">
        <f t="shared" si="0"/>
        <v>0</v>
      </c>
      <c r="AC65" s="235">
        <v>64</v>
      </c>
    </row>
    <row r="66" spans="1:29">
      <c r="A66" s="235">
        <v>64</v>
      </c>
      <c r="B66" s="235"/>
      <c r="C66" s="235"/>
      <c r="D66" s="235" t="s">
        <v>1603</v>
      </c>
      <c r="E66" s="252"/>
      <c r="F66" s="235"/>
      <c r="G66" s="235"/>
      <c r="H66" s="235"/>
      <c r="I66" s="235"/>
      <c r="J66" s="235"/>
      <c r="K66" s="235"/>
      <c r="L66" s="235"/>
      <c r="M66" s="235" t="s">
        <v>1604</v>
      </c>
      <c r="N66" s="235"/>
      <c r="O66" s="235"/>
      <c r="P66" s="235"/>
      <c r="Q66" s="235"/>
      <c r="R66" s="235"/>
      <c r="S66" s="235"/>
      <c r="T66" s="235"/>
      <c r="U66" s="235"/>
      <c r="V66" s="235"/>
      <c r="W66" s="235"/>
      <c r="X66" s="235"/>
      <c r="Y66" s="235"/>
      <c r="Z66" s="245">
        <v>64</v>
      </c>
      <c r="AA66" s="235"/>
      <c r="AB66" s="235">
        <f t="shared" si="0"/>
        <v>0</v>
      </c>
      <c r="AC66" s="235">
        <v>65</v>
      </c>
    </row>
    <row r="67" spans="1:29">
      <c r="A67" s="235">
        <v>65</v>
      </c>
      <c r="B67" s="235"/>
      <c r="C67" s="235"/>
      <c r="D67" s="235" t="s">
        <v>1605</v>
      </c>
      <c r="E67" s="252"/>
      <c r="F67" s="235"/>
      <c r="G67" s="235"/>
      <c r="H67" s="235"/>
      <c r="I67" s="235"/>
      <c r="J67" s="235"/>
      <c r="K67" s="235"/>
      <c r="L67" s="235"/>
      <c r="M67" s="235"/>
      <c r="N67" s="235"/>
      <c r="O67" s="235"/>
      <c r="P67" s="235"/>
      <c r="Q67" s="235"/>
      <c r="R67" s="235"/>
      <c r="S67" s="235"/>
      <c r="T67" s="235"/>
      <c r="U67" s="235"/>
      <c r="V67" s="235"/>
      <c r="W67" s="235"/>
      <c r="X67" s="235"/>
      <c r="Y67" s="235"/>
      <c r="Z67" s="243">
        <v>65</v>
      </c>
      <c r="AA67" s="235"/>
      <c r="AB67" s="235">
        <f xml:space="preserve"> HLOOKUP($AA$1,$B$2:$X$68,AC67,FALSE)</f>
        <v>0</v>
      </c>
      <c r="AC67" s="235">
        <v>66</v>
      </c>
    </row>
    <row r="68" spans="1:29">
      <c r="A68" s="235">
        <v>66</v>
      </c>
      <c r="B68" s="235"/>
      <c r="C68" s="235"/>
      <c r="D68" s="235" t="s">
        <v>1606</v>
      </c>
      <c r="E68" s="252"/>
      <c r="F68" s="235"/>
      <c r="G68" s="235"/>
      <c r="H68" s="235"/>
      <c r="I68" s="235"/>
      <c r="J68" s="235"/>
      <c r="K68" s="235"/>
      <c r="L68" s="235"/>
      <c r="M68" s="235"/>
      <c r="N68" s="235"/>
      <c r="O68" s="235"/>
      <c r="P68" s="235"/>
      <c r="Q68" s="235"/>
      <c r="R68" s="235"/>
      <c r="S68" s="235"/>
      <c r="T68" s="235"/>
      <c r="U68" s="235"/>
      <c r="V68" s="235"/>
      <c r="W68" s="235"/>
      <c r="X68" s="235"/>
      <c r="Y68" s="235"/>
      <c r="Z68" s="245">
        <v>66</v>
      </c>
      <c r="AA68" s="235"/>
      <c r="AB68" s="235">
        <f xml:space="preserve"> HLOOKUP($AA$1,$B$2:$X$68,AC68,FALSE)</f>
        <v>0</v>
      </c>
      <c r="AC68" s="235">
        <v>67</v>
      </c>
    </row>
    <row r="88" spans="18:29">
      <c r="R88" s="236">
        <v>15</v>
      </c>
      <c r="S88" s="236"/>
      <c r="T88" s="236"/>
      <c r="U88" s="236"/>
      <c r="V88" s="236"/>
      <c r="W88" s="236">
        <v>15</v>
      </c>
      <c r="X88" s="236"/>
      <c r="Y88" s="236"/>
      <c r="Z88" s="236"/>
      <c r="AA88" s="236"/>
      <c r="AB88" s="236"/>
      <c r="AC88" s="236">
        <v>15</v>
      </c>
    </row>
    <row r="89" spans="18:29">
      <c r="R89" s="253">
        <v>1</v>
      </c>
      <c r="W89" s="253">
        <v>1</v>
      </c>
      <c r="AC89" s="253">
        <v>1</v>
      </c>
    </row>
    <row r="90" spans="18:29">
      <c r="R90" s="253">
        <v>2</v>
      </c>
      <c r="W90" s="253">
        <v>2</v>
      </c>
      <c r="AC90" s="253">
        <v>2</v>
      </c>
    </row>
    <row r="91" spans="18:29">
      <c r="R91" s="253">
        <v>3</v>
      </c>
      <c r="W91" s="253">
        <v>3</v>
      </c>
      <c r="AC91" s="253">
        <v>3</v>
      </c>
    </row>
    <row r="92" spans="18:29">
      <c r="R92" s="253">
        <v>4</v>
      </c>
      <c r="W92" s="253">
        <v>4</v>
      </c>
      <c r="AC92" s="253">
        <v>4</v>
      </c>
    </row>
    <row r="93" spans="18:29">
      <c r="R93" s="253">
        <v>5</v>
      </c>
      <c r="W93" s="253">
        <v>5</v>
      </c>
      <c r="AC93" s="253">
        <v>5</v>
      </c>
    </row>
    <row r="94" spans="18:29">
      <c r="R94" s="253">
        <v>6</v>
      </c>
      <c r="W94" s="253">
        <v>6</v>
      </c>
      <c r="AC94" s="253">
        <v>6</v>
      </c>
    </row>
    <row r="95" spans="18:29">
      <c r="R95" s="253">
        <v>7</v>
      </c>
      <c r="W95" s="253">
        <v>7</v>
      </c>
      <c r="AC95" s="253">
        <v>7</v>
      </c>
    </row>
    <row r="96" spans="18:29">
      <c r="R96" s="253">
        <v>8</v>
      </c>
      <c r="W96" s="253">
        <v>8</v>
      </c>
      <c r="AC96" s="253">
        <v>8</v>
      </c>
    </row>
    <row r="97" spans="18:29">
      <c r="R97" s="253">
        <v>9</v>
      </c>
      <c r="W97" s="253">
        <v>9</v>
      </c>
      <c r="AC97" s="253">
        <v>147</v>
      </c>
    </row>
    <row r="98" spans="18:29">
      <c r="R98" s="253">
        <v>10</v>
      </c>
      <c r="W98" s="253">
        <v>10</v>
      </c>
      <c r="AC98" s="253">
        <v>10</v>
      </c>
    </row>
    <row r="99" spans="18:29">
      <c r="R99" s="253">
        <v>11</v>
      </c>
      <c r="W99" s="253">
        <v>11</v>
      </c>
      <c r="AC99" s="253">
        <v>11</v>
      </c>
    </row>
    <row r="100" spans="18:29">
      <c r="R100" s="253">
        <v>12</v>
      </c>
      <c r="W100" s="253">
        <v>12</v>
      </c>
      <c r="AC100" s="253">
        <v>12</v>
      </c>
    </row>
    <row r="101" spans="18:29">
      <c r="R101" s="253">
        <v>13</v>
      </c>
      <c r="W101" s="253">
        <v>13</v>
      </c>
      <c r="AC101" s="253">
        <v>13</v>
      </c>
    </row>
    <row r="102" spans="18:29">
      <c r="R102" s="253">
        <v>14</v>
      </c>
      <c r="W102" s="253">
        <v>14</v>
      </c>
      <c r="AC102" s="253">
        <v>14</v>
      </c>
    </row>
    <row r="103" spans="18:29">
      <c r="R103" s="253">
        <v>15</v>
      </c>
      <c r="W103" s="253">
        <v>15</v>
      </c>
      <c r="AC103" s="253">
        <v>15</v>
      </c>
    </row>
    <row r="104" spans="18:29">
      <c r="R104" s="253">
        <v>16</v>
      </c>
      <c r="W104" s="253">
        <v>16</v>
      </c>
      <c r="AC104" s="253">
        <v>16</v>
      </c>
    </row>
    <row r="105" spans="18:29">
      <c r="R105" s="253">
        <v>17</v>
      </c>
      <c r="W105" s="253">
        <v>17</v>
      </c>
      <c r="AC105" s="253">
        <v>17</v>
      </c>
    </row>
    <row r="106" spans="18:29">
      <c r="R106" s="253">
        <v>18</v>
      </c>
      <c r="W106" s="253">
        <v>18</v>
      </c>
      <c r="AC106" s="253">
        <v>18</v>
      </c>
    </row>
    <row r="107" spans="18:29">
      <c r="R107" s="253">
        <v>19</v>
      </c>
      <c r="W107" s="253">
        <v>19</v>
      </c>
      <c r="AC107" s="253">
        <v>19</v>
      </c>
    </row>
    <row r="108" spans="18:29">
      <c r="R108" s="253">
        <v>20</v>
      </c>
      <c r="W108" s="253">
        <v>20</v>
      </c>
      <c r="AC108" s="253">
        <v>20</v>
      </c>
    </row>
    <row r="109" spans="18:29">
      <c r="R109" s="253">
        <v>21</v>
      </c>
      <c r="W109" s="253">
        <v>21</v>
      </c>
      <c r="AC109" s="253">
        <v>21</v>
      </c>
    </row>
    <row r="110" spans="18:29">
      <c r="R110" s="253">
        <v>22</v>
      </c>
      <c r="W110" s="253">
        <v>22</v>
      </c>
      <c r="AC110" s="253">
        <v>22</v>
      </c>
    </row>
    <row r="111" spans="18:29">
      <c r="R111" s="253">
        <v>23</v>
      </c>
      <c r="W111" s="253">
        <v>23</v>
      </c>
      <c r="AC111" s="253">
        <v>23</v>
      </c>
    </row>
    <row r="112" spans="18:29">
      <c r="R112" s="253">
        <v>24</v>
      </c>
      <c r="W112" s="253">
        <v>24</v>
      </c>
      <c r="AC112" s="253">
        <v>24</v>
      </c>
    </row>
    <row r="113" spans="18:29">
      <c r="R113" s="253">
        <v>25</v>
      </c>
      <c r="W113" s="253">
        <v>25</v>
      </c>
      <c r="AC113" s="253">
        <v>25</v>
      </c>
    </row>
    <row r="114" spans="18:29">
      <c r="R114" s="253">
        <v>26</v>
      </c>
      <c r="W114" s="253">
        <v>26</v>
      </c>
      <c r="AC114" s="253">
        <v>26</v>
      </c>
    </row>
    <row r="115" spans="18:29">
      <c r="R115" s="253">
        <v>27</v>
      </c>
      <c r="W115" s="253">
        <v>27</v>
      </c>
      <c r="AC115" s="253">
        <v>27</v>
      </c>
    </row>
    <row r="116" spans="18:29">
      <c r="R116" s="253">
        <v>28</v>
      </c>
      <c r="W116" s="253">
        <v>28</v>
      </c>
      <c r="AC116" s="253">
        <v>28</v>
      </c>
    </row>
    <row r="117" spans="18:29">
      <c r="R117" s="253">
        <v>29</v>
      </c>
      <c r="W117" s="253">
        <v>29</v>
      </c>
      <c r="AC117" s="253">
        <v>29</v>
      </c>
    </row>
    <row r="118" spans="18:29">
      <c r="R118" s="253">
        <v>30</v>
      </c>
      <c r="W118" s="253">
        <v>30</v>
      </c>
      <c r="AC118" s="253">
        <v>30</v>
      </c>
    </row>
    <row r="119" spans="18:29">
      <c r="R119" s="253">
        <v>31</v>
      </c>
      <c r="W119" s="253">
        <v>31</v>
      </c>
      <c r="AC119" s="253">
        <v>31</v>
      </c>
    </row>
  </sheetData>
  <sheetProtection password="CF42" sheet="1" objects="1" scenarios="1" selectLockedCells="1"/>
  <pageMargins left="0.7" right="0.7" top="0.75" bottom="0.75" header="0.3" footer="0.3"/>
  <pageSetup orientation="portrait" horizontalDpi="4294967293" verticalDpi="4294967293" r:id="rId1"/>
</worksheet>
</file>

<file path=xl/worksheets/sheet30.xml><?xml version="1.0" encoding="utf-8"?>
<worksheet xmlns="http://schemas.openxmlformats.org/spreadsheetml/2006/main" xmlns:r="http://schemas.openxmlformats.org/officeDocument/2006/relationships">
  <sheetPr codeName="Sheet23"/>
  <dimension ref="Q4"/>
  <sheetViews>
    <sheetView showGridLines="0" showRowColHeaders="0" topLeftCell="A40" zoomScale="85" zoomScaleNormal="85" workbookViewId="0">
      <selection activeCell="V26" sqref="V26"/>
    </sheetView>
  </sheetViews>
  <sheetFormatPr defaultRowHeight="12.75"/>
  <sheetData>
    <row r="4" spans="17:17">
      <c r="Q4" s="217"/>
    </row>
  </sheetData>
  <sheetProtection password="CF42" sheet="1" objects="1" scenarios="1" selectLockedCells="1" selectUnlockedCells="1"/>
  <pageMargins left="0.7" right="0.7" top="0.75" bottom="0.75" header="0.3" footer="0.3"/>
  <pageSetup paperSize="5" orientation="portrait" verticalDpi="0" r:id="rId1"/>
  <drawing r:id="rId2"/>
</worksheet>
</file>

<file path=xl/worksheets/sheet4.xml><?xml version="1.0" encoding="utf-8"?>
<worksheet xmlns="http://schemas.openxmlformats.org/spreadsheetml/2006/main" xmlns:r="http://schemas.openxmlformats.org/officeDocument/2006/relationships">
  <sheetPr codeName="Sheet30">
    <tabColor indexed="51"/>
    <pageSetUpPr autoPageBreaks="0"/>
  </sheetPr>
  <dimension ref="A1:AR54"/>
  <sheetViews>
    <sheetView showGridLines="0" showRowColHeaders="0" showRuler="0" showOutlineSymbols="0" zoomScale="85" zoomScaleNormal="85" workbookViewId="0">
      <selection activeCell="AK31" sqref="AK31"/>
    </sheetView>
  </sheetViews>
  <sheetFormatPr defaultColWidth="0" defaultRowHeight="14.25" customHeight="1" zeroHeight="1"/>
  <cols>
    <col min="1" max="1" width="4.5703125" style="415" customWidth="1"/>
    <col min="2" max="2" width="20.7109375" style="415" customWidth="1"/>
    <col min="3" max="3" width="1.7109375" style="415" customWidth="1"/>
    <col min="4" max="4" width="3.7109375" style="415" customWidth="1"/>
    <col min="5" max="5" width="5" style="415" customWidth="1"/>
    <col min="6" max="6" width="4.140625" style="415" customWidth="1"/>
    <col min="7" max="7" width="4.28515625" style="415" customWidth="1"/>
    <col min="8" max="8" width="6" style="415" customWidth="1"/>
    <col min="9" max="9" width="3.7109375" style="415" customWidth="1"/>
    <col min="10" max="10" width="3.140625" style="415" customWidth="1"/>
    <col min="11" max="11" width="6" style="415" customWidth="1"/>
    <col min="12" max="12" width="3" style="415" customWidth="1"/>
    <col min="13" max="13" width="3.7109375" style="415" customWidth="1"/>
    <col min="14" max="14" width="2.85546875" style="415" customWidth="1"/>
    <col min="15" max="15" width="3" style="415" customWidth="1"/>
    <col min="16" max="16" width="2.5703125" style="415" customWidth="1"/>
    <col min="17" max="17" width="3.42578125" style="415" customWidth="1"/>
    <col min="18" max="18" width="0.42578125" style="415" customWidth="1"/>
    <col min="19" max="19" width="7.140625" style="415" customWidth="1"/>
    <col min="20" max="20" width="14.140625" style="415" customWidth="1"/>
    <col min="21" max="22" width="3.7109375" style="415" customWidth="1"/>
    <col min="23" max="23" width="4" style="415" customWidth="1"/>
    <col min="24" max="24" width="3.7109375" style="415" customWidth="1"/>
    <col min="25" max="25" width="3.5703125" style="415" customWidth="1"/>
    <col min="26" max="26" width="15.5703125" style="415" customWidth="1"/>
    <col min="27" max="27" width="14" style="415" customWidth="1"/>
    <col min="28" max="31" width="4.7109375" style="415" customWidth="1"/>
    <col min="32" max="32" width="3.7109375" style="415" customWidth="1"/>
    <col min="33" max="38" width="9.140625" style="415" customWidth="1"/>
    <col min="39" max="44" width="0" style="415" hidden="1" customWidth="1"/>
    <col min="45" max="16384" width="9.140625" style="415" hidden="1"/>
  </cols>
  <sheetData>
    <row r="1" spans="2:41"/>
    <row r="2" spans="2:41" ht="20.25" customHeight="1">
      <c r="B2" s="523"/>
      <c r="C2" s="524"/>
      <c r="D2" s="524"/>
      <c r="E2" s="524"/>
      <c r="F2" s="524"/>
      <c r="G2" s="524"/>
      <c r="H2" s="524"/>
      <c r="I2" s="524"/>
      <c r="J2" s="524"/>
      <c r="K2" s="524"/>
      <c r="L2" s="524"/>
      <c r="M2" s="524"/>
      <c r="N2" s="524"/>
      <c r="O2" s="524"/>
      <c r="P2" s="524"/>
      <c r="Q2" s="524"/>
      <c r="R2" s="525"/>
      <c r="S2" s="416"/>
      <c r="T2" s="526" t="s">
        <v>5070</v>
      </c>
      <c r="U2" s="527"/>
      <c r="V2" s="527"/>
      <c r="W2" s="527"/>
      <c r="X2" s="527"/>
      <c r="Y2" s="527"/>
      <c r="Z2" s="527"/>
      <c r="AA2" s="527"/>
      <c r="AB2" s="527"/>
      <c r="AC2" s="527"/>
      <c r="AD2" s="527"/>
      <c r="AE2" s="527"/>
      <c r="AF2" s="528"/>
      <c r="AG2" s="529" t="s">
        <v>5071</v>
      </c>
      <c r="AH2" s="529"/>
    </row>
    <row r="3" spans="2:41" ht="17.25" customHeight="1">
      <c r="B3" s="417"/>
      <c r="C3" s="418"/>
      <c r="D3" s="418"/>
      <c r="E3" s="418"/>
      <c r="F3" s="418"/>
      <c r="G3" s="418"/>
      <c r="H3" s="418"/>
      <c r="I3" s="418"/>
      <c r="J3" s="418"/>
      <c r="K3" s="418"/>
      <c r="L3" s="418"/>
      <c r="M3" s="419"/>
      <c r="N3" s="420"/>
      <c r="O3" s="418"/>
      <c r="P3" s="418"/>
      <c r="Q3" s="418"/>
      <c r="R3" s="421"/>
      <c r="S3" s="416"/>
      <c r="T3" s="530" t="s">
        <v>5072</v>
      </c>
      <c r="U3" s="531"/>
      <c r="V3" s="531"/>
      <c r="W3" s="531"/>
      <c r="X3" s="531"/>
      <c r="Y3" s="531"/>
      <c r="Z3" s="531"/>
      <c r="AA3" s="531"/>
      <c r="AB3" s="531"/>
      <c r="AC3" s="531"/>
      <c r="AD3" s="531"/>
      <c r="AE3" s="531"/>
      <c r="AF3" s="422"/>
      <c r="AG3" s="529"/>
      <c r="AH3" s="529"/>
    </row>
    <row r="4" spans="2:41" ht="15">
      <c r="B4" s="417"/>
      <c r="C4" s="418"/>
      <c r="D4" s="418"/>
      <c r="E4" s="418"/>
      <c r="F4" s="418"/>
      <c r="G4" s="418"/>
      <c r="H4" s="418"/>
      <c r="I4" s="418"/>
      <c r="J4" s="418"/>
      <c r="K4" s="418"/>
      <c r="L4" s="418"/>
      <c r="M4" s="418"/>
      <c r="N4" s="418"/>
      <c r="O4" s="418"/>
      <c r="P4" s="418"/>
      <c r="Q4" s="418"/>
      <c r="R4" s="421"/>
      <c r="S4" s="423"/>
      <c r="T4" s="530"/>
      <c r="U4" s="531"/>
      <c r="V4" s="531"/>
      <c r="W4" s="531"/>
      <c r="X4" s="531"/>
      <c r="Y4" s="531"/>
      <c r="Z4" s="531"/>
      <c r="AA4" s="531"/>
      <c r="AB4" s="531"/>
      <c r="AC4" s="531"/>
      <c r="AD4" s="531"/>
      <c r="AE4" s="531"/>
      <c r="AF4" s="422"/>
      <c r="AG4" s="529"/>
      <c r="AH4" s="529"/>
      <c r="AJ4" s="424"/>
    </row>
    <row r="5" spans="2:41" ht="7.5" customHeight="1">
      <c r="B5" s="417"/>
      <c r="C5" s="418"/>
      <c r="D5" s="418"/>
      <c r="E5" s="418"/>
      <c r="F5" s="418"/>
      <c r="G5" s="418"/>
      <c r="H5" s="418"/>
      <c r="I5" s="418"/>
      <c r="J5" s="418"/>
      <c r="K5" s="418"/>
      <c r="L5" s="418"/>
      <c r="M5" s="418"/>
      <c r="N5" s="418"/>
      <c r="O5" s="418"/>
      <c r="P5" s="418"/>
      <c r="Q5" s="418"/>
      <c r="R5" s="421"/>
      <c r="S5" s="425"/>
      <c r="T5" s="426"/>
      <c r="U5" s="425"/>
      <c r="V5" s="425"/>
      <c r="W5" s="425"/>
      <c r="X5" s="425"/>
      <c r="Y5" s="425"/>
      <c r="Z5" s="425"/>
      <c r="AA5" s="425"/>
      <c r="AB5" s="416"/>
      <c r="AC5" s="416"/>
      <c r="AD5" s="416"/>
      <c r="AE5" s="416"/>
      <c r="AF5" s="427"/>
      <c r="AG5" s="529"/>
      <c r="AH5" s="529"/>
    </row>
    <row r="6" spans="2:41">
      <c r="B6" s="428"/>
      <c r="C6" s="429"/>
      <c r="D6" s="429"/>
      <c r="E6" s="429"/>
      <c r="F6" s="429"/>
      <c r="G6" s="429"/>
      <c r="H6" s="429"/>
      <c r="I6" s="429"/>
      <c r="J6" s="429"/>
      <c r="K6" s="429"/>
      <c r="L6" s="429"/>
      <c r="M6" s="429"/>
      <c r="N6" s="429"/>
      <c r="O6" s="429"/>
      <c r="P6" s="429"/>
      <c r="Q6" s="429"/>
      <c r="R6" s="430"/>
      <c r="S6" s="429"/>
      <c r="T6" s="431" t="s">
        <v>5073</v>
      </c>
      <c r="U6" s="532" t="str">
        <f>$D$11</f>
        <v>08100308001</v>
      </c>
      <c r="V6" s="533"/>
      <c r="W6" s="533"/>
      <c r="X6" s="534"/>
      <c r="Y6" s="416"/>
      <c r="Z6" s="535" t="s">
        <v>5074</v>
      </c>
      <c r="AA6" s="536"/>
      <c r="AB6" s="432" t="str">
        <f>D7</f>
        <v>0</v>
      </c>
      <c r="AC6" s="432" t="str">
        <f>E7</f>
        <v>8</v>
      </c>
      <c r="AD6" s="432" t="str">
        <f>F7</f>
        <v>1</v>
      </c>
      <c r="AE6" s="432" t="str">
        <f>G7</f>
        <v>0</v>
      </c>
      <c r="AF6" s="427"/>
      <c r="AG6" s="529"/>
      <c r="AH6" s="529"/>
    </row>
    <row r="7" spans="2:41" ht="15.75" customHeight="1">
      <c r="B7" s="433" t="s">
        <v>5075</v>
      </c>
      <c r="C7" s="434" t="s">
        <v>510</v>
      </c>
      <c r="D7" s="435" t="str">
        <f>'From 58.'!F16</f>
        <v>0</v>
      </c>
      <c r="E7" s="435" t="str">
        <f>'From 58.'!G16</f>
        <v>8</v>
      </c>
      <c r="F7" s="435" t="str">
        <f>'From 58.'!H16</f>
        <v>1</v>
      </c>
      <c r="G7" s="435" t="str">
        <f>'From 58.'!I16</f>
        <v>0</v>
      </c>
      <c r="H7" s="434"/>
      <c r="I7" s="434"/>
      <c r="J7" s="537" t="str">
        <f>CONCATENATE(" (For Treasury Use Only)
Date    :.../..../",'[3]47-OUTER'!L4,"
Trans ID:")</f>
        <v xml:space="preserve"> (For Treasury Use Only)
Date    :.../..../2010
Trans ID:</v>
      </c>
      <c r="K7" s="537"/>
      <c r="L7" s="537"/>
      <c r="M7" s="537"/>
      <c r="N7" s="537"/>
      <c r="O7" s="537"/>
      <c r="P7" s="537"/>
      <c r="Q7" s="434"/>
      <c r="R7" s="436"/>
      <c r="S7" s="429"/>
      <c r="T7" s="538" t="s">
        <v>5076</v>
      </c>
      <c r="U7" s="539"/>
      <c r="V7" s="540" t="str">
        <f>Code!O31&amp;","&amp;Code!O32&amp;","&amp;Code!O33&amp;" mandal,"&amp;Code!O34&amp;"."</f>
        <v>Mandal Educational Officer,MRC,Balayapalli,Balayapalli mandal,Nellore District.</v>
      </c>
      <c r="W7" s="540"/>
      <c r="X7" s="540"/>
      <c r="Y7" s="540"/>
      <c r="Z7" s="540"/>
      <c r="AA7" s="541" t="str">
        <f>CONCATENATE("Treasury/PAO name:"," ","
             ","    STO",MID(M.Bill!M19,4,25))</f>
        <v>Treasury/PAO name: 
                 STO,Venkatagiri</v>
      </c>
      <c r="AB7" s="541"/>
      <c r="AC7" s="541"/>
      <c r="AD7" s="541"/>
      <c r="AE7" s="541"/>
      <c r="AF7" s="542"/>
      <c r="AG7" s="529"/>
      <c r="AH7" s="529"/>
      <c r="AI7" s="416"/>
      <c r="AJ7" s="416"/>
      <c r="AK7" s="416"/>
      <c r="AL7" s="416"/>
      <c r="AM7" s="416"/>
      <c r="AN7" s="416"/>
      <c r="AO7" s="416"/>
    </row>
    <row r="8" spans="2:41" ht="14.25" customHeight="1">
      <c r="B8" s="433"/>
      <c r="C8" s="434"/>
      <c r="D8" s="434"/>
      <c r="E8" s="434"/>
      <c r="F8" s="434"/>
      <c r="G8" s="434"/>
      <c r="H8" s="434"/>
      <c r="I8" s="434"/>
      <c r="J8" s="537"/>
      <c r="K8" s="537"/>
      <c r="L8" s="537"/>
      <c r="M8" s="537"/>
      <c r="N8" s="537"/>
      <c r="O8" s="537"/>
      <c r="P8" s="537"/>
      <c r="Q8" s="434"/>
      <c r="R8" s="436"/>
      <c r="S8" s="429"/>
      <c r="T8" s="538"/>
      <c r="U8" s="539"/>
      <c r="V8" s="540"/>
      <c r="W8" s="540"/>
      <c r="X8" s="540"/>
      <c r="Y8" s="540"/>
      <c r="Z8" s="540"/>
      <c r="AA8" s="541"/>
      <c r="AB8" s="541"/>
      <c r="AC8" s="541"/>
      <c r="AD8" s="541"/>
      <c r="AE8" s="541"/>
      <c r="AF8" s="542"/>
      <c r="AG8" s="529"/>
      <c r="AH8" s="529"/>
      <c r="AI8" s="416"/>
      <c r="AJ8" s="416"/>
      <c r="AK8" s="416"/>
      <c r="AL8" s="416"/>
      <c r="AM8" s="416"/>
      <c r="AN8" s="416"/>
      <c r="AO8" s="416"/>
    </row>
    <row r="9" spans="2:41" ht="14.25" customHeight="1">
      <c r="B9" s="433" t="s">
        <v>5077</v>
      </c>
      <c r="C9" s="434" t="s">
        <v>510</v>
      </c>
      <c r="D9" s="437" t="str">
        <f>"STO"&amp;MID(M.Bill!M19,4,25)</f>
        <v>STO,Venkatagiri</v>
      </c>
      <c r="E9" s="437"/>
      <c r="F9" s="437"/>
      <c r="G9" s="437"/>
      <c r="H9" s="437"/>
      <c r="I9" s="437"/>
      <c r="J9" s="537"/>
      <c r="K9" s="537"/>
      <c r="L9" s="537"/>
      <c r="M9" s="537"/>
      <c r="N9" s="537"/>
      <c r="O9" s="537"/>
      <c r="P9" s="537"/>
      <c r="Q9" s="434"/>
      <c r="R9" s="436"/>
      <c r="S9" s="429"/>
      <c r="T9" s="543" t="s">
        <v>240</v>
      </c>
      <c r="U9" s="416"/>
      <c r="V9" s="540"/>
      <c r="W9" s="540"/>
      <c r="X9" s="540"/>
      <c r="Y9" s="540"/>
      <c r="Z9" s="540"/>
      <c r="AA9" s="425"/>
      <c r="AB9" s="416"/>
      <c r="AC9" s="416"/>
      <c r="AD9" s="416"/>
      <c r="AE9" s="416"/>
      <c r="AF9" s="427"/>
      <c r="AG9" s="529"/>
      <c r="AH9" s="529"/>
      <c r="AI9" s="416"/>
      <c r="AJ9" s="416"/>
      <c r="AK9" s="416"/>
      <c r="AL9" s="416"/>
      <c r="AM9" s="416"/>
      <c r="AN9" s="416"/>
      <c r="AO9" s="416"/>
    </row>
    <row r="10" spans="2:41" ht="8.25" customHeight="1">
      <c r="B10" s="433"/>
      <c r="C10" s="434"/>
      <c r="D10" s="434"/>
      <c r="E10" s="434"/>
      <c r="F10" s="434"/>
      <c r="G10" s="434"/>
      <c r="H10" s="434"/>
      <c r="I10" s="434"/>
      <c r="J10" s="537"/>
      <c r="K10" s="537"/>
      <c r="L10" s="537"/>
      <c r="M10" s="537"/>
      <c r="N10" s="537"/>
      <c r="O10" s="537"/>
      <c r="P10" s="537"/>
      <c r="Q10" s="434"/>
      <c r="R10" s="436"/>
      <c r="S10" s="429"/>
      <c r="T10" s="543"/>
      <c r="U10" s="416"/>
      <c r="V10" s="540"/>
      <c r="W10" s="540"/>
      <c r="X10" s="540"/>
      <c r="Y10" s="540"/>
      <c r="Z10" s="540"/>
      <c r="AA10" s="425"/>
      <c r="AB10" s="416"/>
      <c r="AC10" s="416"/>
      <c r="AD10" s="416"/>
      <c r="AE10" s="416"/>
      <c r="AF10" s="427"/>
      <c r="AG10" s="529"/>
      <c r="AH10" s="529"/>
      <c r="AI10" s="416"/>
      <c r="AJ10" s="416"/>
      <c r="AK10" s="416"/>
      <c r="AL10" s="416"/>
      <c r="AM10" s="416"/>
      <c r="AN10" s="416"/>
      <c r="AO10" s="416"/>
    </row>
    <row r="11" spans="2:41" ht="16.5" customHeight="1">
      <c r="B11" s="433" t="s">
        <v>5063</v>
      </c>
      <c r="C11" s="434" t="s">
        <v>510</v>
      </c>
      <c r="D11" s="544" t="str">
        <f>M.Bill!$M$15</f>
        <v>08100308001</v>
      </c>
      <c r="E11" s="545"/>
      <c r="F11" s="545"/>
      <c r="G11" s="546"/>
      <c r="H11" s="434"/>
      <c r="I11" s="434"/>
      <c r="J11" s="537"/>
      <c r="K11" s="537"/>
      <c r="L11" s="537"/>
      <c r="M11" s="537"/>
      <c r="N11" s="537"/>
      <c r="O11" s="537"/>
      <c r="P11" s="537"/>
      <c r="Q11" s="434"/>
      <c r="R11" s="436"/>
      <c r="S11" s="429"/>
      <c r="T11" s="530" t="s">
        <v>5078</v>
      </c>
      <c r="U11" s="531"/>
      <c r="V11" s="531"/>
      <c r="W11" s="531"/>
      <c r="X11" s="531"/>
      <c r="Y11" s="438"/>
      <c r="Z11" s="438"/>
      <c r="AA11" s="425"/>
      <c r="AB11" s="416"/>
      <c r="AC11" s="416"/>
      <c r="AD11" s="416"/>
      <c r="AE11" s="416"/>
      <c r="AF11" s="427"/>
      <c r="AG11" s="529"/>
      <c r="AH11" s="529"/>
      <c r="AI11" s="416"/>
      <c r="AJ11" s="416"/>
      <c r="AK11" s="416"/>
      <c r="AL11" s="416"/>
      <c r="AM11" s="416"/>
      <c r="AN11" s="416"/>
      <c r="AO11" s="416"/>
    </row>
    <row r="12" spans="2:41" ht="12" customHeight="1">
      <c r="B12" s="433"/>
      <c r="C12" s="434"/>
      <c r="D12" s="434"/>
      <c r="E12" s="434"/>
      <c r="F12" s="434"/>
      <c r="G12" s="434"/>
      <c r="H12" s="434"/>
      <c r="I12" s="434"/>
      <c r="J12" s="434"/>
      <c r="K12" s="434"/>
      <c r="L12" s="434"/>
      <c r="M12" s="434"/>
      <c r="N12" s="434"/>
      <c r="O12" s="434"/>
      <c r="P12" s="434"/>
      <c r="Q12" s="434"/>
      <c r="R12" s="436"/>
      <c r="S12" s="429"/>
      <c r="T12" s="547" t="str">
        <f>M.Bill!M19</f>
        <v>SBI,Venkatagiri</v>
      </c>
      <c r="U12" s="548"/>
      <c r="V12" s="548"/>
      <c r="W12" s="548"/>
      <c r="X12" s="416"/>
      <c r="Y12" s="438"/>
      <c r="Z12" s="438"/>
      <c r="AA12" s="425"/>
      <c r="AB12" s="416"/>
      <c r="AC12" s="416"/>
      <c r="AD12" s="416"/>
      <c r="AE12" s="416"/>
      <c r="AF12" s="427"/>
      <c r="AG12" s="529"/>
      <c r="AH12" s="529"/>
      <c r="AI12" s="416"/>
      <c r="AJ12" s="416"/>
      <c r="AK12" s="416"/>
      <c r="AL12" s="416"/>
      <c r="AM12" s="416"/>
      <c r="AN12" s="416"/>
      <c r="AO12" s="416"/>
    </row>
    <row r="13" spans="2:41" ht="26.25" customHeight="1">
      <c r="B13" s="439" t="s">
        <v>5079</v>
      </c>
      <c r="C13" s="440" t="s">
        <v>510</v>
      </c>
      <c r="D13" s="549" t="str">
        <f>V7</f>
        <v>Mandal Educational Officer,MRC,Balayapalli,Balayapalli mandal,Nellore District.</v>
      </c>
      <c r="E13" s="549"/>
      <c r="F13" s="549"/>
      <c r="G13" s="549"/>
      <c r="H13" s="549"/>
      <c r="I13" s="549" t="str">
        <f>CONCATENATE("DDO Office Name:",Code!O32)</f>
        <v>DDO Office Name:MRC,Balayapalli</v>
      </c>
      <c r="J13" s="549"/>
      <c r="K13" s="549"/>
      <c r="L13" s="549"/>
      <c r="M13" s="549"/>
      <c r="N13" s="549"/>
      <c r="O13" s="549"/>
      <c r="P13" s="549"/>
      <c r="Q13" s="549"/>
      <c r="R13" s="550"/>
      <c r="S13" s="416"/>
      <c r="T13" s="441"/>
      <c r="U13" s="416"/>
      <c r="V13" s="416"/>
      <c r="W13" s="416"/>
      <c r="X13" s="416"/>
      <c r="Y13" s="438"/>
      <c r="Z13" s="438"/>
      <c r="AA13" s="425"/>
      <c r="AB13" s="416"/>
      <c r="AC13" s="416"/>
      <c r="AD13" s="416"/>
      <c r="AE13" s="416"/>
      <c r="AF13" s="427"/>
      <c r="AG13" s="529"/>
      <c r="AH13" s="529"/>
      <c r="AI13" s="416"/>
      <c r="AJ13" s="416"/>
      <c r="AK13" s="416"/>
      <c r="AL13" s="416"/>
      <c r="AM13" s="416"/>
      <c r="AN13" s="416"/>
      <c r="AO13" s="416"/>
    </row>
    <row r="14" spans="2:41" ht="7.5" customHeight="1">
      <c r="B14" s="433"/>
      <c r="C14" s="434"/>
      <c r="D14" s="434"/>
      <c r="E14" s="434"/>
      <c r="F14" s="434"/>
      <c r="G14" s="434"/>
      <c r="H14" s="434"/>
      <c r="I14" s="434"/>
      <c r="J14" s="434"/>
      <c r="K14" s="434"/>
      <c r="L14" s="434"/>
      <c r="M14" s="434"/>
      <c r="N14" s="434"/>
      <c r="O14" s="434"/>
      <c r="P14" s="434"/>
      <c r="Q14" s="434"/>
      <c r="R14" s="436"/>
      <c r="S14" s="429"/>
      <c r="T14" s="441"/>
      <c r="U14" s="416"/>
      <c r="V14" s="416"/>
      <c r="W14" s="416"/>
      <c r="X14" s="416"/>
      <c r="Y14" s="438"/>
      <c r="Z14" s="438"/>
      <c r="AA14" s="425"/>
      <c r="AB14" s="438"/>
      <c r="AC14" s="438"/>
      <c r="AD14" s="438"/>
      <c r="AE14" s="438"/>
      <c r="AF14" s="442"/>
      <c r="AG14" s="529"/>
      <c r="AH14" s="529"/>
      <c r="AI14" s="438"/>
      <c r="AJ14" s="438"/>
      <c r="AK14" s="438"/>
      <c r="AL14" s="438"/>
      <c r="AM14" s="438"/>
      <c r="AN14" s="438"/>
      <c r="AO14" s="416"/>
    </row>
    <row r="15" spans="2:41" ht="14.25" customHeight="1">
      <c r="B15" s="433" t="s">
        <v>5080</v>
      </c>
      <c r="C15" s="434" t="s">
        <v>510</v>
      </c>
      <c r="D15" s="544" t="str">
        <f>'From 58.'!F24</f>
        <v>0969</v>
      </c>
      <c r="E15" s="554"/>
      <c r="F15" s="554"/>
      <c r="G15" s="555"/>
      <c r="H15" s="434"/>
      <c r="I15" s="434"/>
      <c r="J15" s="556" t="str">
        <f>CONCATENATE("Name:"," ",M.Bill!M19)</f>
        <v>Name: SBI,Venkatagiri</v>
      </c>
      <c r="K15" s="556"/>
      <c r="L15" s="556"/>
      <c r="M15" s="556"/>
      <c r="N15" s="556"/>
      <c r="O15" s="556"/>
      <c r="P15" s="556"/>
      <c r="Q15" s="443"/>
      <c r="R15" s="444"/>
      <c r="S15" s="445"/>
      <c r="T15" s="560" t="str">
        <f>CONCATENATE("                            ","Please pay bill No.",M.Bill!M26," ","dated:",DAY(M.Bill!M28),"-",MONTH(M.Bill!M28),"-",YEAR(M.Bill!M28),            " ","for Rs.",M.Bill!M11,"-00 Rupees in words:"," ",Rs!B300," "," to Smt./Sri.",IF(M.Bill!M33=0,"__________________",M.Bill!M33),",",M.Bill!M35," ","for the office of the"," ",Code!O32," ","Whose specimen signature is attested here with.")</f>
        <v xml:space="preserve">                            Please pay bill No. dated:11-11-2012 for Rs.19000-00 Rupees in words: (Rupees  Nineteen  Thousand   and  Zero Only)   to Smt./Sri.__________________, for the office of the MRC,Balayapalli Whose specimen signature is attested here with.</v>
      </c>
      <c r="U15" s="561"/>
      <c r="V15" s="561"/>
      <c r="W15" s="561"/>
      <c r="X15" s="561"/>
      <c r="Y15" s="561"/>
      <c r="Z15" s="561"/>
      <c r="AA15" s="561"/>
      <c r="AB15" s="561"/>
      <c r="AC15" s="561"/>
      <c r="AD15" s="561"/>
      <c r="AE15" s="561"/>
      <c r="AF15" s="562"/>
      <c r="AG15" s="529"/>
      <c r="AH15" s="529"/>
      <c r="AI15" s="438"/>
      <c r="AJ15" s="438"/>
      <c r="AK15" s="438"/>
      <c r="AL15" s="438"/>
      <c r="AM15" s="438"/>
      <c r="AN15" s="438"/>
      <c r="AO15" s="416"/>
    </row>
    <row r="16" spans="2:41" ht="13.5" customHeight="1">
      <c r="B16" s="433"/>
      <c r="C16" s="434"/>
      <c r="D16" s="434"/>
      <c r="E16" s="434"/>
      <c r="F16" s="434"/>
      <c r="G16" s="434"/>
      <c r="H16" s="434"/>
      <c r="I16" s="434"/>
      <c r="J16" s="434"/>
      <c r="K16" s="434"/>
      <c r="L16" s="434"/>
      <c r="M16" s="434"/>
      <c r="N16" s="434"/>
      <c r="O16" s="434"/>
      <c r="P16" s="434"/>
      <c r="Q16" s="434"/>
      <c r="R16" s="436"/>
      <c r="S16" s="429"/>
      <c r="T16" s="560"/>
      <c r="U16" s="561"/>
      <c r="V16" s="561"/>
      <c r="W16" s="561"/>
      <c r="X16" s="561"/>
      <c r="Y16" s="561"/>
      <c r="Z16" s="561"/>
      <c r="AA16" s="561"/>
      <c r="AB16" s="561"/>
      <c r="AC16" s="561"/>
      <c r="AD16" s="561"/>
      <c r="AE16" s="561"/>
      <c r="AF16" s="562"/>
      <c r="AG16" s="529"/>
      <c r="AH16" s="529"/>
      <c r="AI16" s="438"/>
      <c r="AJ16" s="438"/>
      <c r="AK16" s="438"/>
      <c r="AL16" s="438"/>
      <c r="AM16" s="438"/>
      <c r="AN16" s="438"/>
      <c r="AO16" s="416"/>
    </row>
    <row r="17" spans="2:41" ht="14.25" customHeight="1">
      <c r="B17" s="433" t="s">
        <v>5081</v>
      </c>
      <c r="C17" s="434" t="s">
        <v>510</v>
      </c>
      <c r="D17" s="446">
        <f>'From 58.'!O16</f>
        <v>0</v>
      </c>
      <c r="E17" s="446">
        <f>'From 58.'!P16</f>
        <v>2</v>
      </c>
      <c r="F17" s="446">
        <f>'From 58.'!Q16</f>
        <v>0</v>
      </c>
      <c r="G17" s="446">
        <f>'From 58.'!R16</f>
        <v>2</v>
      </c>
      <c r="H17" s="434"/>
      <c r="I17" s="446">
        <f>'From 58.'!O18</f>
        <v>0</v>
      </c>
      <c r="J17" s="446">
        <f>'From 58.'!P18</f>
        <v>1</v>
      </c>
      <c r="K17" s="434"/>
      <c r="L17" s="446">
        <f>'From 58.'!O20</f>
        <v>1</v>
      </c>
      <c r="M17" s="446">
        <f>'From 58.'!P20</f>
        <v>0</v>
      </c>
      <c r="N17" s="446">
        <f>'From 58.'!Q20</f>
        <v>3</v>
      </c>
      <c r="O17" s="434"/>
      <c r="P17" s="446" t="s">
        <v>5082</v>
      </c>
      <c r="Q17" s="446" t="s">
        <v>5082</v>
      </c>
      <c r="R17" s="436"/>
      <c r="S17" s="429"/>
      <c r="T17" s="560"/>
      <c r="U17" s="561"/>
      <c r="V17" s="561"/>
      <c r="W17" s="561"/>
      <c r="X17" s="561"/>
      <c r="Y17" s="561"/>
      <c r="Z17" s="561"/>
      <c r="AA17" s="561"/>
      <c r="AB17" s="561"/>
      <c r="AC17" s="561"/>
      <c r="AD17" s="561"/>
      <c r="AE17" s="561"/>
      <c r="AF17" s="562"/>
      <c r="AG17" s="529"/>
      <c r="AH17" s="529"/>
      <c r="AI17" s="447"/>
      <c r="AJ17" s="447"/>
      <c r="AK17" s="447"/>
      <c r="AL17" s="447"/>
      <c r="AM17" s="447"/>
      <c r="AN17" s="447"/>
      <c r="AO17" s="416"/>
    </row>
    <row r="18" spans="2:41" ht="11.25" customHeight="1">
      <c r="B18" s="441"/>
      <c r="C18" s="416"/>
      <c r="D18" s="438"/>
      <c r="E18" s="438"/>
      <c r="F18" s="438"/>
      <c r="G18" s="438"/>
      <c r="H18" s="438"/>
      <c r="I18" s="438"/>
      <c r="J18" s="438"/>
      <c r="K18" s="438"/>
      <c r="L18" s="438"/>
      <c r="M18" s="438"/>
      <c r="N18" s="438"/>
      <c r="O18" s="438"/>
      <c r="P18" s="438"/>
      <c r="Q18" s="438"/>
      <c r="R18" s="427"/>
      <c r="S18" s="416"/>
      <c r="T18" s="560"/>
      <c r="U18" s="561"/>
      <c r="V18" s="561"/>
      <c r="W18" s="561"/>
      <c r="X18" s="561"/>
      <c r="Y18" s="561"/>
      <c r="Z18" s="561"/>
      <c r="AA18" s="561"/>
      <c r="AB18" s="561"/>
      <c r="AC18" s="561"/>
      <c r="AD18" s="561"/>
      <c r="AE18" s="561"/>
      <c r="AF18" s="562"/>
      <c r="AG18" s="529"/>
      <c r="AH18" s="529"/>
      <c r="AI18" s="447"/>
      <c r="AJ18" s="447"/>
      <c r="AK18" s="447"/>
      <c r="AL18" s="447"/>
      <c r="AM18" s="447"/>
      <c r="AN18" s="447"/>
      <c r="AO18" s="416"/>
    </row>
    <row r="19" spans="2:41" ht="11.25" customHeight="1">
      <c r="B19" s="441"/>
      <c r="C19" s="416"/>
      <c r="D19" s="563" t="s">
        <v>5083</v>
      </c>
      <c r="E19" s="563"/>
      <c r="F19" s="563"/>
      <c r="G19" s="563"/>
      <c r="H19" s="448"/>
      <c r="I19" s="449" t="s">
        <v>5084</v>
      </c>
      <c r="J19" s="449"/>
      <c r="K19" s="448"/>
      <c r="L19" s="563" t="s">
        <v>5085</v>
      </c>
      <c r="M19" s="563"/>
      <c r="N19" s="563"/>
      <c r="O19" s="448"/>
      <c r="P19" s="563" t="s">
        <v>5086</v>
      </c>
      <c r="Q19" s="563"/>
      <c r="R19" s="450"/>
      <c r="S19" s="451"/>
      <c r="T19" s="560"/>
      <c r="U19" s="561"/>
      <c r="V19" s="561"/>
      <c r="W19" s="561"/>
      <c r="X19" s="561"/>
      <c r="Y19" s="561"/>
      <c r="Z19" s="561"/>
      <c r="AA19" s="561"/>
      <c r="AB19" s="561"/>
      <c r="AC19" s="561"/>
      <c r="AD19" s="561"/>
      <c r="AE19" s="561"/>
      <c r="AF19" s="562"/>
      <c r="AG19" s="529"/>
      <c r="AH19" s="529"/>
      <c r="AI19" s="425"/>
      <c r="AJ19" s="425"/>
      <c r="AK19" s="425"/>
      <c r="AL19" s="425"/>
      <c r="AM19" s="425"/>
      <c r="AN19" s="425"/>
      <c r="AO19" s="416"/>
    </row>
    <row r="20" spans="2:41" ht="16.5" customHeight="1" thickBot="1">
      <c r="B20" s="441"/>
      <c r="C20" s="416"/>
      <c r="D20" s="438"/>
      <c r="E20" s="446">
        <f>'From 58.'!O24</f>
        <v>0</v>
      </c>
      <c r="F20" s="446">
        <f>'From 58.'!P24</f>
        <v>5</v>
      </c>
      <c r="G20" s="434"/>
      <c r="H20" s="434"/>
      <c r="I20" s="446">
        <f>'From 58.'!O26</f>
        <v>0</v>
      </c>
      <c r="J20" s="446">
        <f>'From 58.'!P26</f>
        <v>1</v>
      </c>
      <c r="K20" s="446">
        <f>'From 58.'!Q26</f>
        <v>0</v>
      </c>
      <c r="L20" s="434"/>
      <c r="M20" s="446">
        <f>'From 58.'!O28</f>
        <v>0</v>
      </c>
      <c r="N20" s="446">
        <f>'From 58.'!P28</f>
        <v>1</v>
      </c>
      <c r="O20" s="446">
        <f>'From 58.'!Q28</f>
        <v>7</v>
      </c>
      <c r="P20" s="438"/>
      <c r="Q20" s="438"/>
      <c r="R20" s="427"/>
      <c r="S20" s="429"/>
      <c r="T20" s="560"/>
      <c r="U20" s="561"/>
      <c r="V20" s="561"/>
      <c r="W20" s="561"/>
      <c r="X20" s="561"/>
      <c r="Y20" s="561"/>
      <c r="Z20" s="561"/>
      <c r="AA20" s="561"/>
      <c r="AB20" s="561"/>
      <c r="AC20" s="561"/>
      <c r="AD20" s="561"/>
      <c r="AE20" s="561"/>
      <c r="AF20" s="562"/>
      <c r="AG20" s="529"/>
      <c r="AH20" s="529"/>
      <c r="AI20" s="425"/>
      <c r="AJ20" s="425"/>
      <c r="AK20" s="425"/>
      <c r="AL20" s="425"/>
      <c r="AM20" s="425"/>
      <c r="AN20" s="425"/>
      <c r="AO20" s="416"/>
    </row>
    <row r="21" spans="2:41" ht="15" customHeight="1" thickBot="1">
      <c r="B21" s="441"/>
      <c r="C21" s="416"/>
      <c r="D21" s="563" t="s">
        <v>5087</v>
      </c>
      <c r="E21" s="563"/>
      <c r="F21" s="563"/>
      <c r="G21" s="563"/>
      <c r="H21" s="452"/>
      <c r="I21" s="564" t="s">
        <v>5088</v>
      </c>
      <c r="J21" s="564"/>
      <c r="K21" s="564"/>
      <c r="L21" s="563" t="s">
        <v>5089</v>
      </c>
      <c r="M21" s="563"/>
      <c r="N21" s="563"/>
      <c r="O21" s="563"/>
      <c r="P21" s="563"/>
      <c r="Q21" s="452"/>
      <c r="R21" s="450"/>
      <c r="S21" s="429"/>
      <c r="T21" s="441"/>
      <c r="U21" s="416"/>
      <c r="V21" s="416"/>
      <c r="W21" s="416"/>
      <c r="X21" s="416"/>
      <c r="Y21" s="447"/>
      <c r="Z21" s="447"/>
      <c r="AA21" s="447"/>
      <c r="AB21" s="447"/>
      <c r="AC21" s="447"/>
      <c r="AD21" s="447"/>
      <c r="AE21" s="447"/>
      <c r="AF21" s="453"/>
      <c r="AG21" s="529"/>
      <c r="AH21" s="529"/>
      <c r="AI21" s="447"/>
      <c r="AJ21" s="521" t="s">
        <v>5129</v>
      </c>
      <c r="AK21" s="522"/>
      <c r="AL21" s="447"/>
      <c r="AM21" s="447"/>
      <c r="AN21" s="447"/>
      <c r="AO21" s="416"/>
    </row>
    <row r="22" spans="2:41" ht="41.25" customHeight="1" thickBot="1">
      <c r="B22" s="557" t="s">
        <v>5090</v>
      </c>
      <c r="C22" s="558"/>
      <c r="D22" s="446" t="str">
        <f>'From 58.'!F31</f>
        <v>N</v>
      </c>
      <c r="E22" s="557" t="s">
        <v>5091</v>
      </c>
      <c r="F22" s="559"/>
      <c r="G22" s="558"/>
      <c r="H22" s="454" t="str">
        <f>'From 58.'!L31</f>
        <v>V</v>
      </c>
      <c r="I22" s="557" t="s">
        <v>5092</v>
      </c>
      <c r="J22" s="559"/>
      <c r="K22" s="559"/>
      <c r="L22" s="559"/>
      <c r="M22" s="558"/>
      <c r="N22" s="455">
        <f>'From 58.'!S31</f>
        <v>0</v>
      </c>
      <c r="O22" s="454">
        <f>'From 58.'!T31</f>
        <v>2</v>
      </c>
      <c r="P22" s="454">
        <f>'From 58.'!V31</f>
        <v>0</v>
      </c>
      <c r="Q22" s="454">
        <f>'From 58.'!W31</f>
        <v>2</v>
      </c>
      <c r="R22" s="427"/>
      <c r="S22" s="445"/>
      <c r="T22" s="441" t="s">
        <v>5093</v>
      </c>
      <c r="U22" s="416"/>
      <c r="V22" s="416"/>
      <c r="W22" s="416"/>
      <c r="X22" s="416"/>
      <c r="Y22" s="416"/>
      <c r="Z22" s="416"/>
      <c r="AA22" s="416" t="s">
        <v>5094</v>
      </c>
      <c r="AB22" s="416"/>
      <c r="AC22" s="416"/>
      <c r="AD22" s="416"/>
      <c r="AE22" s="416"/>
      <c r="AF22" s="427"/>
      <c r="AG22" s="529"/>
      <c r="AH22" s="529"/>
      <c r="AI22" s="416"/>
      <c r="AJ22" s="519" t="s">
        <v>5134</v>
      </c>
      <c r="AK22" s="520"/>
      <c r="AL22" s="416"/>
      <c r="AM22" s="416"/>
      <c r="AN22" s="416"/>
      <c r="AO22" s="416"/>
    </row>
    <row r="23" spans="2:41" ht="11.25" customHeight="1">
      <c r="B23" s="441"/>
      <c r="C23" s="416"/>
      <c r="D23" s="416"/>
      <c r="E23" s="416"/>
      <c r="F23" s="416"/>
      <c r="G23" s="416"/>
      <c r="H23" s="416"/>
      <c r="I23" s="416"/>
      <c r="J23" s="416"/>
      <c r="K23" s="416"/>
      <c r="L23" s="456"/>
      <c r="M23" s="456"/>
      <c r="N23" s="456"/>
      <c r="O23" s="456"/>
      <c r="P23" s="456"/>
      <c r="Q23" s="456"/>
      <c r="R23" s="427"/>
      <c r="S23" s="429"/>
      <c r="T23" s="441"/>
      <c r="U23" s="416"/>
      <c r="V23" s="416"/>
      <c r="W23" s="416"/>
      <c r="X23" s="416"/>
      <c r="Y23" s="416"/>
      <c r="Z23" s="416"/>
      <c r="AA23" s="416"/>
      <c r="AB23" s="416"/>
      <c r="AC23" s="416"/>
      <c r="AD23" s="416"/>
      <c r="AE23" s="416"/>
      <c r="AF23" s="427"/>
      <c r="AG23" s="529"/>
      <c r="AH23" s="529"/>
      <c r="AI23" s="416"/>
      <c r="AJ23" s="416"/>
      <c r="AK23" s="416"/>
      <c r="AL23" s="416"/>
      <c r="AM23" s="416"/>
      <c r="AN23" s="416"/>
      <c r="AO23" s="416"/>
    </row>
    <row r="24" spans="2:41" ht="14.25" customHeight="1">
      <c r="B24" s="551" t="str">
        <f>CONCATENATE("Gross Rs."," ",'From 58.'!E33,"-00           ","Deductions Rs.0-00","             ","Net Rs.",'From 58.'!E33)</f>
        <v>Gross Rs. 19000-00           Deductions Rs.0-00             Net Rs.19000</v>
      </c>
      <c r="C24" s="552"/>
      <c r="D24" s="552"/>
      <c r="E24" s="552"/>
      <c r="F24" s="552"/>
      <c r="G24" s="552"/>
      <c r="H24" s="552"/>
      <c r="I24" s="552"/>
      <c r="J24" s="552"/>
      <c r="K24" s="552"/>
      <c r="L24" s="552"/>
      <c r="M24" s="552"/>
      <c r="N24" s="552"/>
      <c r="O24" s="552"/>
      <c r="P24" s="552"/>
      <c r="Q24" s="552"/>
      <c r="R24" s="553"/>
      <c r="S24" s="445"/>
      <c r="T24" s="441"/>
      <c r="U24" s="416"/>
      <c r="V24" s="416"/>
      <c r="W24" s="416"/>
      <c r="X24" s="416"/>
      <c r="Y24" s="416"/>
      <c r="Z24" s="416"/>
      <c r="AA24" s="416"/>
      <c r="AB24" s="416"/>
      <c r="AC24" s="416"/>
      <c r="AD24" s="416"/>
      <c r="AE24" s="416"/>
      <c r="AF24" s="427"/>
      <c r="AG24" s="529"/>
      <c r="AH24" s="529"/>
      <c r="AI24" s="328"/>
    </row>
    <row r="25" spans="2:41" ht="14.25" customHeight="1">
      <c r="B25" s="431"/>
      <c r="C25" s="438"/>
      <c r="D25" s="438"/>
      <c r="E25" s="438"/>
      <c r="F25" s="438"/>
      <c r="G25" s="438"/>
      <c r="H25" s="438"/>
      <c r="I25" s="438"/>
      <c r="J25" s="438"/>
      <c r="K25" s="438"/>
      <c r="L25" s="438"/>
      <c r="M25" s="447"/>
      <c r="N25" s="447"/>
      <c r="O25" s="447"/>
      <c r="P25" s="447"/>
      <c r="Q25" s="447"/>
      <c r="R25" s="442"/>
      <c r="S25" s="445"/>
      <c r="T25" s="551" t="str">
        <f>CONCATENATE("Date:",DAY(M.Bill!M28)&amp;"-"&amp;MONTH(M.Bill!M28)&amp;"-"&amp;YEAR(M.Bill!M28))</f>
        <v>Date:11-11-2012</v>
      </c>
      <c r="U25" s="552"/>
      <c r="V25" s="552"/>
      <c r="W25" s="552"/>
      <c r="X25" s="552"/>
      <c r="Y25" s="416"/>
      <c r="Z25" s="416"/>
      <c r="AA25" s="552" t="str">
        <f>T25</f>
        <v>Date:11-11-2012</v>
      </c>
      <c r="AB25" s="552"/>
      <c r="AC25" s="552"/>
      <c r="AD25" s="552"/>
      <c r="AE25" s="416"/>
      <c r="AF25" s="427"/>
      <c r="AG25" s="529"/>
      <c r="AH25" s="529"/>
      <c r="AI25" s="328"/>
    </row>
    <row r="26" spans="2:41" ht="9.75" customHeight="1">
      <c r="B26" s="565" t="str">
        <f>Rs!B300</f>
        <v xml:space="preserve">(Rupees  Nineteen  Thousand   and  Zero Only) </v>
      </c>
      <c r="C26" s="566"/>
      <c r="D26" s="566"/>
      <c r="E26" s="566"/>
      <c r="F26" s="566"/>
      <c r="G26" s="566"/>
      <c r="H26" s="566"/>
      <c r="I26" s="566"/>
      <c r="J26" s="566"/>
      <c r="K26" s="566"/>
      <c r="L26" s="566"/>
      <c r="M26" s="566"/>
      <c r="N26" s="566"/>
      <c r="O26" s="566"/>
      <c r="P26" s="566"/>
      <c r="Q26" s="566"/>
      <c r="R26" s="567"/>
      <c r="S26" s="429"/>
      <c r="T26" s="441"/>
      <c r="U26" s="416"/>
      <c r="V26" s="416"/>
      <c r="W26" s="416"/>
      <c r="X26" s="416"/>
      <c r="Y26" s="416"/>
      <c r="Z26" s="416"/>
      <c r="AA26" s="416"/>
      <c r="AB26" s="416"/>
      <c r="AC26" s="416"/>
      <c r="AD26" s="416"/>
      <c r="AE26" s="416"/>
      <c r="AF26" s="427"/>
      <c r="AG26" s="529"/>
      <c r="AH26" s="529"/>
      <c r="AI26" s="328"/>
    </row>
    <row r="27" spans="2:41" ht="25.5" customHeight="1">
      <c r="B27" s="565"/>
      <c r="C27" s="566"/>
      <c r="D27" s="566"/>
      <c r="E27" s="566"/>
      <c r="F27" s="566"/>
      <c r="G27" s="566"/>
      <c r="H27" s="566"/>
      <c r="I27" s="566"/>
      <c r="J27" s="566"/>
      <c r="K27" s="566"/>
      <c r="L27" s="566"/>
      <c r="M27" s="566"/>
      <c r="N27" s="566"/>
      <c r="O27" s="566"/>
      <c r="P27" s="566"/>
      <c r="Q27" s="566"/>
      <c r="R27" s="567"/>
      <c r="S27" s="429"/>
      <c r="T27" s="441"/>
      <c r="U27" s="416"/>
      <c r="V27" s="416"/>
      <c r="W27" s="416"/>
      <c r="X27" s="416"/>
      <c r="Y27" s="416"/>
      <c r="Z27" s="416"/>
      <c r="AA27" s="416"/>
      <c r="AB27" s="416"/>
      <c r="AC27" s="416"/>
      <c r="AD27" s="416"/>
      <c r="AE27" s="416"/>
      <c r="AF27" s="427"/>
      <c r="AG27" s="529"/>
      <c r="AH27" s="529"/>
      <c r="AI27" s="328"/>
    </row>
    <row r="28" spans="2:41">
      <c r="B28" s="431" t="s">
        <v>5095</v>
      </c>
      <c r="C28" s="458">
        <f>M.Bill!M33</f>
        <v>0</v>
      </c>
      <c r="D28" s="457"/>
      <c r="E28" s="457"/>
      <c r="F28" s="416"/>
      <c r="G28" s="416"/>
      <c r="H28" s="457"/>
      <c r="I28" s="416"/>
      <c r="J28" s="457"/>
      <c r="K28" s="535" t="s">
        <v>5096</v>
      </c>
      <c r="L28" s="535"/>
      <c r="M28" s="535"/>
      <c r="N28" s="458">
        <f>M.Bill!$M$35</f>
        <v>0</v>
      </c>
      <c r="O28" s="416"/>
      <c r="P28" s="416"/>
      <c r="Q28" s="416"/>
      <c r="R28" s="427"/>
      <c r="S28" s="429"/>
      <c r="T28" s="459" t="s">
        <v>5097</v>
      </c>
      <c r="U28" s="416"/>
      <c r="V28" s="416"/>
      <c r="W28" s="416"/>
      <c r="X28" s="416"/>
      <c r="Y28" s="416"/>
      <c r="Z28" s="416"/>
      <c r="AA28" s="416"/>
      <c r="AB28" s="416"/>
      <c r="AC28" s="416"/>
      <c r="AD28" s="416"/>
      <c r="AE28" s="416"/>
      <c r="AF28" s="427"/>
      <c r="AG28" s="529"/>
      <c r="AH28" s="529"/>
    </row>
    <row r="29" spans="2:41">
      <c r="B29" s="551" t="s">
        <v>5098</v>
      </c>
      <c r="C29" s="552"/>
      <c r="D29" s="552"/>
      <c r="E29" s="552"/>
      <c r="F29" s="552"/>
      <c r="G29" s="552"/>
      <c r="H29" s="416"/>
      <c r="I29" s="416"/>
      <c r="J29" s="416"/>
      <c r="K29" s="416"/>
      <c r="L29" s="416"/>
      <c r="M29" s="416"/>
      <c r="N29" s="416"/>
      <c r="O29" s="416"/>
      <c r="P29" s="416"/>
      <c r="Q29" s="416"/>
      <c r="R29" s="427"/>
      <c r="S29" s="429"/>
      <c r="T29" s="441"/>
      <c r="U29" s="416"/>
      <c r="V29" s="416"/>
      <c r="W29" s="416"/>
      <c r="X29" s="416"/>
      <c r="Y29" s="416"/>
      <c r="Z29" s="416"/>
      <c r="AA29" s="416"/>
      <c r="AB29" s="416"/>
      <c r="AC29" s="416"/>
      <c r="AD29" s="416"/>
      <c r="AE29" s="416"/>
      <c r="AF29" s="427"/>
      <c r="AG29" s="529"/>
      <c r="AH29" s="529"/>
    </row>
    <row r="30" spans="2:41" ht="13.5" customHeight="1">
      <c r="B30" s="431"/>
      <c r="C30" s="460"/>
      <c r="D30" s="460"/>
      <c r="E30" s="460"/>
      <c r="F30" s="460"/>
      <c r="G30" s="460"/>
      <c r="H30" s="416"/>
      <c r="I30" s="416"/>
      <c r="J30" s="416"/>
      <c r="K30" s="416"/>
      <c r="L30" s="416"/>
      <c r="M30" s="416"/>
      <c r="N30" s="416"/>
      <c r="O30" s="416"/>
      <c r="P30" s="416"/>
      <c r="Q30" s="416"/>
      <c r="R30" s="427"/>
      <c r="S30" s="429"/>
      <c r="T30" s="441" t="s">
        <v>5099</v>
      </c>
      <c r="U30" s="416"/>
      <c r="V30" s="416"/>
      <c r="W30" s="416"/>
      <c r="X30" s="416"/>
      <c r="Y30" s="416"/>
      <c r="Z30" s="416"/>
      <c r="AA30" s="416" t="s">
        <v>5100</v>
      </c>
      <c r="AB30" s="416"/>
      <c r="AC30" s="416"/>
      <c r="AD30" s="416"/>
      <c r="AE30" s="416"/>
      <c r="AF30" s="427"/>
      <c r="AG30" s="529"/>
      <c r="AH30" s="529"/>
    </row>
    <row r="31" spans="2:41" ht="12" customHeight="1">
      <c r="B31" s="568" t="s">
        <v>5101</v>
      </c>
      <c r="C31" s="540"/>
      <c r="D31" s="540"/>
      <c r="E31" s="540"/>
      <c r="F31" s="540"/>
      <c r="G31" s="540"/>
      <c r="H31" s="540"/>
      <c r="I31" s="540"/>
      <c r="J31" s="540"/>
      <c r="K31" s="423"/>
      <c r="L31" s="416"/>
      <c r="M31" s="416"/>
      <c r="N31" s="416"/>
      <c r="O31" s="416"/>
      <c r="P31" s="416"/>
      <c r="Q31" s="416"/>
      <c r="R31" s="427"/>
      <c r="S31" s="429"/>
      <c r="T31" s="441"/>
      <c r="U31" s="416"/>
      <c r="V31" s="416"/>
      <c r="W31" s="416"/>
      <c r="X31" s="416"/>
      <c r="Y31" s="416"/>
      <c r="Z31" s="416"/>
      <c r="AA31" s="416"/>
      <c r="AB31" s="416"/>
      <c r="AC31" s="416"/>
      <c r="AD31" s="416"/>
      <c r="AE31" s="416"/>
      <c r="AF31" s="427"/>
      <c r="AG31" s="529"/>
      <c r="AH31" s="529"/>
      <c r="AK31" s="461" t="s">
        <v>5102</v>
      </c>
    </row>
    <row r="32" spans="2:41">
      <c r="B32" s="462"/>
      <c r="C32" s="423"/>
      <c r="D32" s="423"/>
      <c r="E32" s="423"/>
      <c r="F32" s="531" t="s">
        <v>5103</v>
      </c>
      <c r="G32" s="531"/>
      <c r="H32" s="423"/>
      <c r="I32" s="423"/>
      <c r="J32" s="423"/>
      <c r="K32" s="423"/>
      <c r="L32" s="416"/>
      <c r="M32" s="416"/>
      <c r="N32" s="416"/>
      <c r="O32" s="416"/>
      <c r="P32" s="416"/>
      <c r="Q32" s="416"/>
      <c r="R32" s="427"/>
      <c r="S32" s="416"/>
      <c r="T32" s="441"/>
      <c r="U32" s="416"/>
      <c r="V32" s="416"/>
      <c r="W32" s="416"/>
      <c r="X32" s="416"/>
      <c r="Y32" s="416"/>
      <c r="Z32" s="416"/>
      <c r="AA32" s="416"/>
      <c r="AB32" s="416"/>
      <c r="AC32" s="416"/>
      <c r="AD32" s="416"/>
      <c r="AE32" s="416"/>
      <c r="AF32" s="427"/>
      <c r="AG32" s="529"/>
      <c r="AH32" s="529"/>
    </row>
    <row r="33" spans="2:36" ht="12" customHeight="1">
      <c r="B33" s="462"/>
      <c r="C33" s="423"/>
      <c r="D33" s="423"/>
      <c r="E33" s="423"/>
      <c r="F33" s="423"/>
      <c r="G33" s="423"/>
      <c r="H33" s="423"/>
      <c r="I33" s="423"/>
      <c r="J33" s="423"/>
      <c r="K33" s="423"/>
      <c r="L33" s="416"/>
      <c r="M33" s="416"/>
      <c r="N33" s="416"/>
      <c r="O33" s="416"/>
      <c r="P33" s="416"/>
      <c r="Q33" s="416"/>
      <c r="R33" s="427"/>
      <c r="S33" s="416"/>
      <c r="T33" s="441"/>
      <c r="U33" s="416"/>
      <c r="V33" s="416"/>
      <c r="W33" s="416"/>
      <c r="X33" s="416"/>
      <c r="Y33" s="416"/>
      <c r="Z33" s="535" t="s">
        <v>5104</v>
      </c>
      <c r="AA33" s="535"/>
      <c r="AB33" s="535"/>
      <c r="AC33" s="535"/>
      <c r="AD33" s="535"/>
      <c r="AE33" s="416"/>
      <c r="AF33" s="427"/>
      <c r="AG33" s="529"/>
      <c r="AH33" s="529"/>
    </row>
    <row r="34" spans="2:36" ht="8.25" customHeight="1">
      <c r="B34" s="441"/>
      <c r="C34" s="416"/>
      <c r="D34" s="416"/>
      <c r="E34" s="416"/>
      <c r="F34" s="416"/>
      <c r="G34" s="416"/>
      <c r="H34" s="416"/>
      <c r="I34" s="416"/>
      <c r="J34" s="416"/>
      <c r="K34" s="416"/>
      <c r="L34" s="416"/>
      <c r="M34" s="416"/>
      <c r="N34" s="416"/>
      <c r="O34" s="416"/>
      <c r="P34" s="416"/>
      <c r="Q34" s="416"/>
      <c r="R34" s="427"/>
      <c r="S34" s="416"/>
      <c r="T34" s="441"/>
      <c r="U34" s="416"/>
      <c r="V34" s="416"/>
      <c r="W34" s="416"/>
      <c r="X34" s="416"/>
      <c r="Y34" s="416"/>
      <c r="Z34" s="416"/>
      <c r="AA34" s="416"/>
      <c r="AB34" s="416"/>
      <c r="AC34" s="416"/>
      <c r="AD34" s="416"/>
      <c r="AE34" s="416"/>
      <c r="AF34" s="427"/>
      <c r="AG34" s="529"/>
      <c r="AH34" s="529"/>
    </row>
    <row r="35" spans="2:36">
      <c r="B35" s="441" t="s">
        <v>5105</v>
      </c>
      <c r="C35" s="416"/>
      <c r="D35" s="416"/>
      <c r="E35" s="552" t="s">
        <v>5097</v>
      </c>
      <c r="F35" s="552"/>
      <c r="G35" s="552"/>
      <c r="H35" s="416"/>
      <c r="I35" s="416"/>
      <c r="J35" s="416"/>
      <c r="K35" s="416"/>
      <c r="L35" s="416"/>
      <c r="M35" s="552" t="s">
        <v>5106</v>
      </c>
      <c r="N35" s="552"/>
      <c r="O35" s="552"/>
      <c r="P35" s="552"/>
      <c r="Q35" s="552"/>
      <c r="R35" s="427"/>
      <c r="S35" s="416"/>
      <c r="T35" s="441"/>
      <c r="U35" s="416"/>
      <c r="V35" s="416"/>
      <c r="W35" s="416"/>
      <c r="X35" s="416"/>
      <c r="Y35" s="416"/>
      <c r="Z35" s="416"/>
      <c r="AA35" s="416"/>
      <c r="AB35" s="416"/>
      <c r="AC35" s="416"/>
      <c r="AD35" s="416"/>
      <c r="AE35" s="416"/>
      <c r="AF35" s="427"/>
      <c r="AG35" s="529"/>
      <c r="AH35" s="529"/>
    </row>
    <row r="36" spans="2:36" ht="19.5">
      <c r="B36" s="441"/>
      <c r="C36" s="416"/>
      <c r="D36" s="416"/>
      <c r="E36" s="416"/>
      <c r="F36" s="416"/>
      <c r="G36" s="416"/>
      <c r="H36" s="416"/>
      <c r="I36" s="416"/>
      <c r="J36" s="416"/>
      <c r="K36" s="416"/>
      <c r="L36" s="416"/>
      <c r="M36" s="416"/>
      <c r="N36" s="416"/>
      <c r="O36" s="416"/>
      <c r="P36" s="416"/>
      <c r="Q36" s="416"/>
      <c r="R36" s="427"/>
      <c r="S36" s="416"/>
      <c r="T36" s="441"/>
      <c r="U36" s="416"/>
      <c r="V36" s="416"/>
      <c r="W36" s="416"/>
      <c r="X36" s="416"/>
      <c r="Y36" s="416"/>
      <c r="Z36" s="416"/>
      <c r="AA36" s="416"/>
      <c r="AB36" s="416"/>
      <c r="AC36" s="416"/>
      <c r="AD36" s="416"/>
      <c r="AE36" s="416"/>
      <c r="AF36" s="427"/>
      <c r="AG36" s="529"/>
      <c r="AH36" s="529"/>
      <c r="AJ36" s="463" t="s">
        <v>5102</v>
      </c>
    </row>
    <row r="37" spans="2:36">
      <c r="B37" s="441"/>
      <c r="C37" s="416"/>
      <c r="D37" s="416"/>
      <c r="E37" s="416"/>
      <c r="F37" s="416"/>
      <c r="G37" s="416"/>
      <c r="H37" s="416"/>
      <c r="I37" s="416"/>
      <c r="J37" s="416"/>
      <c r="K37" s="416"/>
      <c r="L37" s="416"/>
      <c r="M37" s="416"/>
      <c r="N37" s="416"/>
      <c r="O37" s="416"/>
      <c r="P37" s="416"/>
      <c r="Q37" s="416"/>
      <c r="R37" s="427"/>
      <c r="S37" s="416"/>
      <c r="T37" s="441"/>
      <c r="U37" s="416"/>
      <c r="V37" s="416"/>
      <c r="W37" s="416"/>
      <c r="X37" s="416"/>
      <c r="Y37" s="416"/>
      <c r="Z37" s="416"/>
      <c r="AA37" s="416"/>
      <c r="AB37" s="416"/>
      <c r="AC37" s="416"/>
      <c r="AD37" s="416"/>
      <c r="AE37" s="416"/>
      <c r="AF37" s="427"/>
      <c r="AG37" s="529"/>
      <c r="AH37" s="529"/>
    </row>
    <row r="38" spans="2:36">
      <c r="B38" s="441"/>
      <c r="C38" s="416"/>
      <c r="D38" s="416"/>
      <c r="E38" s="416"/>
      <c r="F38" s="416"/>
      <c r="G38" s="416"/>
      <c r="H38" s="416"/>
      <c r="I38" s="416"/>
      <c r="J38" s="416"/>
      <c r="K38" s="416"/>
      <c r="L38" s="416"/>
      <c r="M38" s="416"/>
      <c r="N38" s="416"/>
      <c r="O38" s="416"/>
      <c r="P38" s="416"/>
      <c r="Q38" s="416"/>
      <c r="R38" s="427"/>
      <c r="S38" s="416"/>
      <c r="T38" s="441"/>
      <c r="U38" s="416"/>
      <c r="V38" s="416"/>
      <c r="W38" s="416"/>
      <c r="X38" s="416"/>
      <c r="Y38" s="416"/>
      <c r="Z38" s="416"/>
      <c r="AA38" s="416"/>
      <c r="AB38" s="416"/>
      <c r="AC38" s="416"/>
      <c r="AD38" s="416"/>
      <c r="AE38" s="416"/>
      <c r="AF38" s="427"/>
      <c r="AG38" s="529"/>
      <c r="AH38" s="529"/>
    </row>
    <row r="39" spans="2:36">
      <c r="B39" s="441"/>
      <c r="C39" s="416"/>
      <c r="D39" s="416"/>
      <c r="E39" s="552" t="s">
        <v>5105</v>
      </c>
      <c r="F39" s="552"/>
      <c r="G39" s="552"/>
      <c r="H39" s="552"/>
      <c r="I39" s="552"/>
      <c r="J39" s="416"/>
      <c r="K39" s="416"/>
      <c r="L39" s="416"/>
      <c r="M39" s="416"/>
      <c r="N39" s="416"/>
      <c r="O39" s="416"/>
      <c r="P39" s="416"/>
      <c r="Q39" s="416"/>
      <c r="R39" s="427"/>
      <c r="S39" s="416"/>
      <c r="T39" s="441"/>
      <c r="U39" s="416"/>
      <c r="V39" s="416"/>
      <c r="W39" s="416"/>
      <c r="X39" s="416"/>
      <c r="Y39" s="416"/>
      <c r="Z39" s="416"/>
      <c r="AA39" s="416"/>
      <c r="AB39" s="416"/>
      <c r="AC39" s="416"/>
      <c r="AD39" s="416"/>
      <c r="AE39" s="416"/>
      <c r="AF39" s="427"/>
      <c r="AG39" s="529"/>
      <c r="AH39" s="529"/>
    </row>
    <row r="40" spans="2:36" ht="18.75" customHeight="1">
      <c r="B40" s="464"/>
      <c r="C40" s="465"/>
      <c r="D40" s="465"/>
      <c r="E40" s="465"/>
      <c r="F40" s="465"/>
      <c r="G40" s="465"/>
      <c r="H40" s="465"/>
      <c r="I40" s="465"/>
      <c r="J40" s="465"/>
      <c r="K40" s="465"/>
      <c r="L40" s="465"/>
      <c r="M40" s="465"/>
      <c r="N40" s="465"/>
      <c r="O40" s="465"/>
      <c r="P40" s="465"/>
      <c r="Q40" s="465"/>
      <c r="R40" s="466"/>
      <c r="S40" s="416"/>
      <c r="T40" s="464"/>
      <c r="U40" s="465"/>
      <c r="V40" s="465"/>
      <c r="W40" s="465"/>
      <c r="X40" s="465"/>
      <c r="Y40" s="465"/>
      <c r="Z40" s="465"/>
      <c r="AA40" s="465"/>
      <c r="AB40" s="465"/>
      <c r="AC40" s="465"/>
      <c r="AD40" s="465"/>
      <c r="AE40" s="465"/>
      <c r="AF40" s="466"/>
      <c r="AG40" s="529"/>
      <c r="AH40" s="529"/>
    </row>
    <row r="41" spans="2:36" ht="14.25" hidden="1" customHeight="1">
      <c r="B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row>
    <row r="42" spans="2:36" ht="14.25" hidden="1" customHeight="1">
      <c r="B42" s="416"/>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row>
    <row r="43" spans="2:36" ht="14.25" hidden="1" customHeight="1">
      <c r="B43" s="416"/>
      <c r="C43" s="416"/>
      <c r="D43" s="416"/>
      <c r="E43" s="416"/>
      <c r="F43" s="416"/>
      <c r="G43" s="416"/>
      <c r="H43" s="416"/>
      <c r="I43" s="416"/>
      <c r="J43" s="416"/>
      <c r="K43" s="416"/>
      <c r="L43" s="416"/>
      <c r="M43" s="416"/>
      <c r="N43" s="416"/>
      <c r="O43" s="416"/>
      <c r="P43" s="416"/>
      <c r="Q43" s="416"/>
      <c r="R43" s="416"/>
      <c r="S43" s="552"/>
      <c r="T43" s="552"/>
      <c r="U43" s="416"/>
      <c r="V43" s="416"/>
      <c r="W43" s="416"/>
      <c r="X43" s="416"/>
      <c r="Y43" s="416"/>
      <c r="Z43" s="416"/>
      <c r="AA43" s="416"/>
      <c r="AB43" s="416"/>
      <c r="AC43" s="416"/>
      <c r="AD43" s="416"/>
      <c r="AE43" s="416"/>
      <c r="AF43" s="416"/>
      <c r="AG43" s="416"/>
      <c r="AH43" s="416"/>
    </row>
    <row r="44" spans="2:36" ht="14.25" hidden="1" customHeight="1">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row>
    <row r="45" spans="2:36" ht="14.25" hidden="1" customHeight="1">
      <c r="B45" s="416"/>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row>
    <row r="46" spans="2:36" ht="14.25" hidden="1" customHeight="1">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row>
    <row r="47" spans="2:36" ht="14.25" hidden="1" customHeight="1">
      <c r="B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row>
    <row r="48" spans="2:36" ht="14.25" hidden="1" customHeight="1">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row>
    <row r="49" spans="2:34" ht="14.25" hidden="1" customHeight="1">
      <c r="B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row>
    <row r="50" spans="2:34" ht="14.25" hidden="1" customHeight="1">
      <c r="B50" s="416"/>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row>
    <row r="51" spans="2:34" ht="14.25" hidden="1" customHeight="1">
      <c r="B51" s="416"/>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row>
    <row r="52" spans="2:34" ht="14.25" hidden="1" customHeight="1">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row>
    <row r="53" spans="2:34" ht="14.25" hidden="1" customHeight="1">
      <c r="B53" s="416"/>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row>
    <row r="54" spans="2:34"/>
  </sheetData>
  <sheetProtection password="CCE6" sheet="1" objects="1" scenarios="1" selectLockedCells="1"/>
  <mergeCells count="43">
    <mergeCell ref="T25:X25"/>
    <mergeCell ref="AA25:AD25"/>
    <mergeCell ref="B26:R27"/>
    <mergeCell ref="K28:M28"/>
    <mergeCell ref="S43:T43"/>
    <mergeCell ref="B31:J31"/>
    <mergeCell ref="F32:G32"/>
    <mergeCell ref="Z33:AD33"/>
    <mergeCell ref="E35:G35"/>
    <mergeCell ref="M35:Q35"/>
    <mergeCell ref="E39:I39"/>
    <mergeCell ref="B29:G29"/>
    <mergeCell ref="T15:AF20"/>
    <mergeCell ref="D19:G19"/>
    <mergeCell ref="L19:N19"/>
    <mergeCell ref="P19:Q19"/>
    <mergeCell ref="D21:G21"/>
    <mergeCell ref="I21:K21"/>
    <mergeCell ref="L21:P21"/>
    <mergeCell ref="D13:H13"/>
    <mergeCell ref="I13:R13"/>
    <mergeCell ref="B24:R24"/>
    <mergeCell ref="D15:G15"/>
    <mergeCell ref="J15:P15"/>
    <mergeCell ref="B22:C22"/>
    <mergeCell ref="E22:G22"/>
    <mergeCell ref="I22:M22"/>
    <mergeCell ref="AJ22:AK22"/>
    <mergeCell ref="AJ21:AK21"/>
    <mergeCell ref="B2:R2"/>
    <mergeCell ref="T2:AF2"/>
    <mergeCell ref="AG2:AH40"/>
    <mergeCell ref="T3:AE4"/>
    <mergeCell ref="U6:X6"/>
    <mergeCell ref="Z6:AA6"/>
    <mergeCell ref="J7:P11"/>
    <mergeCell ref="T7:U8"/>
    <mergeCell ref="V7:Z10"/>
    <mergeCell ref="AA7:AF8"/>
    <mergeCell ref="T9:T10"/>
    <mergeCell ref="D11:G11"/>
    <mergeCell ref="T11:X11"/>
    <mergeCell ref="T12:W12"/>
  </mergeCells>
  <pageMargins left="0.28000000000000003" right="0.28000000000000003" top="0.24" bottom="0.26" header="0.14000000000000001" footer="0.16"/>
  <pageSetup paperSize="5" orientation="landscape" verticalDpi="180"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28"/>
  <dimension ref="B2:AN140"/>
  <sheetViews>
    <sheetView showGridLines="0" showRowColHeaders="0" view="pageBreakPreview" zoomScale="85" zoomScaleSheetLayoutView="85" workbookViewId="0">
      <selection activeCell="AD22" sqref="AD22"/>
    </sheetView>
  </sheetViews>
  <sheetFormatPr defaultRowHeight="12.75"/>
  <cols>
    <col min="2" max="2" width="4.28515625" customWidth="1"/>
    <col min="3" max="3" width="0.28515625" customWidth="1"/>
    <col min="4" max="4" width="11.140625" customWidth="1"/>
    <col min="5" max="5" width="7.85546875" customWidth="1"/>
    <col min="6" max="9" width="5.28515625" customWidth="1"/>
    <col min="10" max="10" width="0.42578125" hidden="1" customWidth="1"/>
    <col min="11" max="11" width="4.85546875" customWidth="1"/>
    <col min="12" max="12" width="7.5703125" customWidth="1"/>
    <col min="13" max="13" width="0.140625" hidden="1" customWidth="1"/>
    <col min="14" max="14" width="5.5703125" customWidth="1"/>
    <col min="15" max="18" width="4.85546875" customWidth="1"/>
    <col min="19" max="19" width="4.42578125" customWidth="1"/>
    <col min="20" max="20" width="1.85546875" customWidth="1"/>
    <col min="21" max="21" width="2.140625" customWidth="1"/>
    <col min="22" max="22" width="4.7109375" customWidth="1"/>
    <col min="23" max="23" width="3.7109375" customWidth="1"/>
    <col min="258" max="258" width="4.28515625" customWidth="1"/>
    <col min="259" max="259" width="0.28515625" customWidth="1"/>
    <col min="260" max="260" width="11.140625" customWidth="1"/>
    <col min="261" max="261" width="7.85546875" customWidth="1"/>
    <col min="262" max="265" width="5.28515625" customWidth="1"/>
    <col min="266" max="266" width="0" hidden="1" customWidth="1"/>
    <col min="267" max="267" width="4.85546875" customWidth="1"/>
    <col min="268" max="268" width="7.5703125" customWidth="1"/>
    <col min="269" max="269" width="0" hidden="1" customWidth="1"/>
    <col min="270" max="270" width="5.5703125" customWidth="1"/>
    <col min="271" max="274" width="4.85546875" customWidth="1"/>
    <col min="275" max="275" width="4.42578125" customWidth="1"/>
    <col min="276" max="276" width="1.85546875" customWidth="1"/>
    <col min="277" max="277" width="2.140625" customWidth="1"/>
    <col min="278" max="278" width="4.7109375" customWidth="1"/>
    <col min="279" max="279" width="3.7109375" customWidth="1"/>
    <col min="514" max="514" width="4.28515625" customWidth="1"/>
    <col min="515" max="515" width="0.28515625" customWidth="1"/>
    <col min="516" max="516" width="11.140625" customWidth="1"/>
    <col min="517" max="517" width="7.85546875" customWidth="1"/>
    <col min="518" max="521" width="5.28515625" customWidth="1"/>
    <col min="522" max="522" width="0" hidden="1" customWidth="1"/>
    <col min="523" max="523" width="4.85546875" customWidth="1"/>
    <col min="524" max="524" width="7.5703125" customWidth="1"/>
    <col min="525" max="525" width="0" hidden="1" customWidth="1"/>
    <col min="526" max="526" width="5.5703125" customWidth="1"/>
    <col min="527" max="530" width="4.85546875" customWidth="1"/>
    <col min="531" max="531" width="4.42578125" customWidth="1"/>
    <col min="532" max="532" width="1.85546875" customWidth="1"/>
    <col min="533" max="533" width="2.140625" customWidth="1"/>
    <col min="534" max="534" width="4.7109375" customWidth="1"/>
    <col min="535" max="535" width="3.7109375" customWidth="1"/>
    <col min="770" max="770" width="4.28515625" customWidth="1"/>
    <col min="771" max="771" width="0.28515625" customWidth="1"/>
    <col min="772" max="772" width="11.140625" customWidth="1"/>
    <col min="773" max="773" width="7.85546875" customWidth="1"/>
    <col min="774" max="777" width="5.28515625" customWidth="1"/>
    <col min="778" max="778" width="0" hidden="1" customWidth="1"/>
    <col min="779" max="779" width="4.85546875" customWidth="1"/>
    <col min="780" max="780" width="7.5703125" customWidth="1"/>
    <col min="781" max="781" width="0" hidden="1" customWidth="1"/>
    <col min="782" max="782" width="5.5703125" customWidth="1"/>
    <col min="783" max="786" width="4.85546875" customWidth="1"/>
    <col min="787" max="787" width="4.42578125" customWidth="1"/>
    <col min="788" max="788" width="1.85546875" customWidth="1"/>
    <col min="789" max="789" width="2.140625" customWidth="1"/>
    <col min="790" max="790" width="4.7109375" customWidth="1"/>
    <col min="791" max="791" width="3.7109375" customWidth="1"/>
    <col min="1026" max="1026" width="4.28515625" customWidth="1"/>
    <col min="1027" max="1027" width="0.28515625" customWidth="1"/>
    <col min="1028" max="1028" width="11.140625" customWidth="1"/>
    <col min="1029" max="1029" width="7.85546875" customWidth="1"/>
    <col min="1030" max="1033" width="5.28515625" customWidth="1"/>
    <col min="1034" max="1034" width="0" hidden="1" customWidth="1"/>
    <col min="1035" max="1035" width="4.85546875" customWidth="1"/>
    <col min="1036" max="1036" width="7.5703125" customWidth="1"/>
    <col min="1037" max="1037" width="0" hidden="1" customWidth="1"/>
    <col min="1038" max="1038" width="5.5703125" customWidth="1"/>
    <col min="1039" max="1042" width="4.85546875" customWidth="1"/>
    <col min="1043" max="1043" width="4.42578125" customWidth="1"/>
    <col min="1044" max="1044" width="1.85546875" customWidth="1"/>
    <col min="1045" max="1045" width="2.140625" customWidth="1"/>
    <col min="1046" max="1046" width="4.7109375" customWidth="1"/>
    <col min="1047" max="1047" width="3.7109375" customWidth="1"/>
    <col min="1282" max="1282" width="4.28515625" customWidth="1"/>
    <col min="1283" max="1283" width="0.28515625" customWidth="1"/>
    <col min="1284" max="1284" width="11.140625" customWidth="1"/>
    <col min="1285" max="1285" width="7.85546875" customWidth="1"/>
    <col min="1286" max="1289" width="5.28515625" customWidth="1"/>
    <col min="1290" max="1290" width="0" hidden="1" customWidth="1"/>
    <col min="1291" max="1291" width="4.85546875" customWidth="1"/>
    <col min="1292" max="1292" width="7.5703125" customWidth="1"/>
    <col min="1293" max="1293" width="0" hidden="1" customWidth="1"/>
    <col min="1294" max="1294" width="5.5703125" customWidth="1"/>
    <col min="1295" max="1298" width="4.85546875" customWidth="1"/>
    <col min="1299" max="1299" width="4.42578125" customWidth="1"/>
    <col min="1300" max="1300" width="1.85546875" customWidth="1"/>
    <col min="1301" max="1301" width="2.140625" customWidth="1"/>
    <col min="1302" max="1302" width="4.7109375" customWidth="1"/>
    <col min="1303" max="1303" width="3.7109375" customWidth="1"/>
    <col min="1538" max="1538" width="4.28515625" customWidth="1"/>
    <col min="1539" max="1539" width="0.28515625" customWidth="1"/>
    <col min="1540" max="1540" width="11.140625" customWidth="1"/>
    <col min="1541" max="1541" width="7.85546875" customWidth="1"/>
    <col min="1542" max="1545" width="5.28515625" customWidth="1"/>
    <col min="1546" max="1546" width="0" hidden="1" customWidth="1"/>
    <col min="1547" max="1547" width="4.85546875" customWidth="1"/>
    <col min="1548" max="1548" width="7.5703125" customWidth="1"/>
    <col min="1549" max="1549" width="0" hidden="1" customWidth="1"/>
    <col min="1550" max="1550" width="5.5703125" customWidth="1"/>
    <col min="1551" max="1554" width="4.85546875" customWidth="1"/>
    <col min="1555" max="1555" width="4.42578125" customWidth="1"/>
    <col min="1556" max="1556" width="1.85546875" customWidth="1"/>
    <col min="1557" max="1557" width="2.140625" customWidth="1"/>
    <col min="1558" max="1558" width="4.7109375" customWidth="1"/>
    <col min="1559" max="1559" width="3.7109375" customWidth="1"/>
    <col min="1794" max="1794" width="4.28515625" customWidth="1"/>
    <col min="1795" max="1795" width="0.28515625" customWidth="1"/>
    <col min="1796" max="1796" width="11.140625" customWidth="1"/>
    <col min="1797" max="1797" width="7.85546875" customWidth="1"/>
    <col min="1798" max="1801" width="5.28515625" customWidth="1"/>
    <col min="1802" max="1802" width="0" hidden="1" customWidth="1"/>
    <col min="1803" max="1803" width="4.85546875" customWidth="1"/>
    <col min="1804" max="1804" width="7.5703125" customWidth="1"/>
    <col min="1805" max="1805" width="0" hidden="1" customWidth="1"/>
    <col min="1806" max="1806" width="5.5703125" customWidth="1"/>
    <col min="1807" max="1810" width="4.85546875" customWidth="1"/>
    <col min="1811" max="1811" width="4.42578125" customWidth="1"/>
    <col min="1812" max="1812" width="1.85546875" customWidth="1"/>
    <col min="1813" max="1813" width="2.140625" customWidth="1"/>
    <col min="1814" max="1814" width="4.7109375" customWidth="1"/>
    <col min="1815" max="1815" width="3.7109375" customWidth="1"/>
    <col min="2050" max="2050" width="4.28515625" customWidth="1"/>
    <col min="2051" max="2051" width="0.28515625" customWidth="1"/>
    <col min="2052" max="2052" width="11.140625" customWidth="1"/>
    <col min="2053" max="2053" width="7.85546875" customWidth="1"/>
    <col min="2054" max="2057" width="5.28515625" customWidth="1"/>
    <col min="2058" max="2058" width="0" hidden="1" customWidth="1"/>
    <col min="2059" max="2059" width="4.85546875" customWidth="1"/>
    <col min="2060" max="2060" width="7.5703125" customWidth="1"/>
    <col min="2061" max="2061" width="0" hidden="1" customWidth="1"/>
    <col min="2062" max="2062" width="5.5703125" customWidth="1"/>
    <col min="2063" max="2066" width="4.85546875" customWidth="1"/>
    <col min="2067" max="2067" width="4.42578125" customWidth="1"/>
    <col min="2068" max="2068" width="1.85546875" customWidth="1"/>
    <col min="2069" max="2069" width="2.140625" customWidth="1"/>
    <col min="2070" max="2070" width="4.7109375" customWidth="1"/>
    <col min="2071" max="2071" width="3.7109375" customWidth="1"/>
    <col min="2306" max="2306" width="4.28515625" customWidth="1"/>
    <col min="2307" max="2307" width="0.28515625" customWidth="1"/>
    <col min="2308" max="2308" width="11.140625" customWidth="1"/>
    <col min="2309" max="2309" width="7.85546875" customWidth="1"/>
    <col min="2310" max="2313" width="5.28515625" customWidth="1"/>
    <col min="2314" max="2314" width="0" hidden="1" customWidth="1"/>
    <col min="2315" max="2315" width="4.85546875" customWidth="1"/>
    <col min="2316" max="2316" width="7.5703125" customWidth="1"/>
    <col min="2317" max="2317" width="0" hidden="1" customWidth="1"/>
    <col min="2318" max="2318" width="5.5703125" customWidth="1"/>
    <col min="2319" max="2322" width="4.85546875" customWidth="1"/>
    <col min="2323" max="2323" width="4.42578125" customWidth="1"/>
    <col min="2324" max="2324" width="1.85546875" customWidth="1"/>
    <col min="2325" max="2325" width="2.140625" customWidth="1"/>
    <col min="2326" max="2326" width="4.7109375" customWidth="1"/>
    <col min="2327" max="2327" width="3.7109375" customWidth="1"/>
    <col min="2562" max="2562" width="4.28515625" customWidth="1"/>
    <col min="2563" max="2563" width="0.28515625" customWidth="1"/>
    <col min="2564" max="2564" width="11.140625" customWidth="1"/>
    <col min="2565" max="2565" width="7.85546875" customWidth="1"/>
    <col min="2566" max="2569" width="5.28515625" customWidth="1"/>
    <col min="2570" max="2570" width="0" hidden="1" customWidth="1"/>
    <col min="2571" max="2571" width="4.85546875" customWidth="1"/>
    <col min="2572" max="2572" width="7.5703125" customWidth="1"/>
    <col min="2573" max="2573" width="0" hidden="1" customWidth="1"/>
    <col min="2574" max="2574" width="5.5703125" customWidth="1"/>
    <col min="2575" max="2578" width="4.85546875" customWidth="1"/>
    <col min="2579" max="2579" width="4.42578125" customWidth="1"/>
    <col min="2580" max="2580" width="1.85546875" customWidth="1"/>
    <col min="2581" max="2581" width="2.140625" customWidth="1"/>
    <col min="2582" max="2582" width="4.7109375" customWidth="1"/>
    <col min="2583" max="2583" width="3.7109375" customWidth="1"/>
    <col min="2818" max="2818" width="4.28515625" customWidth="1"/>
    <col min="2819" max="2819" width="0.28515625" customWidth="1"/>
    <col min="2820" max="2820" width="11.140625" customWidth="1"/>
    <col min="2821" max="2821" width="7.85546875" customWidth="1"/>
    <col min="2822" max="2825" width="5.28515625" customWidth="1"/>
    <col min="2826" max="2826" width="0" hidden="1" customWidth="1"/>
    <col min="2827" max="2827" width="4.85546875" customWidth="1"/>
    <col min="2828" max="2828" width="7.5703125" customWidth="1"/>
    <col min="2829" max="2829" width="0" hidden="1" customWidth="1"/>
    <col min="2830" max="2830" width="5.5703125" customWidth="1"/>
    <col min="2831" max="2834" width="4.85546875" customWidth="1"/>
    <col min="2835" max="2835" width="4.42578125" customWidth="1"/>
    <col min="2836" max="2836" width="1.85546875" customWidth="1"/>
    <col min="2837" max="2837" width="2.140625" customWidth="1"/>
    <col min="2838" max="2838" width="4.7109375" customWidth="1"/>
    <col min="2839" max="2839" width="3.7109375" customWidth="1"/>
    <col min="3074" max="3074" width="4.28515625" customWidth="1"/>
    <col min="3075" max="3075" width="0.28515625" customWidth="1"/>
    <col min="3076" max="3076" width="11.140625" customWidth="1"/>
    <col min="3077" max="3077" width="7.85546875" customWidth="1"/>
    <col min="3078" max="3081" width="5.28515625" customWidth="1"/>
    <col min="3082" max="3082" width="0" hidden="1" customWidth="1"/>
    <col min="3083" max="3083" width="4.85546875" customWidth="1"/>
    <col min="3084" max="3084" width="7.5703125" customWidth="1"/>
    <col min="3085" max="3085" width="0" hidden="1" customWidth="1"/>
    <col min="3086" max="3086" width="5.5703125" customWidth="1"/>
    <col min="3087" max="3090" width="4.85546875" customWidth="1"/>
    <col min="3091" max="3091" width="4.42578125" customWidth="1"/>
    <col min="3092" max="3092" width="1.85546875" customWidth="1"/>
    <col min="3093" max="3093" width="2.140625" customWidth="1"/>
    <col min="3094" max="3094" width="4.7109375" customWidth="1"/>
    <col min="3095" max="3095" width="3.7109375" customWidth="1"/>
    <col min="3330" max="3330" width="4.28515625" customWidth="1"/>
    <col min="3331" max="3331" width="0.28515625" customWidth="1"/>
    <col min="3332" max="3332" width="11.140625" customWidth="1"/>
    <col min="3333" max="3333" width="7.85546875" customWidth="1"/>
    <col min="3334" max="3337" width="5.28515625" customWidth="1"/>
    <col min="3338" max="3338" width="0" hidden="1" customWidth="1"/>
    <col min="3339" max="3339" width="4.85546875" customWidth="1"/>
    <col min="3340" max="3340" width="7.5703125" customWidth="1"/>
    <col min="3341" max="3341" width="0" hidden="1" customWidth="1"/>
    <col min="3342" max="3342" width="5.5703125" customWidth="1"/>
    <col min="3343" max="3346" width="4.85546875" customWidth="1"/>
    <col min="3347" max="3347" width="4.42578125" customWidth="1"/>
    <col min="3348" max="3348" width="1.85546875" customWidth="1"/>
    <col min="3349" max="3349" width="2.140625" customWidth="1"/>
    <col min="3350" max="3350" width="4.7109375" customWidth="1"/>
    <col min="3351" max="3351" width="3.7109375" customWidth="1"/>
    <col min="3586" max="3586" width="4.28515625" customWidth="1"/>
    <col min="3587" max="3587" width="0.28515625" customWidth="1"/>
    <col min="3588" max="3588" width="11.140625" customWidth="1"/>
    <col min="3589" max="3589" width="7.85546875" customWidth="1"/>
    <col min="3590" max="3593" width="5.28515625" customWidth="1"/>
    <col min="3594" max="3594" width="0" hidden="1" customWidth="1"/>
    <col min="3595" max="3595" width="4.85546875" customWidth="1"/>
    <col min="3596" max="3596" width="7.5703125" customWidth="1"/>
    <col min="3597" max="3597" width="0" hidden="1" customWidth="1"/>
    <col min="3598" max="3598" width="5.5703125" customWidth="1"/>
    <col min="3599" max="3602" width="4.85546875" customWidth="1"/>
    <col min="3603" max="3603" width="4.42578125" customWidth="1"/>
    <col min="3604" max="3604" width="1.85546875" customWidth="1"/>
    <col min="3605" max="3605" width="2.140625" customWidth="1"/>
    <col min="3606" max="3606" width="4.7109375" customWidth="1"/>
    <col min="3607" max="3607" width="3.7109375" customWidth="1"/>
    <col min="3842" max="3842" width="4.28515625" customWidth="1"/>
    <col min="3843" max="3843" width="0.28515625" customWidth="1"/>
    <col min="3844" max="3844" width="11.140625" customWidth="1"/>
    <col min="3845" max="3845" width="7.85546875" customWidth="1"/>
    <col min="3846" max="3849" width="5.28515625" customWidth="1"/>
    <col min="3850" max="3850" width="0" hidden="1" customWidth="1"/>
    <col min="3851" max="3851" width="4.85546875" customWidth="1"/>
    <col min="3852" max="3852" width="7.5703125" customWidth="1"/>
    <col min="3853" max="3853" width="0" hidden="1" customWidth="1"/>
    <col min="3854" max="3854" width="5.5703125" customWidth="1"/>
    <col min="3855" max="3858" width="4.85546875" customWidth="1"/>
    <col min="3859" max="3859" width="4.42578125" customWidth="1"/>
    <col min="3860" max="3860" width="1.85546875" customWidth="1"/>
    <col min="3861" max="3861" width="2.140625" customWidth="1"/>
    <col min="3862" max="3862" width="4.7109375" customWidth="1"/>
    <col min="3863" max="3863" width="3.7109375" customWidth="1"/>
    <col min="4098" max="4098" width="4.28515625" customWidth="1"/>
    <col min="4099" max="4099" width="0.28515625" customWidth="1"/>
    <col min="4100" max="4100" width="11.140625" customWidth="1"/>
    <col min="4101" max="4101" width="7.85546875" customWidth="1"/>
    <col min="4102" max="4105" width="5.28515625" customWidth="1"/>
    <col min="4106" max="4106" width="0" hidden="1" customWidth="1"/>
    <col min="4107" max="4107" width="4.85546875" customWidth="1"/>
    <col min="4108" max="4108" width="7.5703125" customWidth="1"/>
    <col min="4109" max="4109" width="0" hidden="1" customWidth="1"/>
    <col min="4110" max="4110" width="5.5703125" customWidth="1"/>
    <col min="4111" max="4114" width="4.85546875" customWidth="1"/>
    <col min="4115" max="4115" width="4.42578125" customWidth="1"/>
    <col min="4116" max="4116" width="1.85546875" customWidth="1"/>
    <col min="4117" max="4117" width="2.140625" customWidth="1"/>
    <col min="4118" max="4118" width="4.7109375" customWidth="1"/>
    <col min="4119" max="4119" width="3.7109375" customWidth="1"/>
    <col min="4354" max="4354" width="4.28515625" customWidth="1"/>
    <col min="4355" max="4355" width="0.28515625" customWidth="1"/>
    <col min="4356" max="4356" width="11.140625" customWidth="1"/>
    <col min="4357" max="4357" width="7.85546875" customWidth="1"/>
    <col min="4358" max="4361" width="5.28515625" customWidth="1"/>
    <col min="4362" max="4362" width="0" hidden="1" customWidth="1"/>
    <col min="4363" max="4363" width="4.85546875" customWidth="1"/>
    <col min="4364" max="4364" width="7.5703125" customWidth="1"/>
    <col min="4365" max="4365" width="0" hidden="1" customWidth="1"/>
    <col min="4366" max="4366" width="5.5703125" customWidth="1"/>
    <col min="4367" max="4370" width="4.85546875" customWidth="1"/>
    <col min="4371" max="4371" width="4.42578125" customWidth="1"/>
    <col min="4372" max="4372" width="1.85546875" customWidth="1"/>
    <col min="4373" max="4373" width="2.140625" customWidth="1"/>
    <col min="4374" max="4374" width="4.7109375" customWidth="1"/>
    <col min="4375" max="4375" width="3.7109375" customWidth="1"/>
    <col min="4610" max="4610" width="4.28515625" customWidth="1"/>
    <col min="4611" max="4611" width="0.28515625" customWidth="1"/>
    <col min="4612" max="4612" width="11.140625" customWidth="1"/>
    <col min="4613" max="4613" width="7.85546875" customWidth="1"/>
    <col min="4614" max="4617" width="5.28515625" customWidth="1"/>
    <col min="4618" max="4618" width="0" hidden="1" customWidth="1"/>
    <col min="4619" max="4619" width="4.85546875" customWidth="1"/>
    <col min="4620" max="4620" width="7.5703125" customWidth="1"/>
    <col min="4621" max="4621" width="0" hidden="1" customWidth="1"/>
    <col min="4622" max="4622" width="5.5703125" customWidth="1"/>
    <col min="4623" max="4626" width="4.85546875" customWidth="1"/>
    <col min="4627" max="4627" width="4.42578125" customWidth="1"/>
    <col min="4628" max="4628" width="1.85546875" customWidth="1"/>
    <col min="4629" max="4629" width="2.140625" customWidth="1"/>
    <col min="4630" max="4630" width="4.7109375" customWidth="1"/>
    <col min="4631" max="4631" width="3.7109375" customWidth="1"/>
    <col min="4866" max="4866" width="4.28515625" customWidth="1"/>
    <col min="4867" max="4867" width="0.28515625" customWidth="1"/>
    <col min="4868" max="4868" width="11.140625" customWidth="1"/>
    <col min="4869" max="4869" width="7.85546875" customWidth="1"/>
    <col min="4870" max="4873" width="5.28515625" customWidth="1"/>
    <col min="4874" max="4874" width="0" hidden="1" customWidth="1"/>
    <col min="4875" max="4875" width="4.85546875" customWidth="1"/>
    <col min="4876" max="4876" width="7.5703125" customWidth="1"/>
    <col min="4877" max="4877" width="0" hidden="1" customWidth="1"/>
    <col min="4878" max="4878" width="5.5703125" customWidth="1"/>
    <col min="4879" max="4882" width="4.85546875" customWidth="1"/>
    <col min="4883" max="4883" width="4.42578125" customWidth="1"/>
    <col min="4884" max="4884" width="1.85546875" customWidth="1"/>
    <col min="4885" max="4885" width="2.140625" customWidth="1"/>
    <col min="4886" max="4886" width="4.7109375" customWidth="1"/>
    <col min="4887" max="4887" width="3.7109375" customWidth="1"/>
    <col min="5122" max="5122" width="4.28515625" customWidth="1"/>
    <col min="5123" max="5123" width="0.28515625" customWidth="1"/>
    <col min="5124" max="5124" width="11.140625" customWidth="1"/>
    <col min="5125" max="5125" width="7.85546875" customWidth="1"/>
    <col min="5126" max="5129" width="5.28515625" customWidth="1"/>
    <col min="5130" max="5130" width="0" hidden="1" customWidth="1"/>
    <col min="5131" max="5131" width="4.85546875" customWidth="1"/>
    <col min="5132" max="5132" width="7.5703125" customWidth="1"/>
    <col min="5133" max="5133" width="0" hidden="1" customWidth="1"/>
    <col min="5134" max="5134" width="5.5703125" customWidth="1"/>
    <col min="5135" max="5138" width="4.85546875" customWidth="1"/>
    <col min="5139" max="5139" width="4.42578125" customWidth="1"/>
    <col min="5140" max="5140" width="1.85546875" customWidth="1"/>
    <col min="5141" max="5141" width="2.140625" customWidth="1"/>
    <col min="5142" max="5142" width="4.7109375" customWidth="1"/>
    <col min="5143" max="5143" width="3.7109375" customWidth="1"/>
    <col min="5378" max="5378" width="4.28515625" customWidth="1"/>
    <col min="5379" max="5379" width="0.28515625" customWidth="1"/>
    <col min="5380" max="5380" width="11.140625" customWidth="1"/>
    <col min="5381" max="5381" width="7.85546875" customWidth="1"/>
    <col min="5382" max="5385" width="5.28515625" customWidth="1"/>
    <col min="5386" max="5386" width="0" hidden="1" customWidth="1"/>
    <col min="5387" max="5387" width="4.85546875" customWidth="1"/>
    <col min="5388" max="5388" width="7.5703125" customWidth="1"/>
    <col min="5389" max="5389" width="0" hidden="1" customWidth="1"/>
    <col min="5390" max="5390" width="5.5703125" customWidth="1"/>
    <col min="5391" max="5394" width="4.85546875" customWidth="1"/>
    <col min="5395" max="5395" width="4.42578125" customWidth="1"/>
    <col min="5396" max="5396" width="1.85546875" customWidth="1"/>
    <col min="5397" max="5397" width="2.140625" customWidth="1"/>
    <col min="5398" max="5398" width="4.7109375" customWidth="1"/>
    <col min="5399" max="5399" width="3.7109375" customWidth="1"/>
    <col min="5634" max="5634" width="4.28515625" customWidth="1"/>
    <col min="5635" max="5635" width="0.28515625" customWidth="1"/>
    <col min="5636" max="5636" width="11.140625" customWidth="1"/>
    <col min="5637" max="5637" width="7.85546875" customWidth="1"/>
    <col min="5638" max="5641" width="5.28515625" customWidth="1"/>
    <col min="5642" max="5642" width="0" hidden="1" customWidth="1"/>
    <col min="5643" max="5643" width="4.85546875" customWidth="1"/>
    <col min="5644" max="5644" width="7.5703125" customWidth="1"/>
    <col min="5645" max="5645" width="0" hidden="1" customWidth="1"/>
    <col min="5646" max="5646" width="5.5703125" customWidth="1"/>
    <col min="5647" max="5650" width="4.85546875" customWidth="1"/>
    <col min="5651" max="5651" width="4.42578125" customWidth="1"/>
    <col min="5652" max="5652" width="1.85546875" customWidth="1"/>
    <col min="5653" max="5653" width="2.140625" customWidth="1"/>
    <col min="5654" max="5654" width="4.7109375" customWidth="1"/>
    <col min="5655" max="5655" width="3.7109375" customWidth="1"/>
    <col min="5890" max="5890" width="4.28515625" customWidth="1"/>
    <col min="5891" max="5891" width="0.28515625" customWidth="1"/>
    <col min="5892" max="5892" width="11.140625" customWidth="1"/>
    <col min="5893" max="5893" width="7.85546875" customWidth="1"/>
    <col min="5894" max="5897" width="5.28515625" customWidth="1"/>
    <col min="5898" max="5898" width="0" hidden="1" customWidth="1"/>
    <col min="5899" max="5899" width="4.85546875" customWidth="1"/>
    <col min="5900" max="5900" width="7.5703125" customWidth="1"/>
    <col min="5901" max="5901" width="0" hidden="1" customWidth="1"/>
    <col min="5902" max="5902" width="5.5703125" customWidth="1"/>
    <col min="5903" max="5906" width="4.85546875" customWidth="1"/>
    <col min="5907" max="5907" width="4.42578125" customWidth="1"/>
    <col min="5908" max="5908" width="1.85546875" customWidth="1"/>
    <col min="5909" max="5909" width="2.140625" customWidth="1"/>
    <col min="5910" max="5910" width="4.7109375" customWidth="1"/>
    <col min="5911" max="5911" width="3.7109375" customWidth="1"/>
    <col min="6146" max="6146" width="4.28515625" customWidth="1"/>
    <col min="6147" max="6147" width="0.28515625" customWidth="1"/>
    <col min="6148" max="6148" width="11.140625" customWidth="1"/>
    <col min="6149" max="6149" width="7.85546875" customWidth="1"/>
    <col min="6150" max="6153" width="5.28515625" customWidth="1"/>
    <col min="6154" max="6154" width="0" hidden="1" customWidth="1"/>
    <col min="6155" max="6155" width="4.85546875" customWidth="1"/>
    <col min="6156" max="6156" width="7.5703125" customWidth="1"/>
    <col min="6157" max="6157" width="0" hidden="1" customWidth="1"/>
    <col min="6158" max="6158" width="5.5703125" customWidth="1"/>
    <col min="6159" max="6162" width="4.85546875" customWidth="1"/>
    <col min="6163" max="6163" width="4.42578125" customWidth="1"/>
    <col min="6164" max="6164" width="1.85546875" customWidth="1"/>
    <col min="6165" max="6165" width="2.140625" customWidth="1"/>
    <col min="6166" max="6166" width="4.7109375" customWidth="1"/>
    <col min="6167" max="6167" width="3.7109375" customWidth="1"/>
    <col min="6402" max="6402" width="4.28515625" customWidth="1"/>
    <col min="6403" max="6403" width="0.28515625" customWidth="1"/>
    <col min="6404" max="6404" width="11.140625" customWidth="1"/>
    <col min="6405" max="6405" width="7.85546875" customWidth="1"/>
    <col min="6406" max="6409" width="5.28515625" customWidth="1"/>
    <col min="6410" max="6410" width="0" hidden="1" customWidth="1"/>
    <col min="6411" max="6411" width="4.85546875" customWidth="1"/>
    <col min="6412" max="6412" width="7.5703125" customWidth="1"/>
    <col min="6413" max="6413" width="0" hidden="1" customWidth="1"/>
    <col min="6414" max="6414" width="5.5703125" customWidth="1"/>
    <col min="6415" max="6418" width="4.85546875" customWidth="1"/>
    <col min="6419" max="6419" width="4.42578125" customWidth="1"/>
    <col min="6420" max="6420" width="1.85546875" customWidth="1"/>
    <col min="6421" max="6421" width="2.140625" customWidth="1"/>
    <col min="6422" max="6422" width="4.7109375" customWidth="1"/>
    <col min="6423" max="6423" width="3.7109375" customWidth="1"/>
    <col min="6658" max="6658" width="4.28515625" customWidth="1"/>
    <col min="6659" max="6659" width="0.28515625" customWidth="1"/>
    <col min="6660" max="6660" width="11.140625" customWidth="1"/>
    <col min="6661" max="6661" width="7.85546875" customWidth="1"/>
    <col min="6662" max="6665" width="5.28515625" customWidth="1"/>
    <col min="6666" max="6666" width="0" hidden="1" customWidth="1"/>
    <col min="6667" max="6667" width="4.85546875" customWidth="1"/>
    <col min="6668" max="6668" width="7.5703125" customWidth="1"/>
    <col min="6669" max="6669" width="0" hidden="1" customWidth="1"/>
    <col min="6670" max="6670" width="5.5703125" customWidth="1"/>
    <col min="6671" max="6674" width="4.85546875" customWidth="1"/>
    <col min="6675" max="6675" width="4.42578125" customWidth="1"/>
    <col min="6676" max="6676" width="1.85546875" customWidth="1"/>
    <col min="6677" max="6677" width="2.140625" customWidth="1"/>
    <col min="6678" max="6678" width="4.7109375" customWidth="1"/>
    <col min="6679" max="6679" width="3.7109375" customWidth="1"/>
    <col min="6914" max="6914" width="4.28515625" customWidth="1"/>
    <col min="6915" max="6915" width="0.28515625" customWidth="1"/>
    <col min="6916" max="6916" width="11.140625" customWidth="1"/>
    <col min="6917" max="6917" width="7.85546875" customWidth="1"/>
    <col min="6918" max="6921" width="5.28515625" customWidth="1"/>
    <col min="6922" max="6922" width="0" hidden="1" customWidth="1"/>
    <col min="6923" max="6923" width="4.85546875" customWidth="1"/>
    <col min="6924" max="6924" width="7.5703125" customWidth="1"/>
    <col min="6925" max="6925" width="0" hidden="1" customWidth="1"/>
    <col min="6926" max="6926" width="5.5703125" customWidth="1"/>
    <col min="6927" max="6930" width="4.85546875" customWidth="1"/>
    <col min="6931" max="6931" width="4.42578125" customWidth="1"/>
    <col min="6932" max="6932" width="1.85546875" customWidth="1"/>
    <col min="6933" max="6933" width="2.140625" customWidth="1"/>
    <col min="6934" max="6934" width="4.7109375" customWidth="1"/>
    <col min="6935" max="6935" width="3.7109375" customWidth="1"/>
    <col min="7170" max="7170" width="4.28515625" customWidth="1"/>
    <col min="7171" max="7171" width="0.28515625" customWidth="1"/>
    <col min="7172" max="7172" width="11.140625" customWidth="1"/>
    <col min="7173" max="7173" width="7.85546875" customWidth="1"/>
    <col min="7174" max="7177" width="5.28515625" customWidth="1"/>
    <col min="7178" max="7178" width="0" hidden="1" customWidth="1"/>
    <col min="7179" max="7179" width="4.85546875" customWidth="1"/>
    <col min="7180" max="7180" width="7.5703125" customWidth="1"/>
    <col min="7181" max="7181" width="0" hidden="1" customWidth="1"/>
    <col min="7182" max="7182" width="5.5703125" customWidth="1"/>
    <col min="7183" max="7186" width="4.85546875" customWidth="1"/>
    <col min="7187" max="7187" width="4.42578125" customWidth="1"/>
    <col min="7188" max="7188" width="1.85546875" customWidth="1"/>
    <col min="7189" max="7189" width="2.140625" customWidth="1"/>
    <col min="7190" max="7190" width="4.7109375" customWidth="1"/>
    <col min="7191" max="7191" width="3.7109375" customWidth="1"/>
    <col min="7426" max="7426" width="4.28515625" customWidth="1"/>
    <col min="7427" max="7427" width="0.28515625" customWidth="1"/>
    <col min="7428" max="7428" width="11.140625" customWidth="1"/>
    <col min="7429" max="7429" width="7.85546875" customWidth="1"/>
    <col min="7430" max="7433" width="5.28515625" customWidth="1"/>
    <col min="7434" max="7434" width="0" hidden="1" customWidth="1"/>
    <col min="7435" max="7435" width="4.85546875" customWidth="1"/>
    <col min="7436" max="7436" width="7.5703125" customWidth="1"/>
    <col min="7437" max="7437" width="0" hidden="1" customWidth="1"/>
    <col min="7438" max="7438" width="5.5703125" customWidth="1"/>
    <col min="7439" max="7442" width="4.85546875" customWidth="1"/>
    <col min="7443" max="7443" width="4.42578125" customWidth="1"/>
    <col min="7444" max="7444" width="1.85546875" customWidth="1"/>
    <col min="7445" max="7445" width="2.140625" customWidth="1"/>
    <col min="7446" max="7446" width="4.7109375" customWidth="1"/>
    <col min="7447" max="7447" width="3.7109375" customWidth="1"/>
    <col min="7682" max="7682" width="4.28515625" customWidth="1"/>
    <col min="7683" max="7683" width="0.28515625" customWidth="1"/>
    <col min="7684" max="7684" width="11.140625" customWidth="1"/>
    <col min="7685" max="7685" width="7.85546875" customWidth="1"/>
    <col min="7686" max="7689" width="5.28515625" customWidth="1"/>
    <col min="7690" max="7690" width="0" hidden="1" customWidth="1"/>
    <col min="7691" max="7691" width="4.85546875" customWidth="1"/>
    <col min="7692" max="7692" width="7.5703125" customWidth="1"/>
    <col min="7693" max="7693" width="0" hidden="1" customWidth="1"/>
    <col min="7694" max="7694" width="5.5703125" customWidth="1"/>
    <col min="7695" max="7698" width="4.85546875" customWidth="1"/>
    <col min="7699" max="7699" width="4.42578125" customWidth="1"/>
    <col min="7700" max="7700" width="1.85546875" customWidth="1"/>
    <col min="7701" max="7701" width="2.140625" customWidth="1"/>
    <col min="7702" max="7702" width="4.7109375" customWidth="1"/>
    <col min="7703" max="7703" width="3.7109375" customWidth="1"/>
    <col min="7938" max="7938" width="4.28515625" customWidth="1"/>
    <col min="7939" max="7939" width="0.28515625" customWidth="1"/>
    <col min="7940" max="7940" width="11.140625" customWidth="1"/>
    <col min="7941" max="7941" width="7.85546875" customWidth="1"/>
    <col min="7942" max="7945" width="5.28515625" customWidth="1"/>
    <col min="7946" max="7946" width="0" hidden="1" customWidth="1"/>
    <col min="7947" max="7947" width="4.85546875" customWidth="1"/>
    <col min="7948" max="7948" width="7.5703125" customWidth="1"/>
    <col min="7949" max="7949" width="0" hidden="1" customWidth="1"/>
    <col min="7950" max="7950" width="5.5703125" customWidth="1"/>
    <col min="7951" max="7954" width="4.85546875" customWidth="1"/>
    <col min="7955" max="7955" width="4.42578125" customWidth="1"/>
    <col min="7956" max="7956" width="1.85546875" customWidth="1"/>
    <col min="7957" max="7957" width="2.140625" customWidth="1"/>
    <col min="7958" max="7958" width="4.7109375" customWidth="1"/>
    <col min="7959" max="7959" width="3.7109375" customWidth="1"/>
    <col min="8194" max="8194" width="4.28515625" customWidth="1"/>
    <col min="8195" max="8195" width="0.28515625" customWidth="1"/>
    <col min="8196" max="8196" width="11.140625" customWidth="1"/>
    <col min="8197" max="8197" width="7.85546875" customWidth="1"/>
    <col min="8198" max="8201" width="5.28515625" customWidth="1"/>
    <col min="8202" max="8202" width="0" hidden="1" customWidth="1"/>
    <col min="8203" max="8203" width="4.85546875" customWidth="1"/>
    <col min="8204" max="8204" width="7.5703125" customWidth="1"/>
    <col min="8205" max="8205" width="0" hidden="1" customWidth="1"/>
    <col min="8206" max="8206" width="5.5703125" customWidth="1"/>
    <col min="8207" max="8210" width="4.85546875" customWidth="1"/>
    <col min="8211" max="8211" width="4.42578125" customWidth="1"/>
    <col min="8212" max="8212" width="1.85546875" customWidth="1"/>
    <col min="8213" max="8213" width="2.140625" customWidth="1"/>
    <col min="8214" max="8214" width="4.7109375" customWidth="1"/>
    <col min="8215" max="8215" width="3.7109375" customWidth="1"/>
    <col min="8450" max="8450" width="4.28515625" customWidth="1"/>
    <col min="8451" max="8451" width="0.28515625" customWidth="1"/>
    <col min="8452" max="8452" width="11.140625" customWidth="1"/>
    <col min="8453" max="8453" width="7.85546875" customWidth="1"/>
    <col min="8454" max="8457" width="5.28515625" customWidth="1"/>
    <col min="8458" max="8458" width="0" hidden="1" customWidth="1"/>
    <col min="8459" max="8459" width="4.85546875" customWidth="1"/>
    <col min="8460" max="8460" width="7.5703125" customWidth="1"/>
    <col min="8461" max="8461" width="0" hidden="1" customWidth="1"/>
    <col min="8462" max="8462" width="5.5703125" customWidth="1"/>
    <col min="8463" max="8466" width="4.85546875" customWidth="1"/>
    <col min="8467" max="8467" width="4.42578125" customWidth="1"/>
    <col min="8468" max="8468" width="1.85546875" customWidth="1"/>
    <col min="8469" max="8469" width="2.140625" customWidth="1"/>
    <col min="8470" max="8470" width="4.7109375" customWidth="1"/>
    <col min="8471" max="8471" width="3.7109375" customWidth="1"/>
    <col min="8706" max="8706" width="4.28515625" customWidth="1"/>
    <col min="8707" max="8707" width="0.28515625" customWidth="1"/>
    <col min="8708" max="8708" width="11.140625" customWidth="1"/>
    <col min="8709" max="8709" width="7.85546875" customWidth="1"/>
    <col min="8710" max="8713" width="5.28515625" customWidth="1"/>
    <col min="8714" max="8714" width="0" hidden="1" customWidth="1"/>
    <col min="8715" max="8715" width="4.85546875" customWidth="1"/>
    <col min="8716" max="8716" width="7.5703125" customWidth="1"/>
    <col min="8717" max="8717" width="0" hidden="1" customWidth="1"/>
    <col min="8718" max="8718" width="5.5703125" customWidth="1"/>
    <col min="8719" max="8722" width="4.85546875" customWidth="1"/>
    <col min="8723" max="8723" width="4.42578125" customWidth="1"/>
    <col min="8724" max="8724" width="1.85546875" customWidth="1"/>
    <col min="8725" max="8725" width="2.140625" customWidth="1"/>
    <col min="8726" max="8726" width="4.7109375" customWidth="1"/>
    <col min="8727" max="8727" width="3.7109375" customWidth="1"/>
    <col min="8962" max="8962" width="4.28515625" customWidth="1"/>
    <col min="8963" max="8963" width="0.28515625" customWidth="1"/>
    <col min="8964" max="8964" width="11.140625" customWidth="1"/>
    <col min="8965" max="8965" width="7.85546875" customWidth="1"/>
    <col min="8966" max="8969" width="5.28515625" customWidth="1"/>
    <col min="8970" max="8970" width="0" hidden="1" customWidth="1"/>
    <col min="8971" max="8971" width="4.85546875" customWidth="1"/>
    <col min="8972" max="8972" width="7.5703125" customWidth="1"/>
    <col min="8973" max="8973" width="0" hidden="1" customWidth="1"/>
    <col min="8974" max="8974" width="5.5703125" customWidth="1"/>
    <col min="8975" max="8978" width="4.85546875" customWidth="1"/>
    <col min="8979" max="8979" width="4.42578125" customWidth="1"/>
    <col min="8980" max="8980" width="1.85546875" customWidth="1"/>
    <col min="8981" max="8981" width="2.140625" customWidth="1"/>
    <col min="8982" max="8982" width="4.7109375" customWidth="1"/>
    <col min="8983" max="8983" width="3.7109375" customWidth="1"/>
    <col min="9218" max="9218" width="4.28515625" customWidth="1"/>
    <col min="9219" max="9219" width="0.28515625" customWidth="1"/>
    <col min="9220" max="9220" width="11.140625" customWidth="1"/>
    <col min="9221" max="9221" width="7.85546875" customWidth="1"/>
    <col min="9222" max="9225" width="5.28515625" customWidth="1"/>
    <col min="9226" max="9226" width="0" hidden="1" customWidth="1"/>
    <col min="9227" max="9227" width="4.85546875" customWidth="1"/>
    <col min="9228" max="9228" width="7.5703125" customWidth="1"/>
    <col min="9229" max="9229" width="0" hidden="1" customWidth="1"/>
    <col min="9230" max="9230" width="5.5703125" customWidth="1"/>
    <col min="9231" max="9234" width="4.85546875" customWidth="1"/>
    <col min="9235" max="9235" width="4.42578125" customWidth="1"/>
    <col min="9236" max="9236" width="1.85546875" customWidth="1"/>
    <col min="9237" max="9237" width="2.140625" customWidth="1"/>
    <col min="9238" max="9238" width="4.7109375" customWidth="1"/>
    <col min="9239" max="9239" width="3.7109375" customWidth="1"/>
    <col min="9474" max="9474" width="4.28515625" customWidth="1"/>
    <col min="9475" max="9475" width="0.28515625" customWidth="1"/>
    <col min="9476" max="9476" width="11.140625" customWidth="1"/>
    <col min="9477" max="9477" width="7.85546875" customWidth="1"/>
    <col min="9478" max="9481" width="5.28515625" customWidth="1"/>
    <col min="9482" max="9482" width="0" hidden="1" customWidth="1"/>
    <col min="9483" max="9483" width="4.85546875" customWidth="1"/>
    <col min="9484" max="9484" width="7.5703125" customWidth="1"/>
    <col min="9485" max="9485" width="0" hidden="1" customWidth="1"/>
    <col min="9486" max="9486" width="5.5703125" customWidth="1"/>
    <col min="9487" max="9490" width="4.85546875" customWidth="1"/>
    <col min="9491" max="9491" width="4.42578125" customWidth="1"/>
    <col min="9492" max="9492" width="1.85546875" customWidth="1"/>
    <col min="9493" max="9493" width="2.140625" customWidth="1"/>
    <col min="9494" max="9494" width="4.7109375" customWidth="1"/>
    <col min="9495" max="9495" width="3.7109375" customWidth="1"/>
    <col min="9730" max="9730" width="4.28515625" customWidth="1"/>
    <col min="9731" max="9731" width="0.28515625" customWidth="1"/>
    <col min="9732" max="9732" width="11.140625" customWidth="1"/>
    <col min="9733" max="9733" width="7.85546875" customWidth="1"/>
    <col min="9734" max="9737" width="5.28515625" customWidth="1"/>
    <col min="9738" max="9738" width="0" hidden="1" customWidth="1"/>
    <col min="9739" max="9739" width="4.85546875" customWidth="1"/>
    <col min="9740" max="9740" width="7.5703125" customWidth="1"/>
    <col min="9741" max="9741" width="0" hidden="1" customWidth="1"/>
    <col min="9742" max="9742" width="5.5703125" customWidth="1"/>
    <col min="9743" max="9746" width="4.85546875" customWidth="1"/>
    <col min="9747" max="9747" width="4.42578125" customWidth="1"/>
    <col min="9748" max="9748" width="1.85546875" customWidth="1"/>
    <col min="9749" max="9749" width="2.140625" customWidth="1"/>
    <col min="9750" max="9750" width="4.7109375" customWidth="1"/>
    <col min="9751" max="9751" width="3.7109375" customWidth="1"/>
    <col min="9986" max="9986" width="4.28515625" customWidth="1"/>
    <col min="9987" max="9987" width="0.28515625" customWidth="1"/>
    <col min="9988" max="9988" width="11.140625" customWidth="1"/>
    <col min="9989" max="9989" width="7.85546875" customWidth="1"/>
    <col min="9990" max="9993" width="5.28515625" customWidth="1"/>
    <col min="9994" max="9994" width="0" hidden="1" customWidth="1"/>
    <col min="9995" max="9995" width="4.85546875" customWidth="1"/>
    <col min="9996" max="9996" width="7.5703125" customWidth="1"/>
    <col min="9997" max="9997" width="0" hidden="1" customWidth="1"/>
    <col min="9998" max="9998" width="5.5703125" customWidth="1"/>
    <col min="9999" max="10002" width="4.85546875" customWidth="1"/>
    <col min="10003" max="10003" width="4.42578125" customWidth="1"/>
    <col min="10004" max="10004" width="1.85546875" customWidth="1"/>
    <col min="10005" max="10005" width="2.140625" customWidth="1"/>
    <col min="10006" max="10006" width="4.7109375" customWidth="1"/>
    <col min="10007" max="10007" width="3.7109375" customWidth="1"/>
    <col min="10242" max="10242" width="4.28515625" customWidth="1"/>
    <col min="10243" max="10243" width="0.28515625" customWidth="1"/>
    <col min="10244" max="10244" width="11.140625" customWidth="1"/>
    <col min="10245" max="10245" width="7.85546875" customWidth="1"/>
    <col min="10246" max="10249" width="5.28515625" customWidth="1"/>
    <col min="10250" max="10250" width="0" hidden="1" customWidth="1"/>
    <col min="10251" max="10251" width="4.85546875" customWidth="1"/>
    <col min="10252" max="10252" width="7.5703125" customWidth="1"/>
    <col min="10253" max="10253" width="0" hidden="1" customWidth="1"/>
    <col min="10254" max="10254" width="5.5703125" customWidth="1"/>
    <col min="10255" max="10258" width="4.85546875" customWidth="1"/>
    <col min="10259" max="10259" width="4.42578125" customWidth="1"/>
    <col min="10260" max="10260" width="1.85546875" customWidth="1"/>
    <col min="10261" max="10261" width="2.140625" customWidth="1"/>
    <col min="10262" max="10262" width="4.7109375" customWidth="1"/>
    <col min="10263" max="10263" width="3.7109375" customWidth="1"/>
    <col min="10498" max="10498" width="4.28515625" customWidth="1"/>
    <col min="10499" max="10499" width="0.28515625" customWidth="1"/>
    <col min="10500" max="10500" width="11.140625" customWidth="1"/>
    <col min="10501" max="10501" width="7.85546875" customWidth="1"/>
    <col min="10502" max="10505" width="5.28515625" customWidth="1"/>
    <col min="10506" max="10506" width="0" hidden="1" customWidth="1"/>
    <col min="10507" max="10507" width="4.85546875" customWidth="1"/>
    <col min="10508" max="10508" width="7.5703125" customWidth="1"/>
    <col min="10509" max="10509" width="0" hidden="1" customWidth="1"/>
    <col min="10510" max="10510" width="5.5703125" customWidth="1"/>
    <col min="10511" max="10514" width="4.85546875" customWidth="1"/>
    <col min="10515" max="10515" width="4.42578125" customWidth="1"/>
    <col min="10516" max="10516" width="1.85546875" customWidth="1"/>
    <col min="10517" max="10517" width="2.140625" customWidth="1"/>
    <col min="10518" max="10518" width="4.7109375" customWidth="1"/>
    <col min="10519" max="10519" width="3.7109375" customWidth="1"/>
    <col min="10754" max="10754" width="4.28515625" customWidth="1"/>
    <col min="10755" max="10755" width="0.28515625" customWidth="1"/>
    <col min="10756" max="10756" width="11.140625" customWidth="1"/>
    <col min="10757" max="10757" width="7.85546875" customWidth="1"/>
    <col min="10758" max="10761" width="5.28515625" customWidth="1"/>
    <col min="10762" max="10762" width="0" hidden="1" customWidth="1"/>
    <col min="10763" max="10763" width="4.85546875" customWidth="1"/>
    <col min="10764" max="10764" width="7.5703125" customWidth="1"/>
    <col min="10765" max="10765" width="0" hidden="1" customWidth="1"/>
    <col min="10766" max="10766" width="5.5703125" customWidth="1"/>
    <col min="10767" max="10770" width="4.85546875" customWidth="1"/>
    <col min="10771" max="10771" width="4.42578125" customWidth="1"/>
    <col min="10772" max="10772" width="1.85546875" customWidth="1"/>
    <col min="10773" max="10773" width="2.140625" customWidth="1"/>
    <col min="10774" max="10774" width="4.7109375" customWidth="1"/>
    <col min="10775" max="10775" width="3.7109375" customWidth="1"/>
    <col min="11010" max="11010" width="4.28515625" customWidth="1"/>
    <col min="11011" max="11011" width="0.28515625" customWidth="1"/>
    <col min="11012" max="11012" width="11.140625" customWidth="1"/>
    <col min="11013" max="11013" width="7.85546875" customWidth="1"/>
    <col min="11014" max="11017" width="5.28515625" customWidth="1"/>
    <col min="11018" max="11018" width="0" hidden="1" customWidth="1"/>
    <col min="11019" max="11019" width="4.85546875" customWidth="1"/>
    <col min="11020" max="11020" width="7.5703125" customWidth="1"/>
    <col min="11021" max="11021" width="0" hidden="1" customWidth="1"/>
    <col min="11022" max="11022" width="5.5703125" customWidth="1"/>
    <col min="11023" max="11026" width="4.85546875" customWidth="1"/>
    <col min="11027" max="11027" width="4.42578125" customWidth="1"/>
    <col min="11028" max="11028" width="1.85546875" customWidth="1"/>
    <col min="11029" max="11029" width="2.140625" customWidth="1"/>
    <col min="11030" max="11030" width="4.7109375" customWidth="1"/>
    <col min="11031" max="11031" width="3.7109375" customWidth="1"/>
    <col min="11266" max="11266" width="4.28515625" customWidth="1"/>
    <col min="11267" max="11267" width="0.28515625" customWidth="1"/>
    <col min="11268" max="11268" width="11.140625" customWidth="1"/>
    <col min="11269" max="11269" width="7.85546875" customWidth="1"/>
    <col min="11270" max="11273" width="5.28515625" customWidth="1"/>
    <col min="11274" max="11274" width="0" hidden="1" customWidth="1"/>
    <col min="11275" max="11275" width="4.85546875" customWidth="1"/>
    <col min="11276" max="11276" width="7.5703125" customWidth="1"/>
    <col min="11277" max="11277" width="0" hidden="1" customWidth="1"/>
    <col min="11278" max="11278" width="5.5703125" customWidth="1"/>
    <col min="11279" max="11282" width="4.85546875" customWidth="1"/>
    <col min="11283" max="11283" width="4.42578125" customWidth="1"/>
    <col min="11284" max="11284" width="1.85546875" customWidth="1"/>
    <col min="11285" max="11285" width="2.140625" customWidth="1"/>
    <col min="11286" max="11286" width="4.7109375" customWidth="1"/>
    <col min="11287" max="11287" width="3.7109375" customWidth="1"/>
    <col min="11522" max="11522" width="4.28515625" customWidth="1"/>
    <col min="11523" max="11523" width="0.28515625" customWidth="1"/>
    <col min="11524" max="11524" width="11.140625" customWidth="1"/>
    <col min="11525" max="11525" width="7.85546875" customWidth="1"/>
    <col min="11526" max="11529" width="5.28515625" customWidth="1"/>
    <col min="11530" max="11530" width="0" hidden="1" customWidth="1"/>
    <col min="11531" max="11531" width="4.85546875" customWidth="1"/>
    <col min="11532" max="11532" width="7.5703125" customWidth="1"/>
    <col min="11533" max="11533" width="0" hidden="1" customWidth="1"/>
    <col min="11534" max="11534" width="5.5703125" customWidth="1"/>
    <col min="11535" max="11538" width="4.85546875" customWidth="1"/>
    <col min="11539" max="11539" width="4.42578125" customWidth="1"/>
    <col min="11540" max="11540" width="1.85546875" customWidth="1"/>
    <col min="11541" max="11541" width="2.140625" customWidth="1"/>
    <col min="11542" max="11542" width="4.7109375" customWidth="1"/>
    <col min="11543" max="11543" width="3.7109375" customWidth="1"/>
    <col min="11778" max="11778" width="4.28515625" customWidth="1"/>
    <col min="11779" max="11779" width="0.28515625" customWidth="1"/>
    <col min="11780" max="11780" width="11.140625" customWidth="1"/>
    <col min="11781" max="11781" width="7.85546875" customWidth="1"/>
    <col min="11782" max="11785" width="5.28515625" customWidth="1"/>
    <col min="11786" max="11786" width="0" hidden="1" customWidth="1"/>
    <col min="11787" max="11787" width="4.85546875" customWidth="1"/>
    <col min="11788" max="11788" width="7.5703125" customWidth="1"/>
    <col min="11789" max="11789" width="0" hidden="1" customWidth="1"/>
    <col min="11790" max="11790" width="5.5703125" customWidth="1"/>
    <col min="11791" max="11794" width="4.85546875" customWidth="1"/>
    <col min="11795" max="11795" width="4.42578125" customWidth="1"/>
    <col min="11796" max="11796" width="1.85546875" customWidth="1"/>
    <col min="11797" max="11797" width="2.140625" customWidth="1"/>
    <col min="11798" max="11798" width="4.7109375" customWidth="1"/>
    <col min="11799" max="11799" width="3.7109375" customWidth="1"/>
    <col min="12034" max="12034" width="4.28515625" customWidth="1"/>
    <col min="12035" max="12035" width="0.28515625" customWidth="1"/>
    <col min="12036" max="12036" width="11.140625" customWidth="1"/>
    <col min="12037" max="12037" width="7.85546875" customWidth="1"/>
    <col min="12038" max="12041" width="5.28515625" customWidth="1"/>
    <col min="12042" max="12042" width="0" hidden="1" customWidth="1"/>
    <col min="12043" max="12043" width="4.85546875" customWidth="1"/>
    <col min="12044" max="12044" width="7.5703125" customWidth="1"/>
    <col min="12045" max="12045" width="0" hidden="1" customWidth="1"/>
    <col min="12046" max="12046" width="5.5703125" customWidth="1"/>
    <col min="12047" max="12050" width="4.85546875" customWidth="1"/>
    <col min="12051" max="12051" width="4.42578125" customWidth="1"/>
    <col min="12052" max="12052" width="1.85546875" customWidth="1"/>
    <col min="12053" max="12053" width="2.140625" customWidth="1"/>
    <col min="12054" max="12054" width="4.7109375" customWidth="1"/>
    <col min="12055" max="12055" width="3.7109375" customWidth="1"/>
    <col min="12290" max="12290" width="4.28515625" customWidth="1"/>
    <col min="12291" max="12291" width="0.28515625" customWidth="1"/>
    <col min="12292" max="12292" width="11.140625" customWidth="1"/>
    <col min="12293" max="12293" width="7.85546875" customWidth="1"/>
    <col min="12294" max="12297" width="5.28515625" customWidth="1"/>
    <col min="12298" max="12298" width="0" hidden="1" customWidth="1"/>
    <col min="12299" max="12299" width="4.85546875" customWidth="1"/>
    <col min="12300" max="12300" width="7.5703125" customWidth="1"/>
    <col min="12301" max="12301" width="0" hidden="1" customWidth="1"/>
    <col min="12302" max="12302" width="5.5703125" customWidth="1"/>
    <col min="12303" max="12306" width="4.85546875" customWidth="1"/>
    <col min="12307" max="12307" width="4.42578125" customWidth="1"/>
    <col min="12308" max="12308" width="1.85546875" customWidth="1"/>
    <col min="12309" max="12309" width="2.140625" customWidth="1"/>
    <col min="12310" max="12310" width="4.7109375" customWidth="1"/>
    <col min="12311" max="12311" width="3.7109375" customWidth="1"/>
    <col min="12546" max="12546" width="4.28515625" customWidth="1"/>
    <col min="12547" max="12547" width="0.28515625" customWidth="1"/>
    <col min="12548" max="12548" width="11.140625" customWidth="1"/>
    <col min="12549" max="12549" width="7.85546875" customWidth="1"/>
    <col min="12550" max="12553" width="5.28515625" customWidth="1"/>
    <col min="12554" max="12554" width="0" hidden="1" customWidth="1"/>
    <col min="12555" max="12555" width="4.85546875" customWidth="1"/>
    <col min="12556" max="12556" width="7.5703125" customWidth="1"/>
    <col min="12557" max="12557" width="0" hidden="1" customWidth="1"/>
    <col min="12558" max="12558" width="5.5703125" customWidth="1"/>
    <col min="12559" max="12562" width="4.85546875" customWidth="1"/>
    <col min="12563" max="12563" width="4.42578125" customWidth="1"/>
    <col min="12564" max="12564" width="1.85546875" customWidth="1"/>
    <col min="12565" max="12565" width="2.140625" customWidth="1"/>
    <col min="12566" max="12566" width="4.7109375" customWidth="1"/>
    <col min="12567" max="12567" width="3.7109375" customWidth="1"/>
    <col min="12802" max="12802" width="4.28515625" customWidth="1"/>
    <col min="12803" max="12803" width="0.28515625" customWidth="1"/>
    <col min="12804" max="12804" width="11.140625" customWidth="1"/>
    <col min="12805" max="12805" width="7.85546875" customWidth="1"/>
    <col min="12806" max="12809" width="5.28515625" customWidth="1"/>
    <col min="12810" max="12810" width="0" hidden="1" customWidth="1"/>
    <col min="12811" max="12811" width="4.85546875" customWidth="1"/>
    <col min="12812" max="12812" width="7.5703125" customWidth="1"/>
    <col min="12813" max="12813" width="0" hidden="1" customWidth="1"/>
    <col min="12814" max="12814" width="5.5703125" customWidth="1"/>
    <col min="12815" max="12818" width="4.85546875" customWidth="1"/>
    <col min="12819" max="12819" width="4.42578125" customWidth="1"/>
    <col min="12820" max="12820" width="1.85546875" customWidth="1"/>
    <col min="12821" max="12821" width="2.140625" customWidth="1"/>
    <col min="12822" max="12822" width="4.7109375" customWidth="1"/>
    <col min="12823" max="12823" width="3.7109375" customWidth="1"/>
    <col min="13058" max="13058" width="4.28515625" customWidth="1"/>
    <col min="13059" max="13059" width="0.28515625" customWidth="1"/>
    <col min="13060" max="13060" width="11.140625" customWidth="1"/>
    <col min="13061" max="13061" width="7.85546875" customWidth="1"/>
    <col min="13062" max="13065" width="5.28515625" customWidth="1"/>
    <col min="13066" max="13066" width="0" hidden="1" customWidth="1"/>
    <col min="13067" max="13067" width="4.85546875" customWidth="1"/>
    <col min="13068" max="13068" width="7.5703125" customWidth="1"/>
    <col min="13069" max="13069" width="0" hidden="1" customWidth="1"/>
    <col min="13070" max="13070" width="5.5703125" customWidth="1"/>
    <col min="13071" max="13074" width="4.85546875" customWidth="1"/>
    <col min="13075" max="13075" width="4.42578125" customWidth="1"/>
    <col min="13076" max="13076" width="1.85546875" customWidth="1"/>
    <col min="13077" max="13077" width="2.140625" customWidth="1"/>
    <col min="13078" max="13078" width="4.7109375" customWidth="1"/>
    <col min="13079" max="13079" width="3.7109375" customWidth="1"/>
    <col min="13314" max="13314" width="4.28515625" customWidth="1"/>
    <col min="13315" max="13315" width="0.28515625" customWidth="1"/>
    <col min="13316" max="13316" width="11.140625" customWidth="1"/>
    <col min="13317" max="13317" width="7.85546875" customWidth="1"/>
    <col min="13318" max="13321" width="5.28515625" customWidth="1"/>
    <col min="13322" max="13322" width="0" hidden="1" customWidth="1"/>
    <col min="13323" max="13323" width="4.85546875" customWidth="1"/>
    <col min="13324" max="13324" width="7.5703125" customWidth="1"/>
    <col min="13325" max="13325" width="0" hidden="1" customWidth="1"/>
    <col min="13326" max="13326" width="5.5703125" customWidth="1"/>
    <col min="13327" max="13330" width="4.85546875" customWidth="1"/>
    <col min="13331" max="13331" width="4.42578125" customWidth="1"/>
    <col min="13332" max="13332" width="1.85546875" customWidth="1"/>
    <col min="13333" max="13333" width="2.140625" customWidth="1"/>
    <col min="13334" max="13334" width="4.7109375" customWidth="1"/>
    <col min="13335" max="13335" width="3.7109375" customWidth="1"/>
    <col min="13570" max="13570" width="4.28515625" customWidth="1"/>
    <col min="13571" max="13571" width="0.28515625" customWidth="1"/>
    <col min="13572" max="13572" width="11.140625" customWidth="1"/>
    <col min="13573" max="13573" width="7.85546875" customWidth="1"/>
    <col min="13574" max="13577" width="5.28515625" customWidth="1"/>
    <col min="13578" max="13578" width="0" hidden="1" customWidth="1"/>
    <col min="13579" max="13579" width="4.85546875" customWidth="1"/>
    <col min="13580" max="13580" width="7.5703125" customWidth="1"/>
    <col min="13581" max="13581" width="0" hidden="1" customWidth="1"/>
    <col min="13582" max="13582" width="5.5703125" customWidth="1"/>
    <col min="13583" max="13586" width="4.85546875" customWidth="1"/>
    <col min="13587" max="13587" width="4.42578125" customWidth="1"/>
    <col min="13588" max="13588" width="1.85546875" customWidth="1"/>
    <col min="13589" max="13589" width="2.140625" customWidth="1"/>
    <col min="13590" max="13590" width="4.7109375" customWidth="1"/>
    <col min="13591" max="13591" width="3.7109375" customWidth="1"/>
    <col min="13826" max="13826" width="4.28515625" customWidth="1"/>
    <col min="13827" max="13827" width="0.28515625" customWidth="1"/>
    <col min="13828" max="13828" width="11.140625" customWidth="1"/>
    <col min="13829" max="13829" width="7.85546875" customWidth="1"/>
    <col min="13830" max="13833" width="5.28515625" customWidth="1"/>
    <col min="13834" max="13834" width="0" hidden="1" customWidth="1"/>
    <col min="13835" max="13835" width="4.85546875" customWidth="1"/>
    <col min="13836" max="13836" width="7.5703125" customWidth="1"/>
    <col min="13837" max="13837" width="0" hidden="1" customWidth="1"/>
    <col min="13838" max="13838" width="5.5703125" customWidth="1"/>
    <col min="13839" max="13842" width="4.85546875" customWidth="1"/>
    <col min="13843" max="13843" width="4.42578125" customWidth="1"/>
    <col min="13844" max="13844" width="1.85546875" customWidth="1"/>
    <col min="13845" max="13845" width="2.140625" customWidth="1"/>
    <col min="13846" max="13846" width="4.7109375" customWidth="1"/>
    <col min="13847" max="13847" width="3.7109375" customWidth="1"/>
    <col min="14082" max="14082" width="4.28515625" customWidth="1"/>
    <col min="14083" max="14083" width="0.28515625" customWidth="1"/>
    <col min="14084" max="14084" width="11.140625" customWidth="1"/>
    <col min="14085" max="14085" width="7.85546875" customWidth="1"/>
    <col min="14086" max="14089" width="5.28515625" customWidth="1"/>
    <col min="14090" max="14090" width="0" hidden="1" customWidth="1"/>
    <col min="14091" max="14091" width="4.85546875" customWidth="1"/>
    <col min="14092" max="14092" width="7.5703125" customWidth="1"/>
    <col min="14093" max="14093" width="0" hidden="1" customWidth="1"/>
    <col min="14094" max="14094" width="5.5703125" customWidth="1"/>
    <col min="14095" max="14098" width="4.85546875" customWidth="1"/>
    <col min="14099" max="14099" width="4.42578125" customWidth="1"/>
    <col min="14100" max="14100" width="1.85546875" customWidth="1"/>
    <col min="14101" max="14101" width="2.140625" customWidth="1"/>
    <col min="14102" max="14102" width="4.7109375" customWidth="1"/>
    <col min="14103" max="14103" width="3.7109375" customWidth="1"/>
    <col min="14338" max="14338" width="4.28515625" customWidth="1"/>
    <col min="14339" max="14339" width="0.28515625" customWidth="1"/>
    <col min="14340" max="14340" width="11.140625" customWidth="1"/>
    <col min="14341" max="14341" width="7.85546875" customWidth="1"/>
    <col min="14342" max="14345" width="5.28515625" customWidth="1"/>
    <col min="14346" max="14346" width="0" hidden="1" customWidth="1"/>
    <col min="14347" max="14347" width="4.85546875" customWidth="1"/>
    <col min="14348" max="14348" width="7.5703125" customWidth="1"/>
    <col min="14349" max="14349" width="0" hidden="1" customWidth="1"/>
    <col min="14350" max="14350" width="5.5703125" customWidth="1"/>
    <col min="14351" max="14354" width="4.85546875" customWidth="1"/>
    <col min="14355" max="14355" width="4.42578125" customWidth="1"/>
    <col min="14356" max="14356" width="1.85546875" customWidth="1"/>
    <col min="14357" max="14357" width="2.140625" customWidth="1"/>
    <col min="14358" max="14358" width="4.7109375" customWidth="1"/>
    <col min="14359" max="14359" width="3.7109375" customWidth="1"/>
    <col min="14594" max="14594" width="4.28515625" customWidth="1"/>
    <col min="14595" max="14595" width="0.28515625" customWidth="1"/>
    <col min="14596" max="14596" width="11.140625" customWidth="1"/>
    <col min="14597" max="14597" width="7.85546875" customWidth="1"/>
    <col min="14598" max="14601" width="5.28515625" customWidth="1"/>
    <col min="14602" max="14602" width="0" hidden="1" customWidth="1"/>
    <col min="14603" max="14603" width="4.85546875" customWidth="1"/>
    <col min="14604" max="14604" width="7.5703125" customWidth="1"/>
    <col min="14605" max="14605" width="0" hidden="1" customWidth="1"/>
    <col min="14606" max="14606" width="5.5703125" customWidth="1"/>
    <col min="14607" max="14610" width="4.85546875" customWidth="1"/>
    <col min="14611" max="14611" width="4.42578125" customWidth="1"/>
    <col min="14612" max="14612" width="1.85546875" customWidth="1"/>
    <col min="14613" max="14613" width="2.140625" customWidth="1"/>
    <col min="14614" max="14614" width="4.7109375" customWidth="1"/>
    <col min="14615" max="14615" width="3.7109375" customWidth="1"/>
    <col min="14850" max="14850" width="4.28515625" customWidth="1"/>
    <col min="14851" max="14851" width="0.28515625" customWidth="1"/>
    <col min="14852" max="14852" width="11.140625" customWidth="1"/>
    <col min="14853" max="14853" width="7.85546875" customWidth="1"/>
    <col min="14854" max="14857" width="5.28515625" customWidth="1"/>
    <col min="14858" max="14858" width="0" hidden="1" customWidth="1"/>
    <col min="14859" max="14859" width="4.85546875" customWidth="1"/>
    <col min="14860" max="14860" width="7.5703125" customWidth="1"/>
    <col min="14861" max="14861" width="0" hidden="1" customWidth="1"/>
    <col min="14862" max="14862" width="5.5703125" customWidth="1"/>
    <col min="14863" max="14866" width="4.85546875" customWidth="1"/>
    <col min="14867" max="14867" width="4.42578125" customWidth="1"/>
    <col min="14868" max="14868" width="1.85546875" customWidth="1"/>
    <col min="14869" max="14869" width="2.140625" customWidth="1"/>
    <col min="14870" max="14870" width="4.7109375" customWidth="1"/>
    <col min="14871" max="14871" width="3.7109375" customWidth="1"/>
    <col min="15106" max="15106" width="4.28515625" customWidth="1"/>
    <col min="15107" max="15107" width="0.28515625" customWidth="1"/>
    <col min="15108" max="15108" width="11.140625" customWidth="1"/>
    <col min="15109" max="15109" width="7.85546875" customWidth="1"/>
    <col min="15110" max="15113" width="5.28515625" customWidth="1"/>
    <col min="15114" max="15114" width="0" hidden="1" customWidth="1"/>
    <col min="15115" max="15115" width="4.85546875" customWidth="1"/>
    <col min="15116" max="15116" width="7.5703125" customWidth="1"/>
    <col min="15117" max="15117" width="0" hidden="1" customWidth="1"/>
    <col min="15118" max="15118" width="5.5703125" customWidth="1"/>
    <col min="15119" max="15122" width="4.85546875" customWidth="1"/>
    <col min="15123" max="15123" width="4.42578125" customWidth="1"/>
    <col min="15124" max="15124" width="1.85546875" customWidth="1"/>
    <col min="15125" max="15125" width="2.140625" customWidth="1"/>
    <col min="15126" max="15126" width="4.7109375" customWidth="1"/>
    <col min="15127" max="15127" width="3.7109375" customWidth="1"/>
    <col min="15362" max="15362" width="4.28515625" customWidth="1"/>
    <col min="15363" max="15363" width="0.28515625" customWidth="1"/>
    <col min="15364" max="15364" width="11.140625" customWidth="1"/>
    <col min="15365" max="15365" width="7.85546875" customWidth="1"/>
    <col min="15366" max="15369" width="5.28515625" customWidth="1"/>
    <col min="15370" max="15370" width="0" hidden="1" customWidth="1"/>
    <col min="15371" max="15371" width="4.85546875" customWidth="1"/>
    <col min="15372" max="15372" width="7.5703125" customWidth="1"/>
    <col min="15373" max="15373" width="0" hidden="1" customWidth="1"/>
    <col min="15374" max="15374" width="5.5703125" customWidth="1"/>
    <col min="15375" max="15378" width="4.85546875" customWidth="1"/>
    <col min="15379" max="15379" width="4.42578125" customWidth="1"/>
    <col min="15380" max="15380" width="1.85546875" customWidth="1"/>
    <col min="15381" max="15381" width="2.140625" customWidth="1"/>
    <col min="15382" max="15382" width="4.7109375" customWidth="1"/>
    <col min="15383" max="15383" width="3.7109375" customWidth="1"/>
    <col min="15618" max="15618" width="4.28515625" customWidth="1"/>
    <col min="15619" max="15619" width="0.28515625" customWidth="1"/>
    <col min="15620" max="15620" width="11.140625" customWidth="1"/>
    <col min="15621" max="15621" width="7.85546875" customWidth="1"/>
    <col min="15622" max="15625" width="5.28515625" customWidth="1"/>
    <col min="15626" max="15626" width="0" hidden="1" customWidth="1"/>
    <col min="15627" max="15627" width="4.85546875" customWidth="1"/>
    <col min="15628" max="15628" width="7.5703125" customWidth="1"/>
    <col min="15629" max="15629" width="0" hidden="1" customWidth="1"/>
    <col min="15630" max="15630" width="5.5703125" customWidth="1"/>
    <col min="15631" max="15634" width="4.85546875" customWidth="1"/>
    <col min="15635" max="15635" width="4.42578125" customWidth="1"/>
    <col min="15636" max="15636" width="1.85546875" customWidth="1"/>
    <col min="15637" max="15637" width="2.140625" customWidth="1"/>
    <col min="15638" max="15638" width="4.7109375" customWidth="1"/>
    <col min="15639" max="15639" width="3.7109375" customWidth="1"/>
    <col min="15874" max="15874" width="4.28515625" customWidth="1"/>
    <col min="15875" max="15875" width="0.28515625" customWidth="1"/>
    <col min="15876" max="15876" width="11.140625" customWidth="1"/>
    <col min="15877" max="15877" width="7.85546875" customWidth="1"/>
    <col min="15878" max="15881" width="5.28515625" customWidth="1"/>
    <col min="15882" max="15882" width="0" hidden="1" customWidth="1"/>
    <col min="15883" max="15883" width="4.85546875" customWidth="1"/>
    <col min="15884" max="15884" width="7.5703125" customWidth="1"/>
    <col min="15885" max="15885" width="0" hidden="1" customWidth="1"/>
    <col min="15886" max="15886" width="5.5703125" customWidth="1"/>
    <col min="15887" max="15890" width="4.85546875" customWidth="1"/>
    <col min="15891" max="15891" width="4.42578125" customWidth="1"/>
    <col min="15892" max="15892" width="1.85546875" customWidth="1"/>
    <col min="15893" max="15893" width="2.140625" customWidth="1"/>
    <col min="15894" max="15894" width="4.7109375" customWidth="1"/>
    <col min="15895" max="15895" width="3.7109375" customWidth="1"/>
    <col min="16130" max="16130" width="4.28515625" customWidth="1"/>
    <col min="16131" max="16131" width="0.28515625" customWidth="1"/>
    <col min="16132" max="16132" width="11.140625" customWidth="1"/>
    <col min="16133" max="16133" width="7.85546875" customWidth="1"/>
    <col min="16134" max="16137" width="5.28515625" customWidth="1"/>
    <col min="16138" max="16138" width="0" hidden="1" customWidth="1"/>
    <col min="16139" max="16139" width="4.85546875" customWidth="1"/>
    <col min="16140" max="16140" width="7.5703125" customWidth="1"/>
    <col min="16141" max="16141" width="0" hidden="1" customWidth="1"/>
    <col min="16142" max="16142" width="5.5703125" customWidth="1"/>
    <col min="16143" max="16146" width="4.85546875" customWidth="1"/>
    <col min="16147" max="16147" width="4.42578125" customWidth="1"/>
    <col min="16148" max="16148" width="1.85546875" customWidth="1"/>
    <col min="16149" max="16149" width="2.140625" customWidth="1"/>
    <col min="16150" max="16150" width="4.7109375" customWidth="1"/>
    <col min="16151" max="16151" width="3.7109375" customWidth="1"/>
  </cols>
  <sheetData>
    <row r="2" spans="2:40" ht="26.25" customHeight="1">
      <c r="B2" s="569" t="s">
        <v>5005</v>
      </c>
      <c r="C2" s="570"/>
      <c r="D2" s="570"/>
      <c r="E2" s="570"/>
      <c r="F2" s="570"/>
      <c r="G2" s="570"/>
      <c r="H2" s="570"/>
      <c r="I2" s="570"/>
      <c r="J2" s="570"/>
      <c r="K2" s="570"/>
      <c r="L2" s="570"/>
      <c r="M2" s="570"/>
      <c r="N2" s="570"/>
      <c r="O2" s="570"/>
      <c r="P2" s="570"/>
      <c r="Q2" s="570"/>
      <c r="R2" s="570"/>
      <c r="S2" s="570"/>
      <c r="T2" s="570"/>
      <c r="U2" s="570"/>
      <c r="V2" s="570"/>
      <c r="W2" s="571"/>
      <c r="X2" s="133"/>
      <c r="Y2" s="133"/>
      <c r="Z2" s="133"/>
      <c r="AA2" s="133"/>
      <c r="AB2" s="133"/>
      <c r="AC2" s="133"/>
      <c r="AD2" s="133"/>
      <c r="AE2" s="133"/>
      <c r="AF2" s="133"/>
      <c r="AG2" s="133"/>
      <c r="AH2" s="133"/>
      <c r="AI2" s="133"/>
      <c r="AJ2" s="133"/>
      <c r="AK2" s="133"/>
      <c r="AL2" s="133"/>
      <c r="AM2" s="133"/>
      <c r="AN2" s="133"/>
    </row>
    <row r="3" spans="2:40" ht="6" customHeight="1">
      <c r="B3" s="572" t="str">
        <f>"Under Rupes:"&amp;Rs!B400</f>
        <v xml:space="preserve">Under Rupes:(Rupees  Nineteen  Thousand   and  One Only) </v>
      </c>
      <c r="C3" s="133"/>
      <c r="D3" s="336"/>
      <c r="E3" s="336"/>
      <c r="F3" s="336"/>
      <c r="G3" s="336"/>
      <c r="H3" s="336"/>
      <c r="I3" s="336"/>
      <c r="J3" s="336"/>
      <c r="K3" s="336"/>
      <c r="L3" s="336"/>
      <c r="M3" s="336"/>
      <c r="N3" s="336"/>
      <c r="O3" s="336"/>
      <c r="P3" s="336"/>
      <c r="Q3" s="336"/>
      <c r="R3" s="336"/>
      <c r="S3" s="336"/>
      <c r="T3" s="336"/>
      <c r="U3" s="336"/>
      <c r="V3" s="336"/>
      <c r="W3" s="337"/>
      <c r="X3" s="133"/>
      <c r="Y3" s="133"/>
      <c r="Z3" s="133"/>
      <c r="AA3" s="133"/>
      <c r="AB3" s="133"/>
      <c r="AC3" s="133"/>
      <c r="AD3" s="133"/>
      <c r="AE3" s="133"/>
      <c r="AF3" s="133"/>
      <c r="AG3" s="133"/>
      <c r="AH3" s="133"/>
      <c r="AI3" s="133"/>
      <c r="AJ3" s="133"/>
      <c r="AK3" s="133"/>
      <c r="AL3" s="133"/>
      <c r="AM3" s="133"/>
      <c r="AN3" s="133"/>
    </row>
    <row r="4" spans="2:40" ht="18" customHeight="1">
      <c r="B4" s="572"/>
      <c r="C4" s="133"/>
      <c r="D4" s="574" t="s">
        <v>5006</v>
      </c>
      <c r="E4" s="574"/>
      <c r="F4" s="574"/>
      <c r="G4" s="574"/>
      <c r="H4" s="574"/>
      <c r="I4" s="574"/>
      <c r="J4" s="574"/>
      <c r="K4" s="574"/>
      <c r="L4" s="574"/>
      <c r="M4" s="574"/>
      <c r="N4" s="574"/>
      <c r="O4" s="574"/>
      <c r="P4" s="574"/>
      <c r="Q4" s="574"/>
      <c r="R4" s="574"/>
      <c r="S4" s="574"/>
      <c r="T4" s="574"/>
      <c r="U4" s="574"/>
      <c r="V4" s="574"/>
      <c r="W4" s="152"/>
      <c r="X4" s="133"/>
      <c r="Y4" s="133"/>
      <c r="Z4" s="133"/>
      <c r="AA4" s="133"/>
      <c r="AB4" s="133"/>
      <c r="AC4" s="133"/>
      <c r="AD4" s="133"/>
      <c r="AE4" s="133"/>
      <c r="AF4" s="133"/>
      <c r="AG4" s="133"/>
      <c r="AH4" s="133"/>
      <c r="AI4" s="133"/>
      <c r="AJ4" s="133"/>
      <c r="AK4" s="133"/>
      <c r="AL4" s="133"/>
      <c r="AM4" s="133"/>
      <c r="AN4" s="133"/>
    </row>
    <row r="5" spans="2:40" ht="22.5" customHeight="1">
      <c r="B5" s="572"/>
      <c r="C5" s="133"/>
      <c r="D5" s="338"/>
      <c r="E5" s="338"/>
      <c r="F5" s="338"/>
      <c r="G5" s="338"/>
      <c r="H5" s="338"/>
      <c r="I5" s="338"/>
      <c r="J5" s="338"/>
      <c r="K5" s="338"/>
      <c r="L5" s="338"/>
      <c r="M5" s="338"/>
      <c r="N5" s="338"/>
      <c r="O5" s="338"/>
      <c r="P5" s="338"/>
      <c r="Q5" s="338"/>
      <c r="R5" s="338"/>
      <c r="S5" s="338"/>
      <c r="T5" s="338"/>
      <c r="U5" s="338"/>
      <c r="V5" s="338"/>
      <c r="W5" s="152"/>
      <c r="X5" s="133"/>
      <c r="Y5" s="133"/>
      <c r="Z5" s="133"/>
      <c r="AA5" s="133"/>
      <c r="AB5" s="133"/>
      <c r="AC5" s="133"/>
      <c r="AD5" s="133"/>
      <c r="AE5" s="133"/>
      <c r="AF5" s="133"/>
      <c r="AG5" s="133"/>
      <c r="AH5" s="133"/>
      <c r="AI5" s="133"/>
      <c r="AJ5" s="133"/>
      <c r="AK5" s="133"/>
      <c r="AL5" s="133"/>
      <c r="AM5" s="133"/>
      <c r="AN5" s="133"/>
    </row>
    <row r="6" spans="2:40" ht="18" customHeight="1">
      <c r="B6" s="572"/>
      <c r="C6" s="133"/>
      <c r="D6" s="338"/>
      <c r="E6" s="338"/>
      <c r="F6" s="338"/>
      <c r="G6" s="338"/>
      <c r="H6" s="338"/>
      <c r="I6" s="338"/>
      <c r="J6" s="338"/>
      <c r="K6" s="338"/>
      <c r="L6" s="338"/>
      <c r="M6" s="338"/>
      <c r="N6" s="338"/>
      <c r="O6" s="575" t="s">
        <v>5007</v>
      </c>
      <c r="P6" s="576"/>
      <c r="Q6" s="576"/>
      <c r="R6" s="576"/>
      <c r="S6" s="576"/>
      <c r="T6" s="576"/>
      <c r="U6" s="576"/>
      <c r="V6" s="576"/>
      <c r="W6" s="577"/>
      <c r="X6" s="133"/>
      <c r="Y6" s="133"/>
      <c r="Z6" s="133"/>
      <c r="AA6" s="133"/>
      <c r="AB6" s="133"/>
      <c r="AC6" s="133"/>
      <c r="AD6" s="133"/>
      <c r="AE6" s="133"/>
      <c r="AF6" s="133"/>
      <c r="AG6" s="133"/>
      <c r="AH6" s="133"/>
      <c r="AI6" s="133"/>
      <c r="AJ6" s="133"/>
      <c r="AK6" s="133"/>
      <c r="AL6" s="133"/>
      <c r="AM6" s="133"/>
      <c r="AN6" s="133"/>
    </row>
    <row r="7" spans="2:40" ht="14.25" customHeight="1">
      <c r="B7" s="572"/>
      <c r="C7" s="339"/>
      <c r="D7" s="578" t="s">
        <v>5008</v>
      </c>
      <c r="E7" s="578"/>
      <c r="F7" s="578"/>
      <c r="G7" s="593" t="s">
        <v>5120</v>
      </c>
      <c r="H7" s="593"/>
      <c r="I7" s="593"/>
      <c r="J7" s="340"/>
      <c r="K7" s="579">
        <v>2011</v>
      </c>
      <c r="L7" s="580"/>
      <c r="M7" s="341">
        <v>0</v>
      </c>
      <c r="N7" s="338"/>
      <c r="O7" s="583" t="s">
        <v>5053</v>
      </c>
      <c r="P7" s="584"/>
      <c r="Q7" s="584"/>
      <c r="R7" s="584"/>
      <c r="S7" s="584"/>
      <c r="T7" s="584"/>
      <c r="U7" s="584"/>
      <c r="V7" s="584"/>
      <c r="W7" s="585"/>
      <c r="X7" s="133"/>
      <c r="Y7" s="601"/>
      <c r="Z7" s="601"/>
      <c r="AA7" s="601"/>
      <c r="AB7" s="601"/>
      <c r="AC7" s="133"/>
      <c r="AD7" s="133"/>
      <c r="AE7" s="133"/>
      <c r="AF7" s="133"/>
      <c r="AG7" s="133"/>
      <c r="AH7" s="133"/>
      <c r="AI7" s="133"/>
      <c r="AJ7" s="133"/>
      <c r="AK7" s="133"/>
      <c r="AL7" s="133"/>
      <c r="AM7" s="133"/>
      <c r="AN7" s="133"/>
    </row>
    <row r="8" spans="2:40" ht="14.25" customHeight="1">
      <c r="B8" s="572"/>
      <c r="C8" s="339"/>
      <c r="D8" s="578"/>
      <c r="E8" s="578"/>
      <c r="F8" s="578"/>
      <c r="G8" s="593"/>
      <c r="H8" s="593"/>
      <c r="I8" s="593"/>
      <c r="J8" s="340"/>
      <c r="K8" s="581"/>
      <c r="L8" s="582"/>
      <c r="M8" s="338"/>
      <c r="N8" s="338"/>
      <c r="O8" s="602" t="s">
        <v>5054</v>
      </c>
      <c r="P8" s="603"/>
      <c r="Q8" s="603"/>
      <c r="R8" s="603"/>
      <c r="S8" s="603"/>
      <c r="T8" s="604" t="s">
        <v>5009</v>
      </c>
      <c r="U8" s="604"/>
      <c r="V8" s="604"/>
      <c r="W8" s="605"/>
      <c r="X8" s="133"/>
      <c r="Y8" s="342"/>
      <c r="Z8" s="342"/>
      <c r="AA8" s="342"/>
      <c r="AB8" s="342"/>
      <c r="AC8" s="133"/>
      <c r="AD8" s="133"/>
      <c r="AE8" s="133"/>
      <c r="AF8" s="133"/>
      <c r="AG8" s="133"/>
      <c r="AH8" s="133"/>
      <c r="AI8" s="133"/>
      <c r="AJ8" s="133"/>
      <c r="AK8" s="133"/>
      <c r="AL8" s="133"/>
      <c r="AM8" s="133"/>
      <c r="AN8" s="133"/>
    </row>
    <row r="9" spans="2:40" ht="13.5" customHeight="1">
      <c r="B9" s="572"/>
      <c r="C9" s="339"/>
      <c r="D9" s="343"/>
      <c r="E9" s="343"/>
      <c r="F9" s="343"/>
      <c r="G9" s="340"/>
      <c r="H9" s="344"/>
      <c r="I9" s="344"/>
      <c r="J9" s="340"/>
      <c r="K9" s="340"/>
      <c r="L9" s="340"/>
      <c r="M9" s="338"/>
      <c r="N9" s="338"/>
      <c r="O9" s="133"/>
      <c r="P9" s="133"/>
      <c r="Q9" s="133"/>
      <c r="R9" s="133"/>
      <c r="S9" s="133"/>
      <c r="T9" s="133"/>
      <c r="U9" s="133"/>
      <c r="V9" s="133"/>
      <c r="W9" s="152"/>
      <c r="X9" s="133"/>
      <c r="Y9" s="133"/>
      <c r="Z9" s="133"/>
      <c r="AA9" s="133"/>
      <c r="AB9" s="133"/>
      <c r="AC9" s="133"/>
      <c r="AD9" s="133"/>
      <c r="AE9" s="133"/>
      <c r="AF9" s="133"/>
      <c r="AG9" s="133"/>
      <c r="AH9" s="133"/>
      <c r="AI9" s="133"/>
      <c r="AJ9" s="133"/>
      <c r="AK9" s="133"/>
      <c r="AL9" s="133"/>
      <c r="AM9" s="133"/>
      <c r="AN9" s="133"/>
    </row>
    <row r="10" spans="2:40" ht="6" customHeight="1">
      <c r="B10" s="572"/>
      <c r="C10" s="339"/>
      <c r="D10" s="578" t="s">
        <v>5010</v>
      </c>
      <c r="E10" s="578"/>
      <c r="F10" s="578"/>
      <c r="G10" s="613" t="str">
        <f>Code!O34</f>
        <v>Nellore District</v>
      </c>
      <c r="H10" s="613"/>
      <c r="I10" s="613"/>
      <c r="J10" s="613"/>
      <c r="K10" s="613"/>
      <c r="L10" s="613"/>
      <c r="M10" s="344"/>
      <c r="N10" s="344"/>
      <c r="O10" s="606"/>
      <c r="P10" s="606"/>
      <c r="Q10" s="606"/>
      <c r="R10" s="606"/>
      <c r="S10" s="606"/>
      <c r="T10" s="606"/>
      <c r="U10" s="606"/>
      <c r="V10" s="606"/>
      <c r="W10" s="607"/>
      <c r="X10" s="133"/>
      <c r="Y10" s="608"/>
      <c r="Z10" s="608"/>
      <c r="AA10" s="608"/>
      <c r="AB10" s="609"/>
      <c r="AC10" s="609"/>
      <c r="AD10" s="609"/>
      <c r="AE10" s="609"/>
      <c r="AF10" s="609"/>
      <c r="AG10" s="609"/>
      <c r="AH10" s="133"/>
      <c r="AI10" s="133"/>
      <c r="AJ10" s="133"/>
      <c r="AK10" s="133"/>
      <c r="AL10" s="133"/>
      <c r="AM10" s="133"/>
      <c r="AN10" s="133"/>
    </row>
    <row r="11" spans="2:40" ht="18" customHeight="1">
      <c r="B11" s="572"/>
      <c r="C11" s="339"/>
      <c r="D11" s="578"/>
      <c r="E11" s="578"/>
      <c r="F11" s="578"/>
      <c r="G11" s="613"/>
      <c r="H11" s="613"/>
      <c r="I11" s="613"/>
      <c r="J11" s="613"/>
      <c r="K11" s="613"/>
      <c r="L11" s="613"/>
      <c r="M11" s="344"/>
      <c r="N11" s="344"/>
      <c r="O11" s="610" t="s">
        <v>5011</v>
      </c>
      <c r="P11" s="611"/>
      <c r="Q11" s="611"/>
      <c r="R11" s="611"/>
      <c r="S11" s="611"/>
      <c r="T11" s="611"/>
      <c r="U11" s="611"/>
      <c r="V11" s="611"/>
      <c r="W11" s="612"/>
      <c r="X11" s="133"/>
      <c r="Y11" s="345"/>
      <c r="Z11" s="345"/>
      <c r="AA11" s="345"/>
      <c r="AB11" s="344"/>
      <c r="AC11" s="344"/>
      <c r="AD11" s="344"/>
      <c r="AE11" s="344"/>
      <c r="AF11" s="344"/>
      <c r="AG11" s="344"/>
      <c r="AH11" s="133"/>
      <c r="AI11" s="133"/>
      <c r="AJ11" s="133"/>
      <c r="AK11" s="133"/>
      <c r="AL11" s="133"/>
      <c r="AM11" s="133"/>
      <c r="AN11" s="133"/>
    </row>
    <row r="12" spans="2:40" ht="13.5" customHeight="1">
      <c r="B12" s="572"/>
      <c r="C12" s="339"/>
      <c r="D12" s="133"/>
      <c r="E12" s="344"/>
      <c r="F12" s="344"/>
      <c r="G12" s="344"/>
      <c r="H12" s="344"/>
      <c r="I12" s="344"/>
      <c r="J12" s="344"/>
      <c r="K12" s="344"/>
      <c r="L12" s="133"/>
      <c r="M12" s="133"/>
      <c r="N12" s="133"/>
      <c r="O12" s="586" t="s">
        <v>5012</v>
      </c>
      <c r="P12" s="587"/>
      <c r="Q12" s="588"/>
      <c r="R12" s="588"/>
      <c r="S12" s="588"/>
      <c r="T12" s="588"/>
      <c r="U12" s="588"/>
      <c r="V12" s="588"/>
      <c r="W12" s="588"/>
      <c r="X12" s="133"/>
      <c r="Y12" s="608"/>
      <c r="Z12" s="608"/>
      <c r="AA12" s="608"/>
      <c r="AB12" s="614"/>
      <c r="AC12" s="614"/>
      <c r="AD12" s="614"/>
      <c r="AE12" s="614"/>
      <c r="AF12" s="614"/>
      <c r="AG12" s="614"/>
      <c r="AH12" s="133"/>
      <c r="AI12" s="133"/>
      <c r="AJ12" s="133"/>
      <c r="AK12" s="133"/>
      <c r="AL12" s="133"/>
      <c r="AM12" s="133"/>
      <c r="AN12" s="133"/>
    </row>
    <row r="13" spans="2:40" ht="34.5" customHeight="1">
      <c r="B13" s="572"/>
      <c r="C13" s="346"/>
      <c r="D13" s="615" t="s">
        <v>5013</v>
      </c>
      <c r="E13" s="615"/>
      <c r="F13" s="615"/>
      <c r="G13" s="616"/>
      <c r="H13" s="617"/>
      <c r="I13" s="618"/>
      <c r="J13" s="344"/>
      <c r="K13" s="344"/>
      <c r="L13" s="133"/>
      <c r="M13" s="133"/>
      <c r="N13" s="133"/>
      <c r="O13" s="619" t="s">
        <v>5014</v>
      </c>
      <c r="P13" s="620"/>
      <c r="Q13" s="588"/>
      <c r="R13" s="588"/>
      <c r="S13" s="588"/>
      <c r="T13" s="588"/>
      <c r="U13" s="588"/>
      <c r="V13" s="588"/>
      <c r="W13" s="588"/>
      <c r="X13" s="133"/>
      <c r="Y13" s="133"/>
      <c r="Z13" s="133"/>
      <c r="AA13" s="133"/>
      <c r="AB13" s="133"/>
      <c r="AC13" s="133"/>
      <c r="AD13" s="133"/>
      <c r="AE13" s="133"/>
      <c r="AF13" s="133"/>
      <c r="AG13" s="133"/>
      <c r="AH13" s="133"/>
      <c r="AI13" s="133"/>
      <c r="AJ13" s="133"/>
      <c r="AK13" s="133"/>
      <c r="AL13" s="133"/>
      <c r="AM13" s="133"/>
      <c r="AN13" s="133"/>
    </row>
    <row r="14" spans="2:40" ht="13.5" customHeight="1" thickBot="1">
      <c r="B14" s="572"/>
      <c r="C14" s="346"/>
      <c r="D14" s="347"/>
      <c r="E14" s="347"/>
      <c r="F14" s="348"/>
      <c r="G14" s="348"/>
      <c r="H14" s="349"/>
      <c r="I14" s="350"/>
      <c r="J14" s="349"/>
      <c r="K14" s="349"/>
      <c r="L14" s="351"/>
      <c r="M14" s="351"/>
      <c r="N14" s="351"/>
      <c r="O14" s="352"/>
      <c r="P14" s="352"/>
      <c r="Q14" s="352"/>
      <c r="R14" s="352"/>
      <c r="S14" s="352"/>
      <c r="T14" s="352"/>
      <c r="U14" s="143"/>
      <c r="V14" s="143"/>
      <c r="W14" s="353"/>
      <c r="X14" s="133"/>
      <c r="Y14" s="133"/>
      <c r="Z14" s="133"/>
      <c r="AA14" s="133"/>
      <c r="AB14" s="133"/>
      <c r="AC14" s="133"/>
      <c r="AD14" s="133"/>
      <c r="AE14" s="133"/>
      <c r="AF14" s="133"/>
      <c r="AG14" s="133"/>
      <c r="AH14" s="133"/>
      <c r="AI14" s="133"/>
      <c r="AJ14" s="133"/>
      <c r="AK14" s="133"/>
      <c r="AL14" s="133"/>
      <c r="AM14" s="133"/>
      <c r="AN14" s="133"/>
    </row>
    <row r="15" spans="2:40" ht="10.5" customHeight="1">
      <c r="B15" s="572"/>
      <c r="C15" s="346"/>
      <c r="D15" s="354"/>
      <c r="E15" s="354"/>
      <c r="F15" s="343"/>
      <c r="G15" s="343"/>
      <c r="H15" s="344"/>
      <c r="I15" s="355"/>
      <c r="J15" s="344"/>
      <c r="K15" s="344"/>
      <c r="L15" s="345"/>
      <c r="M15" s="345"/>
      <c r="N15" s="345"/>
      <c r="O15" s="356"/>
      <c r="P15" s="356"/>
      <c r="Q15" s="356"/>
      <c r="R15" s="356"/>
      <c r="S15" s="356"/>
      <c r="T15" s="356"/>
      <c r="U15" s="133"/>
      <c r="V15" s="133"/>
      <c r="W15" s="152"/>
      <c r="X15" s="133"/>
      <c r="Y15" s="133"/>
      <c r="Z15" s="133"/>
      <c r="AA15" s="133"/>
      <c r="AB15" s="133"/>
      <c r="AC15" s="133"/>
      <c r="AD15" s="133"/>
      <c r="AE15" s="133"/>
      <c r="AF15" s="133"/>
      <c r="AG15" s="133"/>
      <c r="AH15" s="133"/>
      <c r="AI15" s="133"/>
      <c r="AJ15" s="133"/>
      <c r="AK15" s="133"/>
      <c r="AL15" s="133"/>
      <c r="AM15" s="133"/>
      <c r="AN15" s="133"/>
    </row>
    <row r="16" spans="2:40" ht="26.25" customHeight="1">
      <c r="B16" s="572"/>
      <c r="C16" s="346"/>
      <c r="D16" s="594" t="s">
        <v>5015</v>
      </c>
      <c r="E16" s="595"/>
      <c r="F16" s="357" t="str">
        <f>LEFT(F18,1)</f>
        <v>0</v>
      </c>
      <c r="G16" s="357" t="str">
        <f>MID(F18,2,1)</f>
        <v>8</v>
      </c>
      <c r="H16" s="357" t="str">
        <f>MID(F18,3,1)</f>
        <v>1</v>
      </c>
      <c r="I16" s="357" t="str">
        <f>MID(F18,4,1)</f>
        <v>0</v>
      </c>
      <c r="J16" s="344"/>
      <c r="K16" s="596" t="s">
        <v>5016</v>
      </c>
      <c r="L16" s="596"/>
      <c r="M16" s="596"/>
      <c r="N16" s="358"/>
      <c r="O16" s="357">
        <v>0</v>
      </c>
      <c r="P16" s="357">
        <v>2</v>
      </c>
      <c r="Q16" s="357">
        <v>0</v>
      </c>
      <c r="R16" s="357">
        <v>2</v>
      </c>
      <c r="S16" s="597" t="s">
        <v>5017</v>
      </c>
      <c r="T16" s="598"/>
      <c r="U16" s="598"/>
      <c r="V16" s="598"/>
      <c r="W16" s="599"/>
      <c r="X16" s="133"/>
      <c r="Y16" s="359"/>
      <c r="Z16" s="133"/>
      <c r="AA16" s="133"/>
      <c r="AB16" s="133"/>
      <c r="AC16" s="133"/>
      <c r="AD16" s="133"/>
      <c r="AE16" s="133"/>
      <c r="AF16" s="133"/>
      <c r="AG16" s="133"/>
      <c r="AH16" s="133"/>
      <c r="AI16" s="133"/>
      <c r="AJ16" s="133"/>
      <c r="AK16" s="133"/>
      <c r="AL16" s="133"/>
      <c r="AM16" s="133"/>
      <c r="AN16" s="133"/>
    </row>
    <row r="17" spans="2:40" ht="13.5" thickBot="1">
      <c r="B17" s="572"/>
      <c r="C17" s="346"/>
      <c r="D17" s="133"/>
      <c r="E17" s="344"/>
      <c r="F17" s="344"/>
      <c r="G17" s="344"/>
      <c r="H17" s="344"/>
      <c r="I17" s="360"/>
      <c r="J17" s="344"/>
      <c r="K17" s="358"/>
      <c r="L17" s="358"/>
      <c r="M17" s="358"/>
      <c r="N17" s="358"/>
      <c r="O17" s="133"/>
      <c r="P17" s="133"/>
      <c r="Q17" s="133"/>
      <c r="R17" s="133"/>
      <c r="S17" s="361"/>
      <c r="T17" s="361"/>
      <c r="U17" s="361"/>
      <c r="V17" s="361"/>
      <c r="W17" s="362"/>
      <c r="X17" s="133"/>
      <c r="Y17" s="133"/>
      <c r="Z17" s="133"/>
      <c r="AA17" s="133"/>
      <c r="AB17" s="133"/>
      <c r="AC17" s="133"/>
      <c r="AD17" s="133"/>
      <c r="AE17" s="133"/>
      <c r="AF17" s="133"/>
      <c r="AG17" s="133"/>
      <c r="AH17" s="133"/>
      <c r="AI17" s="133"/>
      <c r="AJ17" s="133"/>
      <c r="AK17" s="133"/>
      <c r="AL17" s="133"/>
      <c r="AM17" s="133"/>
      <c r="AN17" s="133"/>
    </row>
    <row r="18" spans="2:40" ht="22.5" customHeight="1" thickBot="1">
      <c r="B18" s="572"/>
      <c r="C18" s="346"/>
      <c r="D18" s="596" t="s">
        <v>5018</v>
      </c>
      <c r="E18" s="600"/>
      <c r="F18" s="621" t="str">
        <f>M.Bill!M15</f>
        <v>08100308001</v>
      </c>
      <c r="G18" s="622"/>
      <c r="H18" s="622"/>
      <c r="I18" s="623"/>
      <c r="J18" s="344"/>
      <c r="K18" s="596" t="s">
        <v>5019</v>
      </c>
      <c r="L18" s="596"/>
      <c r="M18" s="596"/>
      <c r="N18" s="596"/>
      <c r="O18" s="357">
        <v>0</v>
      </c>
      <c r="P18" s="357">
        <f>IF(F20="mandal Educational Officer",1,2)</f>
        <v>1</v>
      </c>
      <c r="Q18" s="363"/>
      <c r="R18" s="574" t="str">
        <f>IF(P18=2,"Secondary Education","Primary Education")</f>
        <v>Primary Education</v>
      </c>
      <c r="S18" s="574"/>
      <c r="T18" s="574"/>
      <c r="U18" s="574"/>
      <c r="V18" s="574"/>
      <c r="W18" s="592"/>
      <c r="X18" s="133"/>
      <c r="Y18" s="628" t="s">
        <v>5129</v>
      </c>
      <c r="Z18" s="629"/>
      <c r="AA18" s="133"/>
      <c r="AB18" s="133"/>
      <c r="AC18" s="133"/>
      <c r="AD18" s="133"/>
      <c r="AE18" s="133"/>
      <c r="AF18" s="133"/>
      <c r="AG18" s="133"/>
      <c r="AH18" s="133"/>
      <c r="AI18" s="133"/>
      <c r="AJ18" s="133"/>
      <c r="AK18" s="133"/>
      <c r="AL18" s="133"/>
      <c r="AM18" s="133"/>
      <c r="AN18" s="133"/>
    </row>
    <row r="19" spans="2:40" ht="18.75" thickBot="1">
      <c r="B19" s="572"/>
      <c r="C19" s="346"/>
      <c r="D19" s="133"/>
      <c r="E19" s="344"/>
      <c r="F19" s="344"/>
      <c r="G19" s="344"/>
      <c r="H19" s="344"/>
      <c r="I19" s="360"/>
      <c r="J19" s="344"/>
      <c r="K19" s="358"/>
      <c r="L19" s="358"/>
      <c r="M19" s="358"/>
      <c r="N19" s="358"/>
      <c r="O19" s="344"/>
      <c r="P19" s="344"/>
      <c r="Q19" s="344"/>
      <c r="R19" s="344"/>
      <c r="S19" s="340"/>
      <c r="T19" s="340"/>
      <c r="U19" s="340"/>
      <c r="V19" s="340"/>
      <c r="W19" s="362"/>
      <c r="X19" s="133"/>
      <c r="Y19" s="133"/>
      <c r="Z19" s="624"/>
      <c r="AA19" s="624"/>
      <c r="AB19" s="624"/>
      <c r="AC19" s="133"/>
      <c r="AD19" s="133"/>
      <c r="AE19" s="133"/>
      <c r="AF19" s="133"/>
      <c r="AG19" s="133"/>
      <c r="AH19" s="133"/>
      <c r="AI19" s="133"/>
      <c r="AJ19" s="133"/>
      <c r="AK19" s="133"/>
      <c r="AL19" s="133"/>
      <c r="AM19" s="133"/>
      <c r="AN19" s="133"/>
    </row>
    <row r="20" spans="2:40" ht="25.5" customHeight="1" thickBot="1">
      <c r="B20" s="572"/>
      <c r="C20" s="346"/>
      <c r="D20" s="359" t="s">
        <v>5020</v>
      </c>
      <c r="E20" s="359"/>
      <c r="F20" s="625" t="str">
        <f>Code!O31</f>
        <v>Mandal Educational Officer</v>
      </c>
      <c r="G20" s="626"/>
      <c r="H20" s="626"/>
      <c r="I20" s="627"/>
      <c r="J20" s="344"/>
      <c r="K20" s="596" t="s">
        <v>5021</v>
      </c>
      <c r="L20" s="596"/>
      <c r="M20" s="596"/>
      <c r="N20" s="596"/>
      <c r="O20" s="357">
        <v>1</v>
      </c>
      <c r="P20" s="357">
        <f>IF(P18=2,9,0)</f>
        <v>0</v>
      </c>
      <c r="Q20" s="357">
        <f>IF(P18=2,1,3)</f>
        <v>3</v>
      </c>
      <c r="R20" s="589" t="str">
        <f>"Asst. to local Bodies for "&amp;IF(P18=2,"Secondary Education","Primary Education")</f>
        <v>Asst. to local Bodies for Primary Education</v>
      </c>
      <c r="S20" s="590"/>
      <c r="T20" s="590"/>
      <c r="U20" s="590"/>
      <c r="V20" s="590"/>
      <c r="W20" s="591"/>
      <c r="X20" s="133"/>
      <c r="Y20" s="630" t="s">
        <v>5134</v>
      </c>
      <c r="Z20" s="631"/>
      <c r="AA20" s="133"/>
      <c r="AB20" s="133"/>
      <c r="AC20" s="133"/>
      <c r="AD20" s="133"/>
      <c r="AE20" s="133"/>
      <c r="AF20" s="133"/>
      <c r="AG20" s="133"/>
      <c r="AH20" s="133"/>
      <c r="AI20" s="133"/>
      <c r="AJ20" s="133"/>
      <c r="AK20" s="133"/>
      <c r="AL20" s="133"/>
      <c r="AM20" s="133"/>
      <c r="AN20" s="133"/>
    </row>
    <row r="21" spans="2:40" ht="23.25" customHeight="1">
      <c r="B21" s="572"/>
      <c r="C21" s="346"/>
      <c r="D21" s="632" t="s">
        <v>5022</v>
      </c>
      <c r="E21" s="632"/>
      <c r="F21" s="638" t="str">
        <f>Code!O32</f>
        <v>MRC,Balayapalli</v>
      </c>
      <c r="G21" s="639"/>
      <c r="H21" s="639"/>
      <c r="I21" s="640"/>
      <c r="J21" s="344"/>
      <c r="K21" s="358"/>
      <c r="L21" s="358"/>
      <c r="M21" s="358"/>
      <c r="N21" s="358"/>
      <c r="O21" s="364"/>
      <c r="P21" s="364"/>
      <c r="Q21" s="364"/>
      <c r="R21" s="344"/>
      <c r="S21" s="340"/>
      <c r="T21" s="340"/>
      <c r="U21" s="340"/>
      <c r="V21" s="340"/>
      <c r="W21" s="362"/>
      <c r="X21" s="133"/>
      <c r="Y21" s="133"/>
      <c r="Z21" s="133"/>
      <c r="AA21" s="133"/>
      <c r="AB21" s="133"/>
      <c r="AC21" s="133"/>
      <c r="AD21" s="133"/>
      <c r="AE21" s="133"/>
      <c r="AF21" s="133"/>
      <c r="AG21" s="133"/>
      <c r="AH21" s="133"/>
      <c r="AI21" s="133"/>
      <c r="AJ21" s="133"/>
      <c r="AK21" s="133"/>
      <c r="AL21" s="133"/>
      <c r="AM21" s="133"/>
      <c r="AN21" s="133"/>
    </row>
    <row r="22" spans="2:40" ht="30.75" customHeight="1">
      <c r="B22" s="572"/>
      <c r="C22" s="346"/>
      <c r="D22" s="632"/>
      <c r="E22" s="632"/>
      <c r="F22" s="641"/>
      <c r="G22" s="642"/>
      <c r="H22" s="642"/>
      <c r="I22" s="643"/>
      <c r="J22" s="344"/>
      <c r="K22" s="596" t="s">
        <v>5023</v>
      </c>
      <c r="L22" s="596"/>
      <c r="M22" s="596"/>
      <c r="N22" s="596"/>
      <c r="O22" s="357"/>
      <c r="P22" s="357"/>
      <c r="Q22" s="633"/>
      <c r="R22" s="578"/>
      <c r="S22" s="634"/>
      <c r="T22" s="635"/>
      <c r="U22" s="635"/>
      <c r="V22" s="635"/>
      <c r="W22" s="636"/>
      <c r="X22" s="133"/>
      <c r="Y22" s="133"/>
      <c r="Z22" s="133"/>
      <c r="AA22" s="133"/>
      <c r="AB22" s="133"/>
      <c r="AC22" s="133"/>
      <c r="AD22" s="133"/>
      <c r="AE22" s="133"/>
      <c r="AF22" s="133"/>
      <c r="AG22" s="133"/>
      <c r="AH22" s="133"/>
      <c r="AI22" s="133"/>
      <c r="AJ22" s="133"/>
      <c r="AK22" s="133"/>
      <c r="AL22" s="133"/>
      <c r="AM22" s="133"/>
      <c r="AN22" s="133"/>
    </row>
    <row r="23" spans="2:40" ht="15.75">
      <c r="B23" s="572"/>
      <c r="C23" s="346"/>
      <c r="D23" s="133"/>
      <c r="E23" s="133"/>
      <c r="F23" s="344"/>
      <c r="G23" s="344"/>
      <c r="H23" s="344"/>
      <c r="I23" s="360"/>
      <c r="J23" s="344"/>
      <c r="K23" s="358"/>
      <c r="L23" s="358"/>
      <c r="M23" s="358"/>
      <c r="N23" s="358"/>
      <c r="O23" s="364"/>
      <c r="P23" s="364"/>
      <c r="Q23" s="364"/>
      <c r="R23" s="344"/>
      <c r="S23" s="340"/>
      <c r="T23" s="340"/>
      <c r="U23" s="340"/>
      <c r="V23" s="340"/>
      <c r="W23" s="362"/>
      <c r="X23" s="133"/>
      <c r="Y23" s="133"/>
      <c r="Z23" s="133"/>
      <c r="AA23" s="133"/>
      <c r="AB23" s="133"/>
      <c r="AC23" s="133"/>
      <c r="AD23" s="133"/>
      <c r="AE23" s="133"/>
      <c r="AF23" s="133"/>
      <c r="AG23" s="133"/>
      <c r="AH23" s="133"/>
      <c r="AI23" s="133"/>
      <c r="AJ23" s="133"/>
      <c r="AK23" s="133"/>
      <c r="AL23" s="133"/>
      <c r="AM23" s="133"/>
      <c r="AN23" s="133"/>
    </row>
    <row r="24" spans="2:40" ht="28.5" customHeight="1">
      <c r="B24" s="572"/>
      <c r="C24" s="346"/>
      <c r="D24" s="359" t="s">
        <v>5024</v>
      </c>
      <c r="E24" s="340"/>
      <c r="F24" s="621" t="str">
        <f>M.Bill!M22</f>
        <v>0969</v>
      </c>
      <c r="G24" s="622"/>
      <c r="H24" s="622"/>
      <c r="I24" s="623"/>
      <c r="J24" s="344"/>
      <c r="K24" s="596" t="s">
        <v>5025</v>
      </c>
      <c r="L24" s="596"/>
      <c r="M24" s="596"/>
      <c r="N24" s="596"/>
      <c r="O24" s="357">
        <v>0</v>
      </c>
      <c r="P24" s="357">
        <v>5</v>
      </c>
      <c r="Q24" s="133"/>
      <c r="R24" s="133"/>
      <c r="S24" s="651" t="str">
        <f>IF(P18=2,"Teaching grant to Zilla Parished.","Teaching grant to Mandal Parished.")</f>
        <v>Teaching grant to Mandal Parished.</v>
      </c>
      <c r="T24" s="652"/>
      <c r="U24" s="652"/>
      <c r="V24" s="652"/>
      <c r="W24" s="653"/>
      <c r="X24" s="133"/>
      <c r="Y24" s="133"/>
      <c r="Z24" s="365"/>
      <c r="AA24" s="133"/>
      <c r="AB24" s="133"/>
      <c r="AC24" s="133"/>
      <c r="AD24" s="133"/>
      <c r="AE24" s="133"/>
      <c r="AF24" s="133"/>
      <c r="AG24" s="133"/>
      <c r="AH24" s="133"/>
      <c r="AI24" s="133"/>
      <c r="AJ24" s="133"/>
      <c r="AK24" s="133"/>
      <c r="AL24" s="133"/>
      <c r="AM24" s="133"/>
      <c r="AN24" s="133"/>
    </row>
    <row r="25" spans="2:40" ht="9" customHeight="1">
      <c r="B25" s="572"/>
      <c r="C25" s="346"/>
      <c r="D25" s="133"/>
      <c r="E25" s="344"/>
      <c r="F25" s="344"/>
      <c r="G25" s="344"/>
      <c r="H25" s="344"/>
      <c r="I25" s="360"/>
      <c r="J25" s="344"/>
      <c r="K25" s="358"/>
      <c r="L25" s="358"/>
      <c r="M25" s="358"/>
      <c r="N25" s="358"/>
      <c r="O25" s="364"/>
      <c r="P25" s="364"/>
      <c r="Q25" s="364"/>
      <c r="R25" s="344"/>
      <c r="S25" s="340"/>
      <c r="T25" s="340"/>
      <c r="U25" s="340"/>
      <c r="V25" s="340"/>
      <c r="W25" s="362"/>
      <c r="X25" s="133"/>
      <c r="Y25" s="133"/>
      <c r="Z25" s="133"/>
      <c r="AA25" s="133"/>
      <c r="AB25" s="133"/>
      <c r="AC25" s="133"/>
      <c r="AD25" s="133"/>
      <c r="AE25" s="133"/>
      <c r="AF25" s="133"/>
      <c r="AG25" s="133"/>
      <c r="AH25" s="133"/>
      <c r="AI25" s="133"/>
      <c r="AJ25" s="133"/>
      <c r="AK25" s="133"/>
      <c r="AL25" s="133"/>
      <c r="AM25" s="133"/>
      <c r="AN25" s="133"/>
    </row>
    <row r="26" spans="2:40" ht="22.5" customHeight="1">
      <c r="B26" s="572"/>
      <c r="C26" s="346"/>
      <c r="D26" s="359" t="s">
        <v>5026</v>
      </c>
      <c r="E26" s="359"/>
      <c r="F26" s="644" t="str">
        <f>M.Bill!M19</f>
        <v>SBI,Venkatagiri</v>
      </c>
      <c r="G26" s="645"/>
      <c r="H26" s="645"/>
      <c r="I26" s="646"/>
      <c r="J26" s="344"/>
      <c r="K26" s="596" t="s">
        <v>5027</v>
      </c>
      <c r="L26" s="596"/>
      <c r="M26" s="596"/>
      <c r="N26" s="596"/>
      <c r="O26" s="357">
        <v>0</v>
      </c>
      <c r="P26" s="357">
        <v>1</v>
      </c>
      <c r="Q26" s="357">
        <v>0</v>
      </c>
      <c r="R26" s="133"/>
      <c r="S26" s="654" t="s">
        <v>5028</v>
      </c>
      <c r="T26" s="655"/>
      <c r="U26" s="655"/>
      <c r="V26" s="655"/>
      <c r="W26" s="656"/>
      <c r="X26" s="133"/>
      <c r="Y26" s="133"/>
      <c r="Z26" s="133"/>
      <c r="AA26" s="133"/>
      <c r="AB26" s="133"/>
      <c r="AC26" s="133"/>
      <c r="AD26" s="133"/>
      <c r="AE26" s="133"/>
      <c r="AF26" s="133"/>
      <c r="AG26" s="133"/>
      <c r="AH26" s="133"/>
      <c r="AI26" s="133"/>
      <c r="AJ26" s="133"/>
      <c r="AK26" s="133"/>
      <c r="AL26" s="133"/>
      <c r="AM26" s="133"/>
      <c r="AN26" s="133"/>
    </row>
    <row r="27" spans="2:40" ht="21" customHeight="1">
      <c r="B27" s="572"/>
      <c r="C27" s="346"/>
      <c r="D27" s="344"/>
      <c r="E27" s="344"/>
      <c r="F27" s="647"/>
      <c r="G27" s="648"/>
      <c r="H27" s="648"/>
      <c r="I27" s="649"/>
      <c r="J27" s="344"/>
      <c r="K27" s="358"/>
      <c r="L27" s="358"/>
      <c r="M27" s="358"/>
      <c r="N27" s="358"/>
      <c r="O27" s="364"/>
      <c r="P27" s="364"/>
      <c r="Q27" s="364"/>
      <c r="R27" s="344"/>
      <c r="S27" s="340"/>
      <c r="T27" s="340"/>
      <c r="U27" s="340"/>
      <c r="V27" s="340"/>
      <c r="W27" s="362"/>
      <c r="X27" s="133"/>
      <c r="Y27" s="133"/>
      <c r="Z27" s="133"/>
      <c r="AA27" s="133"/>
      <c r="AB27" s="133"/>
      <c r="AC27" s="133"/>
      <c r="AD27" s="133"/>
      <c r="AE27" s="133"/>
      <c r="AF27" s="133"/>
      <c r="AG27" s="133"/>
      <c r="AH27" s="133"/>
      <c r="AI27" s="133"/>
      <c r="AJ27" s="133"/>
      <c r="AK27" s="133"/>
      <c r="AL27" s="133"/>
      <c r="AM27" s="133"/>
      <c r="AN27" s="133"/>
    </row>
    <row r="28" spans="2:40" ht="27.95" customHeight="1">
      <c r="B28" s="572"/>
      <c r="C28" s="346"/>
      <c r="D28" s="133"/>
      <c r="E28" s="133"/>
      <c r="F28" s="133"/>
      <c r="G28" s="133"/>
      <c r="H28" s="133"/>
      <c r="I28" s="152"/>
      <c r="J28" s="344"/>
      <c r="K28" s="650" t="s">
        <v>5029</v>
      </c>
      <c r="L28" s="650"/>
      <c r="M28" s="650"/>
      <c r="N28" s="650"/>
      <c r="O28" s="357">
        <v>0</v>
      </c>
      <c r="P28" s="357">
        <v>1</v>
      </c>
      <c r="Q28" s="357">
        <v>7</v>
      </c>
      <c r="R28" s="133"/>
      <c r="S28" s="651" t="s">
        <v>5030</v>
      </c>
      <c r="T28" s="652"/>
      <c r="U28" s="652"/>
      <c r="V28" s="652"/>
      <c r="W28" s="653"/>
      <c r="X28" s="133"/>
      <c r="Y28" s="133"/>
      <c r="Z28" s="133"/>
      <c r="AA28" s="133"/>
      <c r="AB28" s="133"/>
      <c r="AC28" s="133"/>
      <c r="AD28" s="133"/>
      <c r="AE28" s="133"/>
      <c r="AF28" s="133"/>
      <c r="AG28" s="133"/>
      <c r="AH28" s="133"/>
      <c r="AI28" s="133"/>
      <c r="AJ28" s="133"/>
      <c r="AK28" s="133"/>
      <c r="AL28" s="133"/>
      <c r="AM28" s="133"/>
      <c r="AN28" s="133"/>
    </row>
    <row r="29" spans="2:40" ht="9.9499999999999993" customHeight="1" thickBot="1">
      <c r="B29" s="572"/>
      <c r="C29" s="346"/>
      <c r="D29" s="349"/>
      <c r="E29" s="349"/>
      <c r="F29" s="349"/>
      <c r="G29" s="349"/>
      <c r="H29" s="349"/>
      <c r="I29" s="366"/>
      <c r="J29" s="349"/>
      <c r="K29" s="349"/>
      <c r="L29" s="349"/>
      <c r="M29" s="349"/>
      <c r="N29" s="349"/>
      <c r="O29" s="143"/>
      <c r="P29" s="143"/>
      <c r="Q29" s="143"/>
      <c r="R29" s="143"/>
      <c r="S29" s="143"/>
      <c r="T29" s="143"/>
      <c r="U29" s="143"/>
      <c r="V29" s="143"/>
      <c r="W29" s="367"/>
      <c r="X29" s="133"/>
      <c r="Y29" s="133"/>
      <c r="Z29" s="133"/>
      <c r="AA29" s="133"/>
      <c r="AB29" s="133"/>
      <c r="AC29" s="133"/>
      <c r="AD29" s="133"/>
      <c r="AE29" s="133"/>
      <c r="AF29" s="133"/>
      <c r="AG29" s="133"/>
      <c r="AH29" s="133"/>
      <c r="AI29" s="133"/>
      <c r="AJ29" s="133"/>
      <c r="AK29" s="133"/>
      <c r="AL29" s="133"/>
      <c r="AM29" s="133"/>
      <c r="AN29" s="133"/>
    </row>
    <row r="30" spans="2:40" ht="4.5" customHeight="1">
      <c r="B30" s="572"/>
      <c r="C30" s="346"/>
      <c r="D30" s="344"/>
      <c r="E30" s="344"/>
      <c r="F30" s="344"/>
      <c r="G30" s="344"/>
      <c r="H30" s="344"/>
      <c r="I30" s="344"/>
      <c r="J30" s="344"/>
      <c r="K30" s="344"/>
      <c r="L30" s="344"/>
      <c r="M30" s="344"/>
      <c r="N30" s="344"/>
      <c r="O30" s="133"/>
      <c r="P30" s="133"/>
      <c r="Q30" s="133"/>
      <c r="R30" s="133"/>
      <c r="S30" s="133"/>
      <c r="T30" s="133"/>
      <c r="U30" s="133"/>
      <c r="V30" s="133"/>
      <c r="W30" s="152"/>
      <c r="X30" s="133"/>
      <c r="Y30" s="133"/>
      <c r="Z30" s="133"/>
      <c r="AA30" s="133"/>
      <c r="AB30" s="133"/>
      <c r="AC30" s="133"/>
      <c r="AD30" s="133"/>
      <c r="AE30" s="133"/>
      <c r="AF30" s="133"/>
      <c r="AG30" s="133"/>
      <c r="AH30" s="133"/>
      <c r="AI30" s="133"/>
      <c r="AJ30" s="133"/>
      <c r="AK30" s="133"/>
      <c r="AL30" s="133"/>
      <c r="AM30" s="133"/>
      <c r="AN30" s="133"/>
    </row>
    <row r="31" spans="2:40" ht="27" customHeight="1">
      <c r="B31" s="572"/>
      <c r="C31" s="346"/>
      <c r="D31" s="608" t="s">
        <v>5031</v>
      </c>
      <c r="E31" s="608"/>
      <c r="F31" s="368" t="s">
        <v>5032</v>
      </c>
      <c r="G31" s="657" t="s">
        <v>5033</v>
      </c>
      <c r="H31" s="609"/>
      <c r="I31" s="609"/>
      <c r="J31" s="609"/>
      <c r="K31" s="658"/>
      <c r="L31" s="368" t="s">
        <v>5034</v>
      </c>
      <c r="M31" s="659" t="s">
        <v>5035</v>
      </c>
      <c r="N31" s="660"/>
      <c r="O31" s="660"/>
      <c r="P31" s="660"/>
      <c r="Q31" s="660"/>
      <c r="R31" s="661"/>
      <c r="S31" s="368">
        <v>0</v>
      </c>
      <c r="T31" s="613">
        <v>2</v>
      </c>
      <c r="U31" s="613"/>
      <c r="V31" s="368">
        <v>0</v>
      </c>
      <c r="W31" s="368">
        <v>2</v>
      </c>
      <c r="X31" s="133"/>
      <c r="Y31" s="133"/>
      <c r="Z31" s="133"/>
      <c r="AA31" s="133"/>
      <c r="AB31" s="133"/>
      <c r="AC31" s="133"/>
      <c r="AD31" s="133"/>
      <c r="AE31" s="133"/>
      <c r="AF31" s="133"/>
      <c r="AG31" s="133"/>
      <c r="AH31" s="133"/>
      <c r="AI31" s="133"/>
      <c r="AJ31" s="133"/>
      <c r="AK31" s="133"/>
      <c r="AL31" s="133"/>
      <c r="AM31" s="133"/>
      <c r="AN31" s="133"/>
    </row>
    <row r="32" spans="2:40" ht="5.45" customHeight="1">
      <c r="B32" s="572"/>
      <c r="C32" s="346"/>
      <c r="D32" s="344"/>
      <c r="E32" s="344"/>
      <c r="F32" s="344"/>
      <c r="G32" s="344"/>
      <c r="H32" s="344"/>
      <c r="I32" s="344"/>
      <c r="J32" s="344"/>
      <c r="K32" s="344"/>
      <c r="L32" s="344"/>
      <c r="M32" s="344"/>
      <c r="N32" s="344"/>
      <c r="O32" s="133"/>
      <c r="P32" s="133"/>
      <c r="Q32" s="133"/>
      <c r="R32" s="133"/>
      <c r="S32" s="133"/>
      <c r="T32" s="133"/>
      <c r="U32" s="133"/>
      <c r="V32" s="133"/>
      <c r="W32" s="152"/>
      <c r="X32" s="133"/>
      <c r="Y32" s="133"/>
      <c r="Z32" s="133"/>
      <c r="AA32" s="133"/>
      <c r="AB32" s="133"/>
      <c r="AC32" s="133"/>
      <c r="AD32" s="133"/>
      <c r="AE32" s="133"/>
      <c r="AF32" s="133"/>
      <c r="AG32" s="133"/>
      <c r="AH32" s="133"/>
      <c r="AI32" s="133"/>
      <c r="AJ32" s="133"/>
      <c r="AK32" s="133"/>
      <c r="AL32" s="133"/>
      <c r="AM32" s="133"/>
      <c r="AN32" s="133"/>
    </row>
    <row r="33" spans="2:40" ht="21.75" customHeight="1">
      <c r="B33" s="572"/>
      <c r="C33" s="346"/>
      <c r="D33" s="369" t="s">
        <v>5036</v>
      </c>
      <c r="E33" s="665">
        <f>M.Bill!M11</f>
        <v>19000</v>
      </c>
      <c r="F33" s="665"/>
      <c r="G33" s="665"/>
      <c r="H33" s="370" t="s">
        <v>5037</v>
      </c>
      <c r="I33" s="370"/>
      <c r="J33" s="371"/>
      <c r="K33" s="371"/>
      <c r="L33" s="666">
        <v>0</v>
      </c>
      <c r="M33" s="666"/>
      <c r="N33" s="666"/>
      <c r="O33" s="622" t="s">
        <v>5055</v>
      </c>
      <c r="P33" s="622"/>
      <c r="Q33" s="622"/>
      <c r="R33" s="665">
        <f>E33-L33</f>
        <v>19000</v>
      </c>
      <c r="S33" s="665"/>
      <c r="T33" s="665"/>
      <c r="U33" s="665"/>
      <c r="V33" s="665"/>
      <c r="W33" s="667"/>
      <c r="X33" s="133"/>
      <c r="Y33" s="133"/>
      <c r="Z33" s="133"/>
      <c r="AA33" s="133"/>
      <c r="AB33" s="133"/>
      <c r="AC33" s="133"/>
      <c r="AD33" s="133"/>
      <c r="AE33" s="133"/>
      <c r="AF33" s="133"/>
      <c r="AG33" s="133"/>
      <c r="AH33" s="133"/>
      <c r="AI33" s="133"/>
      <c r="AJ33" s="133"/>
      <c r="AK33" s="133"/>
      <c r="AL33" s="133"/>
      <c r="AM33" s="133"/>
      <c r="AN33" s="133"/>
    </row>
    <row r="34" spans="2:40" ht="5.25" customHeight="1">
      <c r="B34" s="572"/>
      <c r="C34" s="346"/>
      <c r="D34" s="344"/>
      <c r="E34" s="344"/>
      <c r="F34" s="344"/>
      <c r="G34" s="344"/>
      <c r="H34" s="344"/>
      <c r="I34" s="344"/>
      <c r="J34" s="344"/>
      <c r="K34" s="344"/>
      <c r="L34" s="344"/>
      <c r="M34" s="344"/>
      <c r="N34" s="344"/>
      <c r="O34" s="133"/>
      <c r="P34" s="133"/>
      <c r="Q34" s="133"/>
      <c r="R34" s="133"/>
      <c r="S34" s="133"/>
      <c r="T34" s="133"/>
      <c r="U34" s="133"/>
      <c r="V34" s="133"/>
      <c r="W34" s="152"/>
      <c r="X34" s="133"/>
      <c r="Y34" s="133"/>
      <c r="Z34" s="133"/>
      <c r="AA34" s="133"/>
      <c r="AB34" s="133"/>
      <c r="AC34" s="133"/>
      <c r="AD34" s="133"/>
      <c r="AE34" s="133"/>
      <c r="AF34" s="133"/>
      <c r="AG34" s="133"/>
      <c r="AH34" s="133"/>
      <c r="AI34" s="133"/>
      <c r="AJ34" s="133"/>
      <c r="AK34" s="133"/>
      <c r="AL34" s="133"/>
      <c r="AM34" s="133"/>
      <c r="AN34" s="133"/>
    </row>
    <row r="35" spans="2:40" ht="21.75" customHeight="1">
      <c r="B35" s="572"/>
      <c r="C35" s="346"/>
      <c r="D35" s="663" t="str">
        <f>"                         Passed for rupees "&amp;E33&amp;"-00 "&amp;Rs!B300&amp;" Received contents"</f>
        <v xml:space="preserve">                         Passed for rupees 19000-00 (Rupees  Nineteen  Thousand   and  Zero Only)  Received contents</v>
      </c>
      <c r="E35" s="663"/>
      <c r="F35" s="663"/>
      <c r="G35" s="663"/>
      <c r="H35" s="663"/>
      <c r="I35" s="663"/>
      <c r="J35" s="663"/>
      <c r="K35" s="663"/>
      <c r="L35" s="663"/>
      <c r="M35" s="663"/>
      <c r="N35" s="663"/>
      <c r="O35" s="663"/>
      <c r="P35" s="663"/>
      <c r="Q35" s="663"/>
      <c r="R35" s="663"/>
      <c r="S35" s="663"/>
      <c r="T35" s="663"/>
      <c r="U35" s="663"/>
      <c r="V35" s="663"/>
      <c r="W35" s="664"/>
      <c r="X35" s="133"/>
      <c r="Y35" s="133"/>
      <c r="Z35" s="133"/>
      <c r="AA35" s="133"/>
      <c r="AB35" s="133"/>
      <c r="AC35" s="133"/>
      <c r="AD35" s="133"/>
      <c r="AE35" s="133"/>
      <c r="AF35" s="133"/>
      <c r="AG35" s="133"/>
      <c r="AH35" s="133"/>
      <c r="AI35" s="133"/>
      <c r="AJ35" s="133"/>
      <c r="AK35" s="133"/>
      <c r="AL35" s="133"/>
      <c r="AM35" s="133"/>
      <c r="AN35" s="133"/>
    </row>
    <row r="36" spans="2:40" ht="22.5" customHeight="1">
      <c r="B36" s="572"/>
      <c r="C36" s="346"/>
      <c r="D36" s="663"/>
      <c r="E36" s="663"/>
      <c r="F36" s="663"/>
      <c r="G36" s="663"/>
      <c r="H36" s="663"/>
      <c r="I36" s="663"/>
      <c r="J36" s="663"/>
      <c r="K36" s="663"/>
      <c r="L36" s="663"/>
      <c r="M36" s="663"/>
      <c r="N36" s="663"/>
      <c r="O36" s="663"/>
      <c r="P36" s="663"/>
      <c r="Q36" s="663"/>
      <c r="R36" s="663"/>
      <c r="S36" s="663"/>
      <c r="T36" s="663"/>
      <c r="U36" s="663"/>
      <c r="V36" s="663"/>
      <c r="W36" s="664"/>
      <c r="X36" s="133"/>
      <c r="Y36" s="133"/>
      <c r="Z36" s="133"/>
      <c r="AA36" s="133"/>
      <c r="AB36" s="133"/>
      <c r="AC36" s="133"/>
      <c r="AD36" s="133"/>
      <c r="AE36" s="133"/>
      <c r="AF36" s="133"/>
      <c r="AG36" s="133"/>
      <c r="AH36" s="133"/>
      <c r="AI36" s="133"/>
      <c r="AJ36" s="133"/>
      <c r="AK36" s="133"/>
      <c r="AL36" s="133"/>
      <c r="AM36" s="133"/>
      <c r="AN36" s="133"/>
    </row>
    <row r="37" spans="2:40" ht="15" customHeight="1">
      <c r="B37" s="572"/>
      <c r="C37" s="346"/>
      <c r="D37" s="663"/>
      <c r="E37" s="663"/>
      <c r="F37" s="663"/>
      <c r="G37" s="663"/>
      <c r="H37" s="663"/>
      <c r="I37" s="663"/>
      <c r="J37" s="663"/>
      <c r="K37" s="663"/>
      <c r="L37" s="663"/>
      <c r="M37" s="663"/>
      <c r="N37" s="663"/>
      <c r="O37" s="663"/>
      <c r="P37" s="663"/>
      <c r="Q37" s="663"/>
      <c r="R37" s="663"/>
      <c r="S37" s="663"/>
      <c r="T37" s="663"/>
      <c r="U37" s="663"/>
      <c r="V37" s="663"/>
      <c r="W37" s="664"/>
      <c r="X37" s="133"/>
      <c r="Y37" s="133"/>
      <c r="Z37" s="133"/>
      <c r="AA37" s="133"/>
      <c r="AB37" s="133"/>
      <c r="AC37" s="133"/>
      <c r="AD37" s="133"/>
      <c r="AE37" s="133"/>
      <c r="AF37" s="133"/>
      <c r="AG37" s="133"/>
      <c r="AH37" s="133"/>
      <c r="AI37" s="133"/>
      <c r="AJ37" s="133"/>
      <c r="AK37" s="133"/>
      <c r="AL37" s="133"/>
      <c r="AM37" s="133"/>
      <c r="AN37" s="133"/>
    </row>
    <row r="38" spans="2:40" ht="15" customHeight="1">
      <c r="B38" s="572"/>
      <c r="C38" s="346"/>
      <c r="D38" s="372"/>
      <c r="E38" s="372"/>
      <c r="F38" s="372"/>
      <c r="G38" s="372"/>
      <c r="H38" s="372"/>
      <c r="I38" s="372"/>
      <c r="J38" s="372"/>
      <c r="K38" s="372"/>
      <c r="L38" s="373"/>
      <c r="M38" s="374"/>
      <c r="N38" s="374"/>
      <c r="O38" s="375"/>
      <c r="P38" s="375"/>
      <c r="Q38" s="376"/>
      <c r="R38" s="376"/>
      <c r="S38" s="376"/>
      <c r="T38" s="376"/>
      <c r="U38" s="376"/>
      <c r="V38" s="376"/>
      <c r="W38" s="152"/>
      <c r="X38" s="133"/>
      <c r="Y38" s="133"/>
      <c r="Z38" s="133"/>
      <c r="AA38" s="133"/>
      <c r="AB38" s="133"/>
      <c r="AC38" s="133"/>
      <c r="AD38" s="133"/>
      <c r="AE38" s="133"/>
      <c r="AF38" s="133"/>
      <c r="AG38" s="133"/>
      <c r="AH38" s="133"/>
      <c r="AI38" s="133"/>
      <c r="AJ38" s="133"/>
      <c r="AK38" s="133"/>
      <c r="AL38" s="133"/>
      <c r="AM38" s="133"/>
      <c r="AN38" s="133"/>
    </row>
    <row r="39" spans="2:40" ht="15.75">
      <c r="B39" s="572"/>
      <c r="C39" s="346"/>
      <c r="D39" s="377"/>
      <c r="E39" s="378"/>
      <c r="F39" s="379"/>
      <c r="G39" s="379"/>
      <c r="H39" s="379"/>
      <c r="I39" s="379"/>
      <c r="J39" s="379"/>
      <c r="K39" s="379"/>
      <c r="L39" s="379"/>
      <c r="M39" s="379"/>
      <c r="N39" s="379"/>
      <c r="O39" s="379"/>
      <c r="P39" s="379"/>
      <c r="Q39" s="379"/>
      <c r="R39" s="379"/>
      <c r="S39" s="379"/>
      <c r="T39" s="379"/>
      <c r="U39" s="379"/>
      <c r="V39" s="379"/>
      <c r="W39" s="152"/>
      <c r="X39" s="133"/>
      <c r="Y39" s="133"/>
      <c r="Z39" s="133"/>
      <c r="AA39" s="133"/>
      <c r="AB39" s="133"/>
      <c r="AC39" s="133"/>
      <c r="AD39" s="133"/>
      <c r="AE39" s="133"/>
      <c r="AF39" s="133"/>
      <c r="AG39" s="133"/>
      <c r="AH39" s="133"/>
      <c r="AI39" s="133"/>
      <c r="AJ39" s="133"/>
      <c r="AK39" s="133"/>
      <c r="AL39" s="133"/>
      <c r="AM39" s="133"/>
      <c r="AN39" s="133"/>
    </row>
    <row r="40" spans="2:40" ht="15.75">
      <c r="B40" s="572"/>
      <c r="C40" s="346"/>
      <c r="D40" s="377"/>
      <c r="E40" s="378"/>
      <c r="F40" s="379"/>
      <c r="G40" s="379"/>
      <c r="H40" s="379"/>
      <c r="I40" s="379"/>
      <c r="J40" s="379"/>
      <c r="K40" s="379"/>
      <c r="L40" s="379"/>
      <c r="M40" s="379"/>
      <c r="N40" s="379"/>
      <c r="O40" s="662" t="s">
        <v>5057</v>
      </c>
      <c r="P40" s="662"/>
      <c r="Q40" s="662"/>
      <c r="R40" s="662"/>
      <c r="S40" s="662"/>
      <c r="T40" s="379"/>
      <c r="U40" s="379"/>
      <c r="V40" s="379"/>
      <c r="W40" s="152"/>
      <c r="X40" s="133"/>
      <c r="Y40" s="133"/>
      <c r="Z40" s="133"/>
      <c r="AA40" s="133"/>
      <c r="AB40" s="133"/>
      <c r="AC40" s="133"/>
      <c r="AD40" s="133"/>
      <c r="AE40" s="133"/>
      <c r="AF40" s="133"/>
      <c r="AG40" s="133"/>
      <c r="AH40" s="133"/>
      <c r="AI40" s="133"/>
      <c r="AJ40" s="133"/>
      <c r="AK40" s="133"/>
      <c r="AL40" s="133"/>
      <c r="AM40" s="133"/>
      <c r="AN40" s="133"/>
    </row>
    <row r="41" spans="2:40" ht="15.75" customHeight="1">
      <c r="B41" s="572"/>
      <c r="C41" s="346"/>
      <c r="D41" s="378"/>
      <c r="E41" s="378"/>
      <c r="F41" s="379"/>
      <c r="G41" s="379"/>
      <c r="H41" s="379"/>
      <c r="I41" s="374"/>
      <c r="J41" s="374"/>
      <c r="K41" s="374"/>
      <c r="L41" s="374"/>
      <c r="M41" s="374"/>
      <c r="N41" s="374"/>
      <c r="O41" s="375"/>
      <c r="P41" s="375"/>
      <c r="Q41" s="376"/>
      <c r="R41" s="375"/>
      <c r="S41" s="375"/>
      <c r="T41" s="375"/>
      <c r="U41" s="375"/>
      <c r="V41" s="375"/>
      <c r="W41" s="152"/>
      <c r="X41" s="133"/>
      <c r="Y41" s="133"/>
      <c r="Z41" s="133"/>
      <c r="AA41" s="133"/>
      <c r="AB41" s="133"/>
      <c r="AC41" s="133"/>
      <c r="AD41" s="133"/>
      <c r="AE41" s="133"/>
      <c r="AF41" s="133"/>
      <c r="AG41" s="133"/>
      <c r="AH41" s="133"/>
      <c r="AI41" s="133"/>
      <c r="AJ41" s="133"/>
      <c r="AK41" s="133"/>
      <c r="AL41" s="133"/>
      <c r="AM41" s="133"/>
      <c r="AN41" s="133"/>
    </row>
    <row r="42" spans="2:40" ht="24" customHeight="1" thickBot="1">
      <c r="B42" s="573"/>
      <c r="C42" s="339"/>
      <c r="D42" s="380"/>
      <c r="E42" s="381"/>
      <c r="F42" s="381"/>
      <c r="G42" s="381"/>
      <c r="H42" s="381"/>
      <c r="I42" s="382"/>
      <c r="J42" s="382"/>
      <c r="K42" s="382"/>
      <c r="L42" s="382"/>
      <c r="M42" s="382"/>
      <c r="N42" s="382"/>
      <c r="O42" s="383"/>
      <c r="P42" s="383"/>
      <c r="Q42" s="383"/>
      <c r="R42" s="383"/>
      <c r="S42" s="383"/>
      <c r="T42" s="383"/>
      <c r="U42" s="383"/>
      <c r="V42" s="383"/>
      <c r="W42" s="152"/>
      <c r="X42" s="133"/>
      <c r="Y42" s="133"/>
      <c r="Z42" s="133"/>
      <c r="AA42" s="133"/>
      <c r="AB42" s="133"/>
      <c r="AC42" s="133"/>
      <c r="AD42" s="133"/>
      <c r="AE42" s="133"/>
      <c r="AF42" s="133"/>
      <c r="AG42" s="133"/>
      <c r="AH42" s="133"/>
      <c r="AI42" s="133"/>
      <c r="AJ42" s="133"/>
      <c r="AK42" s="133"/>
      <c r="AL42" s="133"/>
      <c r="AM42" s="133"/>
      <c r="AN42" s="133"/>
    </row>
    <row r="43" spans="2:40" ht="1.5" customHeight="1">
      <c r="B43" s="384"/>
      <c r="C43" s="339"/>
      <c r="D43" s="385"/>
      <c r="E43" s="386"/>
      <c r="F43" s="386"/>
      <c r="G43" s="386"/>
      <c r="H43" s="386"/>
      <c r="I43" s="387"/>
      <c r="J43" s="387"/>
      <c r="K43" s="387"/>
      <c r="L43" s="387"/>
      <c r="M43" s="387"/>
      <c r="N43" s="387"/>
      <c r="O43" s="388"/>
      <c r="P43" s="388"/>
      <c r="Q43" s="388"/>
      <c r="R43" s="388"/>
      <c r="S43" s="388"/>
      <c r="T43" s="388"/>
      <c r="U43" s="388"/>
      <c r="V43" s="388"/>
      <c r="W43" s="152"/>
      <c r="X43" s="133"/>
      <c r="Y43" s="133"/>
      <c r="Z43" s="133"/>
      <c r="AA43" s="133"/>
      <c r="AB43" s="133"/>
      <c r="AC43" s="133"/>
      <c r="AD43" s="133"/>
      <c r="AE43" s="133"/>
      <c r="AF43" s="133"/>
      <c r="AG43" s="133"/>
      <c r="AH43" s="133"/>
      <c r="AI43" s="133"/>
      <c r="AJ43" s="133"/>
      <c r="AK43" s="133"/>
      <c r="AL43" s="133"/>
      <c r="AM43" s="133"/>
      <c r="AN43" s="133"/>
    </row>
    <row r="44" spans="2:40" ht="18.95" customHeight="1">
      <c r="B44" s="384"/>
      <c r="C44" s="339"/>
      <c r="D44" s="574" t="s">
        <v>5038</v>
      </c>
      <c r="E44" s="574"/>
      <c r="F44" s="574"/>
      <c r="G44" s="574"/>
      <c r="H44" s="574"/>
      <c r="I44" s="574"/>
      <c r="J44" s="574"/>
      <c r="K44" s="574"/>
      <c r="L44" s="574"/>
      <c r="M44" s="574"/>
      <c r="N44" s="574"/>
      <c r="O44" s="574"/>
      <c r="P44" s="574"/>
      <c r="Q44" s="574"/>
      <c r="R44" s="574"/>
      <c r="S44" s="574"/>
      <c r="T44" s="574"/>
      <c r="U44" s="574"/>
      <c r="V44" s="574"/>
      <c r="W44" s="152"/>
      <c r="X44" s="133"/>
      <c r="Y44" s="133"/>
      <c r="Z44" s="133"/>
      <c r="AA44" s="133"/>
      <c r="AB44" s="133"/>
      <c r="AC44" s="133"/>
      <c r="AD44" s="133"/>
      <c r="AE44" s="133"/>
      <c r="AF44" s="133"/>
      <c r="AG44" s="133"/>
      <c r="AH44" s="133"/>
      <c r="AI44" s="133"/>
      <c r="AJ44" s="133"/>
      <c r="AK44" s="133"/>
      <c r="AL44" s="133"/>
      <c r="AM44" s="133"/>
      <c r="AN44" s="133"/>
    </row>
    <row r="45" spans="2:40" ht="22.5" customHeight="1">
      <c r="B45" s="384"/>
      <c r="C45" s="339"/>
      <c r="D45" s="608" t="s">
        <v>5039</v>
      </c>
      <c r="E45" s="608"/>
      <c r="F45" s="608"/>
      <c r="G45" s="608" t="s">
        <v>5040</v>
      </c>
      <c r="H45" s="608"/>
      <c r="I45" s="608"/>
      <c r="J45" s="608"/>
      <c r="K45" s="608"/>
      <c r="L45" s="608"/>
      <c r="M45" s="608"/>
      <c r="N45" s="608"/>
      <c r="O45" s="608"/>
      <c r="P45" s="608"/>
      <c r="Q45" s="608"/>
      <c r="R45" s="608"/>
      <c r="S45" s="608"/>
      <c r="T45" s="608"/>
      <c r="U45" s="608"/>
      <c r="V45" s="608"/>
      <c r="W45" s="152"/>
      <c r="X45" s="133"/>
      <c r="Y45" s="133"/>
      <c r="Z45" s="133"/>
      <c r="AA45" s="133"/>
      <c r="AB45" s="133"/>
      <c r="AC45" s="133"/>
      <c r="AD45" s="133"/>
      <c r="AE45" s="133"/>
      <c r="AF45" s="133"/>
      <c r="AG45" s="133"/>
      <c r="AH45" s="133"/>
      <c r="AI45" s="133"/>
      <c r="AJ45" s="133"/>
      <c r="AK45" s="133"/>
      <c r="AL45" s="133"/>
      <c r="AM45" s="133"/>
      <c r="AN45" s="133"/>
    </row>
    <row r="46" spans="2:40" ht="19.5" customHeight="1">
      <c r="B46" s="384"/>
      <c r="C46" s="339"/>
      <c r="D46" s="608" t="s">
        <v>5041</v>
      </c>
      <c r="E46" s="608"/>
      <c r="F46" s="608"/>
      <c r="G46" s="608"/>
      <c r="H46" s="608"/>
      <c r="I46" s="608"/>
      <c r="J46" s="608"/>
      <c r="K46" s="608"/>
      <c r="L46" s="608"/>
      <c r="M46" s="608"/>
      <c r="N46" s="608"/>
      <c r="O46" s="608"/>
      <c r="P46" s="608"/>
      <c r="Q46" s="608"/>
      <c r="R46" s="608"/>
      <c r="S46" s="608"/>
      <c r="T46" s="608"/>
      <c r="U46" s="608"/>
      <c r="V46" s="608"/>
      <c r="W46" s="152"/>
      <c r="X46" s="133"/>
      <c r="Y46" s="133"/>
      <c r="Z46" s="133"/>
      <c r="AA46" s="133"/>
      <c r="AB46" s="133"/>
      <c r="AC46" s="133"/>
      <c r="AD46" s="133"/>
      <c r="AE46" s="133"/>
      <c r="AF46" s="133"/>
      <c r="AG46" s="133"/>
      <c r="AH46" s="133"/>
      <c r="AI46" s="133"/>
      <c r="AJ46" s="133"/>
      <c r="AK46" s="133"/>
      <c r="AL46" s="133"/>
      <c r="AM46" s="133"/>
      <c r="AN46" s="133"/>
    </row>
    <row r="47" spans="2:40" ht="19.5" customHeight="1">
      <c r="B47" s="384"/>
      <c r="C47" s="339"/>
      <c r="D47" s="608" t="s">
        <v>5042</v>
      </c>
      <c r="E47" s="608"/>
      <c r="F47" s="608"/>
      <c r="G47" s="608"/>
      <c r="H47" s="608"/>
      <c r="I47" s="608"/>
      <c r="J47" s="608"/>
      <c r="K47" s="608"/>
      <c r="L47" s="608"/>
      <c r="M47" s="608"/>
      <c r="N47" s="608"/>
      <c r="O47" s="608"/>
      <c r="P47" s="608"/>
      <c r="Q47" s="608"/>
      <c r="R47" s="608"/>
      <c r="S47" s="608"/>
      <c r="T47" s="608"/>
      <c r="U47" s="608"/>
      <c r="V47" s="608"/>
      <c r="W47" s="152"/>
      <c r="X47" s="133"/>
      <c r="Y47" s="133"/>
      <c r="Z47" s="133"/>
      <c r="AA47" s="133"/>
      <c r="AB47" s="133"/>
      <c r="AC47" s="133"/>
      <c r="AD47" s="133"/>
      <c r="AE47" s="133"/>
      <c r="AF47" s="133"/>
      <c r="AG47" s="133"/>
      <c r="AH47" s="133"/>
      <c r="AI47" s="133"/>
      <c r="AJ47" s="133"/>
      <c r="AK47" s="133"/>
      <c r="AL47" s="133"/>
      <c r="AM47" s="133"/>
      <c r="AN47" s="133"/>
    </row>
    <row r="48" spans="2:40" ht="19.5" customHeight="1">
      <c r="B48" s="384"/>
      <c r="C48" s="339"/>
      <c r="D48" s="608" t="s">
        <v>5043</v>
      </c>
      <c r="E48" s="608"/>
      <c r="F48" s="608"/>
      <c r="G48" s="608"/>
      <c r="H48" s="608"/>
      <c r="I48" s="608"/>
      <c r="J48" s="608"/>
      <c r="K48" s="608"/>
      <c r="L48" s="608"/>
      <c r="M48" s="608"/>
      <c r="N48" s="608"/>
      <c r="O48" s="608"/>
      <c r="P48" s="608"/>
      <c r="Q48" s="608"/>
      <c r="R48" s="608"/>
      <c r="S48" s="608"/>
      <c r="T48" s="608"/>
      <c r="U48" s="608"/>
      <c r="V48" s="608"/>
      <c r="W48" s="152"/>
      <c r="X48" s="133"/>
      <c r="Y48" s="133"/>
      <c r="Z48" s="133"/>
      <c r="AA48" s="133"/>
      <c r="AB48" s="133"/>
      <c r="AC48" s="133"/>
      <c r="AD48" s="133"/>
      <c r="AE48" s="133"/>
      <c r="AF48" s="133"/>
      <c r="AG48" s="133"/>
      <c r="AH48" s="133"/>
      <c r="AI48" s="133"/>
      <c r="AJ48" s="133"/>
      <c r="AK48" s="133"/>
      <c r="AL48" s="133"/>
      <c r="AM48" s="133"/>
      <c r="AN48" s="133"/>
    </row>
    <row r="49" spans="2:40" ht="1.5" customHeight="1">
      <c r="B49" s="384"/>
      <c r="C49" s="339"/>
      <c r="D49" s="344"/>
      <c r="E49" s="344"/>
      <c r="F49" s="344"/>
      <c r="G49" s="344"/>
      <c r="H49" s="344"/>
      <c r="I49" s="344"/>
      <c r="J49" s="344"/>
      <c r="K49" s="344"/>
      <c r="L49" s="344"/>
      <c r="M49" s="344"/>
      <c r="N49" s="344"/>
      <c r="O49" s="133"/>
      <c r="P49" s="133"/>
      <c r="Q49" s="133"/>
      <c r="R49" s="133"/>
      <c r="S49" s="133"/>
      <c r="T49" s="133"/>
      <c r="U49" s="133"/>
      <c r="V49" s="133"/>
      <c r="W49" s="152"/>
      <c r="X49" s="133"/>
      <c r="Y49" s="133"/>
      <c r="Z49" s="133"/>
      <c r="AA49" s="133"/>
      <c r="AB49" s="133"/>
      <c r="AC49" s="133"/>
      <c r="AD49" s="133"/>
      <c r="AE49" s="133"/>
      <c r="AF49" s="133"/>
      <c r="AG49" s="133"/>
      <c r="AH49" s="133"/>
      <c r="AI49" s="133"/>
      <c r="AJ49" s="133"/>
      <c r="AK49" s="133"/>
      <c r="AL49" s="133"/>
      <c r="AM49" s="133"/>
      <c r="AN49" s="133"/>
    </row>
    <row r="50" spans="2:40" ht="30.2" customHeight="1">
      <c r="B50" s="384"/>
      <c r="C50" s="339"/>
      <c r="D50" s="344"/>
      <c r="E50" s="344"/>
      <c r="F50" s="344"/>
      <c r="G50" s="344"/>
      <c r="H50" s="344"/>
      <c r="I50" s="344"/>
      <c r="J50" s="344"/>
      <c r="K50" s="637" t="s">
        <v>5044</v>
      </c>
      <c r="L50" s="608"/>
      <c r="M50" s="608"/>
      <c r="N50" s="608"/>
      <c r="O50" s="608"/>
      <c r="P50" s="608"/>
      <c r="Q50" s="608"/>
      <c r="R50" s="608"/>
      <c r="S50" s="608"/>
      <c r="T50" s="608"/>
      <c r="U50" s="608"/>
      <c r="V50" s="608"/>
      <c r="W50" s="152"/>
      <c r="X50" s="133"/>
      <c r="Y50" s="133"/>
      <c r="Z50" s="133"/>
      <c r="AA50" s="133"/>
      <c r="AB50" s="133"/>
      <c r="AC50" s="133"/>
      <c r="AD50" s="133"/>
      <c r="AE50" s="133"/>
      <c r="AF50" s="133"/>
      <c r="AG50" s="133"/>
      <c r="AH50" s="133"/>
      <c r="AI50" s="133"/>
      <c r="AJ50" s="133"/>
      <c r="AK50" s="133"/>
      <c r="AL50" s="133"/>
      <c r="AM50" s="133"/>
      <c r="AN50" s="133"/>
    </row>
    <row r="51" spans="2:40" ht="41.45" customHeight="1">
      <c r="B51" s="151"/>
      <c r="C51" s="133"/>
      <c r="D51" s="389"/>
      <c r="E51" s="344"/>
      <c r="F51" s="344"/>
      <c r="G51" s="344"/>
      <c r="H51" s="344"/>
      <c r="I51" s="344"/>
      <c r="J51" s="344"/>
      <c r="K51" s="637" t="s">
        <v>5045</v>
      </c>
      <c r="L51" s="608"/>
      <c r="M51" s="608"/>
      <c r="N51" s="608"/>
      <c r="O51" s="608"/>
      <c r="P51" s="608"/>
      <c r="Q51" s="608"/>
      <c r="R51" s="608"/>
      <c r="S51" s="608"/>
      <c r="T51" s="608"/>
      <c r="U51" s="608"/>
      <c r="V51" s="608"/>
      <c r="W51" s="152"/>
      <c r="X51" s="133"/>
      <c r="Y51" s="133"/>
      <c r="Z51" s="133"/>
      <c r="AA51" s="133"/>
      <c r="AB51" s="133"/>
      <c r="AC51" s="133"/>
      <c r="AD51" s="133"/>
      <c r="AE51" s="133"/>
      <c r="AF51" s="133"/>
      <c r="AG51" s="133"/>
      <c r="AH51" s="133"/>
      <c r="AI51" s="133"/>
      <c r="AJ51" s="133"/>
      <c r="AK51" s="133"/>
      <c r="AL51" s="133"/>
      <c r="AM51" s="133"/>
      <c r="AN51" s="133"/>
    </row>
    <row r="52" spans="2:40" ht="16.7" customHeight="1">
      <c r="B52" s="157"/>
      <c r="C52" s="158"/>
      <c r="D52" s="390"/>
      <c r="E52" s="390"/>
      <c r="F52" s="390"/>
      <c r="G52" s="390"/>
      <c r="H52" s="390"/>
      <c r="I52" s="390"/>
      <c r="J52" s="390"/>
      <c r="K52" s="158"/>
      <c r="L52" s="158"/>
      <c r="M52" s="158"/>
      <c r="N52" s="606" t="s">
        <v>5046</v>
      </c>
      <c r="O52" s="606"/>
      <c r="P52" s="606"/>
      <c r="Q52" s="606"/>
      <c r="R52" s="606"/>
      <c r="S52" s="606"/>
      <c r="T52" s="606"/>
      <c r="U52" s="606"/>
      <c r="V52" s="606"/>
      <c r="W52" s="159"/>
    </row>
    <row r="53" spans="2:40" ht="12" customHeight="1">
      <c r="B53" s="133"/>
      <c r="C53" s="133"/>
      <c r="D53" s="340"/>
      <c r="E53" s="344"/>
      <c r="F53" s="344"/>
      <c r="G53" s="344"/>
      <c r="H53" s="344"/>
      <c r="I53" s="344"/>
      <c r="J53" s="344"/>
      <c r="K53" s="133"/>
      <c r="L53" s="133"/>
      <c r="M53" s="133"/>
      <c r="N53" s="133"/>
      <c r="O53" s="133"/>
      <c r="P53" s="133"/>
      <c r="Q53" s="133"/>
      <c r="R53" s="133"/>
      <c r="S53" s="133"/>
      <c r="T53" s="133"/>
      <c r="U53" s="133"/>
      <c r="V53" s="133"/>
      <c r="W53" s="133"/>
      <c r="X53" s="133"/>
    </row>
    <row r="54" spans="2:40" ht="15.75" customHeight="1">
      <c r="D54" s="391"/>
      <c r="E54" s="391"/>
      <c r="F54" s="391"/>
      <c r="G54" s="391"/>
      <c r="H54" s="391"/>
      <c r="I54" s="391"/>
      <c r="J54" s="391"/>
      <c r="K54" s="391"/>
      <c r="L54" s="391"/>
      <c r="M54" s="391"/>
      <c r="N54" s="391"/>
    </row>
    <row r="55" spans="2:40">
      <c r="D55" s="391"/>
      <c r="E55" s="391"/>
      <c r="F55" s="391"/>
      <c r="G55" s="391"/>
      <c r="H55" s="391"/>
      <c r="I55" s="391"/>
      <c r="J55" s="391"/>
      <c r="K55" s="391"/>
      <c r="L55" s="391"/>
      <c r="M55" s="391"/>
      <c r="N55" s="391"/>
    </row>
    <row r="56" spans="2:40">
      <c r="D56" s="391"/>
      <c r="E56" s="391"/>
      <c r="F56" s="391"/>
      <c r="G56" s="391"/>
      <c r="H56" s="391"/>
      <c r="I56" s="391"/>
      <c r="J56" s="391"/>
      <c r="K56" s="391"/>
      <c r="L56" s="391"/>
      <c r="M56" s="391"/>
      <c r="N56" s="391"/>
    </row>
    <row r="57" spans="2:40">
      <c r="D57" s="391"/>
      <c r="E57" s="391"/>
      <c r="F57" s="391"/>
      <c r="G57" s="391"/>
      <c r="H57" s="391"/>
      <c r="I57" s="391"/>
      <c r="J57" s="391"/>
      <c r="K57" s="391"/>
      <c r="L57" s="391"/>
      <c r="M57" s="391"/>
      <c r="N57" s="391"/>
    </row>
    <row r="58" spans="2:40">
      <c r="D58" s="391"/>
      <c r="E58" s="391"/>
      <c r="F58" s="391"/>
      <c r="G58" s="391"/>
      <c r="H58" s="391"/>
      <c r="I58" s="391"/>
      <c r="J58" s="391"/>
      <c r="K58" s="391"/>
      <c r="L58" s="391"/>
      <c r="M58" s="391"/>
      <c r="N58" s="391"/>
    </row>
    <row r="59" spans="2:40">
      <c r="D59" s="391"/>
      <c r="E59" s="391"/>
      <c r="F59" s="391"/>
      <c r="G59" s="391"/>
      <c r="H59" s="391"/>
      <c r="I59" s="391"/>
      <c r="J59" s="391"/>
      <c r="K59" s="391"/>
      <c r="L59" s="391"/>
      <c r="M59" s="391"/>
      <c r="N59" s="391"/>
    </row>
    <row r="60" spans="2:40">
      <c r="D60" s="391"/>
      <c r="E60" s="391"/>
      <c r="F60" s="391"/>
      <c r="G60" s="391"/>
      <c r="H60" s="391"/>
      <c r="I60" s="391"/>
      <c r="J60" s="391"/>
      <c r="K60" s="391"/>
      <c r="L60" s="391"/>
      <c r="M60" s="391"/>
      <c r="N60" s="391"/>
    </row>
    <row r="61" spans="2:40">
      <c r="D61" s="391"/>
      <c r="E61" s="391"/>
      <c r="F61" s="391"/>
      <c r="G61" s="391"/>
      <c r="H61" s="391"/>
      <c r="I61" s="391"/>
      <c r="J61" s="391"/>
      <c r="K61" s="391"/>
      <c r="L61" s="391"/>
      <c r="M61" s="391"/>
      <c r="N61" s="391"/>
    </row>
    <row r="62" spans="2:40">
      <c r="D62" s="391"/>
      <c r="E62" s="391"/>
      <c r="F62" s="391"/>
      <c r="G62" s="391"/>
      <c r="H62" s="391"/>
      <c r="I62" s="391"/>
      <c r="J62" s="391"/>
      <c r="K62" s="391"/>
      <c r="L62" s="391"/>
      <c r="M62" s="391"/>
      <c r="N62" s="391"/>
    </row>
    <row r="63" spans="2:40">
      <c r="D63" s="391"/>
      <c r="E63" s="391"/>
      <c r="F63" s="391"/>
      <c r="G63" s="391"/>
      <c r="H63" s="391"/>
      <c r="I63" s="391"/>
      <c r="J63" s="391"/>
      <c r="K63" s="391"/>
      <c r="L63" s="391"/>
      <c r="M63" s="391"/>
      <c r="N63" s="391"/>
    </row>
    <row r="64" spans="2:40">
      <c r="D64" s="391"/>
      <c r="E64" s="391"/>
      <c r="F64" s="391"/>
      <c r="G64" s="391"/>
      <c r="H64" s="391"/>
      <c r="I64" s="391"/>
      <c r="J64" s="391"/>
      <c r="K64" s="391"/>
      <c r="L64" s="391"/>
      <c r="M64" s="391"/>
      <c r="N64" s="391"/>
    </row>
    <row r="65" spans="4:14">
      <c r="D65" s="391"/>
      <c r="E65" s="391"/>
      <c r="F65" s="391"/>
      <c r="G65" s="391"/>
      <c r="H65" s="391"/>
      <c r="I65" s="391"/>
      <c r="J65" s="391"/>
      <c r="K65" s="391"/>
      <c r="L65" s="391"/>
      <c r="M65" s="391"/>
      <c r="N65" s="391"/>
    </row>
    <row r="66" spans="4:14">
      <c r="D66" s="391"/>
      <c r="E66" s="391"/>
      <c r="F66" s="391"/>
      <c r="G66" s="391"/>
      <c r="H66" s="391"/>
      <c r="I66" s="391"/>
      <c r="J66" s="391"/>
      <c r="K66" s="391"/>
      <c r="L66" s="391"/>
      <c r="M66" s="391"/>
      <c r="N66" s="391"/>
    </row>
    <row r="67" spans="4:14">
      <c r="D67" s="391"/>
      <c r="E67" s="391"/>
      <c r="F67" s="391"/>
      <c r="G67" s="391"/>
      <c r="H67" s="391"/>
      <c r="I67" s="391"/>
      <c r="J67" s="391"/>
      <c r="K67" s="391"/>
      <c r="L67" s="391"/>
      <c r="M67" s="391"/>
      <c r="N67" s="391"/>
    </row>
    <row r="68" spans="4:14">
      <c r="D68" s="391"/>
      <c r="E68" s="391"/>
      <c r="F68" s="391"/>
      <c r="G68" s="391"/>
      <c r="H68" s="391"/>
      <c r="I68" s="391"/>
      <c r="J68" s="391"/>
      <c r="K68" s="391"/>
      <c r="L68" s="391"/>
      <c r="M68" s="391"/>
      <c r="N68" s="391"/>
    </row>
    <row r="69" spans="4:14">
      <c r="D69" s="391"/>
      <c r="E69" s="391"/>
      <c r="F69" s="391"/>
      <c r="G69" s="391"/>
      <c r="H69" s="391"/>
      <c r="I69" s="391"/>
      <c r="J69" s="391"/>
      <c r="K69" s="391"/>
      <c r="L69" s="391"/>
      <c r="M69" s="391"/>
      <c r="N69" s="391"/>
    </row>
    <row r="70" spans="4:14">
      <c r="D70" s="391"/>
      <c r="E70" s="391"/>
      <c r="F70" s="391"/>
      <c r="G70" s="391"/>
      <c r="H70" s="391"/>
      <c r="I70" s="391"/>
      <c r="J70" s="391"/>
      <c r="K70" s="391"/>
      <c r="L70" s="391"/>
      <c r="M70" s="391"/>
      <c r="N70" s="391"/>
    </row>
    <row r="71" spans="4:14">
      <c r="D71" s="391"/>
      <c r="E71" s="391"/>
      <c r="F71" s="391"/>
      <c r="G71" s="391"/>
      <c r="H71" s="391"/>
      <c r="I71" s="391"/>
      <c r="J71" s="391"/>
      <c r="K71" s="391"/>
      <c r="L71" s="391"/>
      <c r="M71" s="391"/>
      <c r="N71" s="391"/>
    </row>
    <row r="72" spans="4:14">
      <c r="D72" s="391"/>
      <c r="E72" s="391"/>
      <c r="F72" s="391"/>
      <c r="G72" s="391"/>
      <c r="H72" s="391"/>
      <c r="I72" s="391"/>
      <c r="J72" s="391"/>
      <c r="K72" s="391"/>
      <c r="L72" s="391"/>
      <c r="M72" s="391"/>
      <c r="N72" s="391"/>
    </row>
    <row r="73" spans="4:14">
      <c r="D73" s="391"/>
      <c r="E73" s="391"/>
      <c r="F73" s="391"/>
      <c r="G73" s="391"/>
      <c r="H73" s="391"/>
      <c r="I73" s="391"/>
      <c r="J73" s="391"/>
      <c r="K73" s="391"/>
      <c r="L73" s="391"/>
      <c r="M73" s="391"/>
      <c r="N73" s="391"/>
    </row>
    <row r="74" spans="4:14">
      <c r="D74" s="391"/>
      <c r="E74" s="391"/>
      <c r="F74" s="391"/>
      <c r="G74" s="391"/>
      <c r="H74" s="391"/>
      <c r="I74" s="391"/>
      <c r="J74" s="391"/>
      <c r="K74" s="391"/>
      <c r="L74" s="391"/>
      <c r="M74" s="391"/>
      <c r="N74" s="391"/>
    </row>
    <row r="75" spans="4:14">
      <c r="D75" s="391"/>
      <c r="E75" s="391"/>
      <c r="F75" s="391"/>
      <c r="G75" s="391"/>
      <c r="H75" s="391"/>
      <c r="I75" s="391"/>
      <c r="J75" s="391"/>
      <c r="K75" s="391"/>
      <c r="L75" s="391"/>
      <c r="M75" s="391"/>
      <c r="N75" s="391"/>
    </row>
    <row r="76" spans="4:14">
      <c r="D76" s="391"/>
      <c r="E76" s="391"/>
      <c r="F76" s="391"/>
      <c r="G76" s="391"/>
      <c r="H76" s="391"/>
      <c r="I76" s="391"/>
      <c r="J76" s="391"/>
      <c r="K76" s="391"/>
      <c r="L76" s="391"/>
      <c r="M76" s="391"/>
      <c r="N76" s="391"/>
    </row>
    <row r="77" spans="4:14">
      <c r="D77" s="391"/>
      <c r="E77" s="391"/>
      <c r="F77" s="391"/>
      <c r="G77" s="391"/>
      <c r="H77" s="391"/>
      <c r="I77" s="391"/>
      <c r="J77" s="391"/>
      <c r="K77" s="391"/>
      <c r="L77" s="391"/>
      <c r="M77" s="391"/>
      <c r="N77" s="391"/>
    </row>
    <row r="78" spans="4:14">
      <c r="D78" s="391"/>
      <c r="E78" s="391"/>
      <c r="F78" s="391"/>
      <c r="G78" s="391"/>
      <c r="H78" s="391"/>
      <c r="I78" s="391"/>
      <c r="J78" s="391"/>
      <c r="K78" s="391"/>
      <c r="L78" s="391"/>
      <c r="M78" s="391"/>
      <c r="N78" s="391"/>
    </row>
    <row r="79" spans="4:14">
      <c r="D79" s="391"/>
      <c r="E79" s="391"/>
      <c r="F79" s="391"/>
      <c r="G79" s="391"/>
      <c r="H79" s="391"/>
      <c r="I79" s="391"/>
      <c r="J79" s="391"/>
      <c r="K79" s="391"/>
      <c r="L79" s="391"/>
      <c r="M79" s="391"/>
      <c r="N79" s="391"/>
    </row>
    <row r="80" spans="4:14">
      <c r="D80" s="391"/>
      <c r="E80" s="391"/>
      <c r="F80" s="391"/>
      <c r="G80" s="391"/>
      <c r="H80" s="391"/>
      <c r="I80" s="391"/>
      <c r="J80" s="391"/>
      <c r="K80" s="391"/>
      <c r="L80" s="391"/>
      <c r="M80" s="391"/>
      <c r="N80" s="391"/>
    </row>
    <row r="81" spans="4:14">
      <c r="D81" s="391"/>
      <c r="E81" s="391"/>
      <c r="F81" s="391"/>
      <c r="G81" s="391"/>
      <c r="H81" s="391"/>
      <c r="I81" s="391"/>
      <c r="J81" s="391"/>
      <c r="K81" s="391"/>
      <c r="L81" s="391"/>
      <c r="M81" s="391"/>
      <c r="N81" s="391"/>
    </row>
    <row r="82" spans="4:14">
      <c r="D82" s="391"/>
      <c r="E82" s="391"/>
      <c r="F82" s="391"/>
      <c r="G82" s="391"/>
      <c r="H82" s="391"/>
      <c r="I82" s="391"/>
      <c r="J82" s="391"/>
      <c r="K82" s="391"/>
      <c r="L82" s="391"/>
      <c r="M82" s="391"/>
      <c r="N82" s="391"/>
    </row>
    <row r="83" spans="4:14">
      <c r="D83" s="391"/>
      <c r="E83" s="391"/>
      <c r="F83" s="391"/>
      <c r="G83" s="391"/>
      <c r="H83" s="391"/>
      <c r="I83" s="391"/>
      <c r="J83" s="391"/>
      <c r="K83" s="391"/>
      <c r="L83" s="391"/>
      <c r="M83" s="391"/>
      <c r="N83" s="391"/>
    </row>
    <row r="84" spans="4:14">
      <c r="D84" s="391"/>
      <c r="E84" s="391"/>
      <c r="F84" s="391"/>
      <c r="G84" s="391"/>
      <c r="H84" s="391"/>
      <c r="I84" s="391"/>
      <c r="J84" s="391"/>
      <c r="K84" s="391"/>
      <c r="L84" s="391"/>
      <c r="M84" s="391"/>
      <c r="N84" s="391"/>
    </row>
    <row r="85" spans="4:14">
      <c r="D85" s="391"/>
      <c r="E85" s="391"/>
      <c r="F85" s="391"/>
      <c r="G85" s="391"/>
      <c r="H85" s="391"/>
      <c r="I85" s="391"/>
      <c r="J85" s="391"/>
      <c r="K85" s="391"/>
      <c r="L85" s="391"/>
      <c r="M85" s="391"/>
      <c r="N85" s="391"/>
    </row>
    <row r="86" spans="4:14">
      <c r="D86" s="391"/>
      <c r="E86" s="391"/>
      <c r="F86" s="391"/>
      <c r="G86" s="391"/>
      <c r="H86" s="391"/>
      <c r="I86" s="391"/>
      <c r="J86" s="391"/>
      <c r="K86" s="391"/>
      <c r="L86" s="391"/>
      <c r="M86" s="391"/>
      <c r="N86" s="391"/>
    </row>
    <row r="87" spans="4:14">
      <c r="D87" s="391"/>
      <c r="E87" s="391"/>
      <c r="F87" s="391"/>
      <c r="G87" s="391"/>
      <c r="H87" s="391"/>
      <c r="I87" s="391"/>
      <c r="J87" s="391"/>
      <c r="K87" s="391"/>
      <c r="L87" s="391"/>
      <c r="M87" s="391"/>
      <c r="N87" s="391"/>
    </row>
    <row r="88" spans="4:14">
      <c r="D88" s="391"/>
      <c r="E88" s="391"/>
      <c r="F88" s="391"/>
      <c r="G88" s="391"/>
      <c r="H88" s="391"/>
      <c r="I88" s="391"/>
      <c r="J88" s="391"/>
      <c r="K88" s="391"/>
      <c r="L88" s="391"/>
      <c r="M88" s="391"/>
      <c r="N88" s="391"/>
    </row>
    <row r="89" spans="4:14">
      <c r="D89" s="391"/>
      <c r="E89" s="391"/>
      <c r="F89" s="391"/>
      <c r="G89" s="391"/>
      <c r="H89" s="391"/>
      <c r="I89" s="391"/>
      <c r="J89" s="391"/>
      <c r="K89" s="391"/>
      <c r="L89" s="391"/>
      <c r="M89" s="391"/>
      <c r="N89" s="391"/>
    </row>
    <row r="90" spans="4:14">
      <c r="D90" s="391"/>
      <c r="E90" s="391"/>
      <c r="F90" s="391"/>
      <c r="G90" s="391"/>
      <c r="H90" s="391"/>
      <c r="I90" s="391"/>
      <c r="J90" s="391"/>
      <c r="K90" s="391"/>
      <c r="L90" s="391"/>
      <c r="M90" s="391"/>
      <c r="N90" s="391"/>
    </row>
    <row r="91" spans="4:14">
      <c r="D91" s="391"/>
      <c r="E91" s="391"/>
      <c r="F91" s="391"/>
      <c r="G91" s="391"/>
      <c r="H91" s="391"/>
      <c r="I91" s="391"/>
      <c r="J91" s="391"/>
      <c r="K91" s="391"/>
      <c r="L91" s="391"/>
      <c r="M91" s="391"/>
      <c r="N91" s="391"/>
    </row>
    <row r="92" spans="4:14">
      <c r="D92" s="391"/>
      <c r="E92" s="391"/>
      <c r="F92" s="391"/>
      <c r="G92" s="391"/>
      <c r="H92" s="391"/>
      <c r="I92" s="391"/>
      <c r="J92" s="391"/>
      <c r="K92" s="391"/>
      <c r="L92" s="391"/>
      <c r="M92" s="391"/>
      <c r="N92" s="391"/>
    </row>
    <row r="93" spans="4:14">
      <c r="D93" s="391"/>
      <c r="E93" s="391"/>
      <c r="F93" s="391"/>
      <c r="G93" s="391"/>
      <c r="H93" s="391"/>
      <c r="I93" s="391"/>
      <c r="J93" s="391"/>
      <c r="K93" s="391"/>
      <c r="L93" s="391"/>
      <c r="M93" s="391"/>
      <c r="N93" s="391"/>
    </row>
    <row r="94" spans="4:14">
      <c r="D94" s="391"/>
      <c r="E94" s="391"/>
      <c r="F94" s="391"/>
      <c r="G94" s="391"/>
      <c r="H94" s="391"/>
      <c r="I94" s="391"/>
      <c r="J94" s="391"/>
      <c r="K94" s="391"/>
      <c r="L94" s="391"/>
      <c r="M94" s="391"/>
      <c r="N94" s="391"/>
    </row>
    <row r="95" spans="4:14">
      <c r="D95" s="391"/>
      <c r="E95" s="391"/>
      <c r="F95" s="391"/>
      <c r="G95" s="391"/>
      <c r="H95" s="391"/>
      <c r="I95" s="391"/>
      <c r="J95" s="391"/>
      <c r="K95" s="391"/>
      <c r="L95" s="391"/>
      <c r="M95" s="391"/>
      <c r="N95" s="391"/>
    </row>
    <row r="96" spans="4:14">
      <c r="D96" s="391"/>
      <c r="E96" s="391"/>
      <c r="F96" s="391"/>
      <c r="G96" s="391"/>
      <c r="H96" s="391"/>
      <c r="I96" s="391"/>
      <c r="J96" s="391"/>
      <c r="K96" s="391"/>
      <c r="L96" s="391"/>
      <c r="M96" s="391"/>
      <c r="N96" s="391"/>
    </row>
    <row r="97" spans="4:14">
      <c r="D97" s="391"/>
      <c r="E97" s="391"/>
      <c r="F97" s="391"/>
      <c r="G97" s="391"/>
      <c r="H97" s="391"/>
      <c r="I97" s="391"/>
      <c r="J97" s="391"/>
      <c r="K97" s="391"/>
      <c r="L97" s="391"/>
      <c r="M97" s="391"/>
      <c r="N97" s="391"/>
    </row>
    <row r="98" spans="4:14">
      <c r="D98" s="391"/>
      <c r="E98" s="391"/>
      <c r="F98" s="391"/>
      <c r="G98" s="391"/>
      <c r="H98" s="391"/>
      <c r="I98" s="391"/>
      <c r="J98" s="391"/>
      <c r="K98" s="391"/>
      <c r="L98" s="391"/>
      <c r="M98" s="391"/>
      <c r="N98" s="391"/>
    </row>
    <row r="99" spans="4:14">
      <c r="D99" s="391"/>
      <c r="E99" s="391"/>
      <c r="F99" s="391"/>
      <c r="G99" s="391"/>
      <c r="H99" s="391"/>
      <c r="I99" s="391"/>
      <c r="J99" s="391"/>
      <c r="K99" s="391"/>
      <c r="L99" s="391"/>
      <c r="M99" s="391"/>
      <c r="N99" s="391"/>
    </row>
    <row r="100" spans="4:14">
      <c r="D100" s="391"/>
      <c r="E100" s="391"/>
      <c r="F100" s="391"/>
      <c r="G100" s="391"/>
      <c r="H100" s="391"/>
      <c r="I100" s="391"/>
      <c r="J100" s="391"/>
      <c r="K100" s="391"/>
      <c r="L100" s="391"/>
      <c r="M100" s="391"/>
      <c r="N100" s="391"/>
    </row>
    <row r="101" spans="4:14">
      <c r="D101" s="391"/>
      <c r="E101" s="391"/>
      <c r="F101" s="391"/>
      <c r="G101" s="391"/>
      <c r="H101" s="391"/>
      <c r="I101" s="391"/>
      <c r="J101" s="391"/>
      <c r="K101" s="391"/>
      <c r="L101" s="391"/>
      <c r="M101" s="391"/>
      <c r="N101" s="391"/>
    </row>
    <row r="102" spans="4:14">
      <c r="D102" s="391"/>
      <c r="E102" s="391"/>
      <c r="F102" s="391"/>
      <c r="G102" s="391"/>
      <c r="H102" s="391"/>
      <c r="I102" s="391"/>
      <c r="J102" s="391"/>
      <c r="K102" s="391"/>
      <c r="L102" s="391"/>
      <c r="M102" s="391"/>
      <c r="N102" s="391"/>
    </row>
    <row r="103" spans="4:14">
      <c r="D103" s="391"/>
      <c r="E103" s="391"/>
      <c r="F103" s="391"/>
      <c r="G103" s="391"/>
      <c r="H103" s="391"/>
      <c r="I103" s="391"/>
      <c r="J103" s="391"/>
      <c r="K103" s="391"/>
      <c r="L103" s="391"/>
      <c r="M103" s="391"/>
      <c r="N103" s="391"/>
    </row>
    <row r="104" spans="4:14">
      <c r="D104" s="391"/>
      <c r="E104" s="391"/>
      <c r="F104" s="391"/>
      <c r="G104" s="391"/>
      <c r="H104" s="391"/>
      <c r="I104" s="391"/>
      <c r="J104" s="391"/>
      <c r="K104" s="391"/>
      <c r="L104" s="391"/>
      <c r="M104" s="391"/>
      <c r="N104" s="391"/>
    </row>
    <row r="105" spans="4:14">
      <c r="D105" s="391"/>
      <c r="E105" s="391"/>
      <c r="F105" s="391"/>
      <c r="G105" s="391"/>
      <c r="H105" s="391"/>
      <c r="I105" s="391"/>
      <c r="J105" s="391"/>
      <c r="K105" s="391"/>
      <c r="L105" s="391"/>
      <c r="M105" s="391"/>
      <c r="N105" s="391"/>
    </row>
    <row r="106" spans="4:14">
      <c r="D106" s="391"/>
      <c r="E106" s="391"/>
      <c r="F106" s="391"/>
      <c r="G106" s="391"/>
      <c r="H106" s="391"/>
      <c r="I106" s="391"/>
      <c r="J106" s="391"/>
      <c r="K106" s="391"/>
      <c r="L106" s="391"/>
      <c r="M106" s="391"/>
      <c r="N106" s="391"/>
    </row>
    <row r="107" spans="4:14">
      <c r="D107" s="391"/>
      <c r="E107" s="391"/>
      <c r="F107" s="391"/>
      <c r="G107" s="391"/>
      <c r="H107" s="391"/>
      <c r="I107" s="391"/>
      <c r="J107" s="391"/>
      <c r="K107" s="391"/>
      <c r="L107" s="391"/>
      <c r="M107" s="391"/>
      <c r="N107" s="391"/>
    </row>
    <row r="108" spans="4:14">
      <c r="D108" s="391"/>
      <c r="E108" s="391"/>
      <c r="F108" s="391"/>
      <c r="G108" s="391"/>
      <c r="H108" s="391"/>
      <c r="I108" s="391"/>
      <c r="J108" s="391"/>
      <c r="K108" s="391"/>
      <c r="L108" s="391"/>
      <c r="M108" s="391"/>
      <c r="N108" s="391"/>
    </row>
    <row r="109" spans="4:14">
      <c r="D109" s="391"/>
      <c r="E109" s="391"/>
      <c r="F109" s="391"/>
      <c r="G109" s="391"/>
      <c r="H109" s="391"/>
      <c r="I109" s="391"/>
      <c r="J109" s="391"/>
      <c r="K109" s="391"/>
      <c r="L109" s="391"/>
      <c r="M109" s="391"/>
      <c r="N109" s="391"/>
    </row>
    <row r="110" spans="4:14">
      <c r="D110" s="391"/>
      <c r="E110" s="391"/>
      <c r="F110" s="391"/>
      <c r="G110" s="391"/>
      <c r="H110" s="391"/>
      <c r="I110" s="391"/>
      <c r="J110" s="391"/>
      <c r="K110" s="391"/>
      <c r="L110" s="391"/>
      <c r="M110" s="391"/>
      <c r="N110" s="391"/>
    </row>
    <row r="111" spans="4:14">
      <c r="D111" s="391"/>
      <c r="E111" s="391"/>
      <c r="F111" s="391"/>
      <c r="G111" s="391"/>
      <c r="H111" s="391"/>
      <c r="I111" s="391"/>
      <c r="J111" s="391"/>
      <c r="K111" s="391"/>
      <c r="L111" s="391"/>
      <c r="M111" s="391"/>
      <c r="N111" s="391"/>
    </row>
    <row r="112" spans="4:14">
      <c r="D112" s="391"/>
      <c r="E112" s="391"/>
      <c r="F112" s="391"/>
      <c r="G112" s="391"/>
      <c r="H112" s="391"/>
      <c r="I112" s="391"/>
      <c r="J112" s="391"/>
      <c r="K112" s="391"/>
      <c r="L112" s="391"/>
      <c r="M112" s="391"/>
      <c r="N112" s="391"/>
    </row>
    <row r="113" spans="4:14">
      <c r="D113" s="391"/>
      <c r="E113" s="391"/>
      <c r="F113" s="391"/>
      <c r="G113" s="391"/>
      <c r="H113" s="391"/>
      <c r="I113" s="391"/>
      <c r="J113" s="391"/>
      <c r="K113" s="391"/>
      <c r="L113" s="391"/>
      <c r="M113" s="391"/>
      <c r="N113" s="391"/>
    </row>
    <row r="114" spans="4:14">
      <c r="D114" s="391"/>
      <c r="E114" s="391"/>
      <c r="F114" s="391"/>
      <c r="G114" s="391"/>
      <c r="H114" s="391"/>
      <c r="I114" s="391"/>
      <c r="J114" s="391"/>
      <c r="K114" s="391"/>
      <c r="L114" s="391"/>
      <c r="M114" s="391"/>
      <c r="N114" s="391"/>
    </row>
    <row r="115" spans="4:14">
      <c r="D115" s="391"/>
      <c r="E115" s="391"/>
      <c r="F115" s="391"/>
      <c r="G115" s="391"/>
      <c r="H115" s="391"/>
      <c r="I115" s="391"/>
      <c r="J115" s="391"/>
      <c r="K115" s="391"/>
      <c r="L115" s="391"/>
      <c r="M115" s="391"/>
      <c r="N115" s="391"/>
    </row>
    <row r="116" spans="4:14">
      <c r="D116" s="391"/>
      <c r="E116" s="391"/>
      <c r="F116" s="391"/>
      <c r="G116" s="391"/>
      <c r="H116" s="391"/>
      <c r="I116" s="391"/>
      <c r="J116" s="391"/>
      <c r="K116" s="391"/>
      <c r="L116" s="391"/>
      <c r="M116" s="391"/>
      <c r="N116" s="391"/>
    </row>
    <row r="117" spans="4:14">
      <c r="D117" s="391"/>
      <c r="E117" s="391"/>
      <c r="F117" s="391"/>
      <c r="G117" s="391"/>
      <c r="H117" s="391"/>
      <c r="I117" s="391"/>
      <c r="J117" s="391"/>
      <c r="K117" s="391"/>
      <c r="L117" s="391"/>
      <c r="M117" s="391"/>
      <c r="N117" s="391"/>
    </row>
    <row r="118" spans="4:14">
      <c r="D118" s="391"/>
      <c r="E118" s="391"/>
      <c r="F118" s="391"/>
      <c r="G118" s="391"/>
      <c r="H118" s="391"/>
      <c r="I118" s="391"/>
      <c r="J118" s="391"/>
      <c r="K118" s="391"/>
      <c r="L118" s="391"/>
      <c r="M118" s="391"/>
      <c r="N118" s="391"/>
    </row>
    <row r="119" spans="4:14">
      <c r="D119" s="391"/>
      <c r="E119" s="391"/>
      <c r="F119" s="391"/>
      <c r="G119" s="391"/>
      <c r="H119" s="391"/>
      <c r="I119" s="391"/>
      <c r="J119" s="391"/>
      <c r="K119" s="391"/>
      <c r="L119" s="391"/>
      <c r="M119" s="391"/>
      <c r="N119" s="391"/>
    </row>
    <row r="120" spans="4:14">
      <c r="D120" s="391"/>
      <c r="E120" s="391"/>
      <c r="F120" s="391"/>
      <c r="G120" s="391"/>
      <c r="H120" s="391"/>
      <c r="I120" s="391"/>
      <c r="J120" s="391"/>
      <c r="K120" s="391"/>
      <c r="L120" s="391"/>
      <c r="M120" s="391"/>
      <c r="N120" s="391"/>
    </row>
    <row r="121" spans="4:14">
      <c r="D121" s="391"/>
      <c r="E121" s="391"/>
      <c r="F121" s="391"/>
      <c r="G121" s="391"/>
      <c r="H121" s="391"/>
      <c r="I121" s="391"/>
      <c r="J121" s="391"/>
      <c r="K121" s="391"/>
      <c r="L121" s="391"/>
      <c r="M121" s="391"/>
      <c r="N121" s="391"/>
    </row>
    <row r="122" spans="4:14">
      <c r="D122" s="391"/>
      <c r="E122" s="391"/>
      <c r="F122" s="391"/>
      <c r="G122" s="391"/>
      <c r="H122" s="391"/>
      <c r="I122" s="391"/>
      <c r="J122" s="391"/>
      <c r="K122" s="391"/>
      <c r="L122" s="391"/>
      <c r="M122" s="391"/>
      <c r="N122" s="391"/>
    </row>
    <row r="123" spans="4:14">
      <c r="D123" s="391"/>
      <c r="E123" s="391"/>
      <c r="F123" s="391"/>
      <c r="G123" s="391"/>
      <c r="H123" s="391"/>
      <c r="I123" s="391"/>
      <c r="J123" s="391"/>
      <c r="K123" s="391"/>
      <c r="L123" s="391"/>
      <c r="M123" s="391"/>
      <c r="N123" s="391"/>
    </row>
    <row r="124" spans="4:14">
      <c r="D124" s="391"/>
      <c r="E124" s="391"/>
      <c r="F124" s="391"/>
      <c r="G124" s="391"/>
      <c r="H124" s="391"/>
      <c r="I124" s="391"/>
      <c r="J124" s="391"/>
      <c r="K124" s="391"/>
      <c r="L124" s="391"/>
      <c r="M124" s="391"/>
      <c r="N124" s="391"/>
    </row>
    <row r="125" spans="4:14">
      <c r="D125" s="391"/>
      <c r="E125" s="391"/>
      <c r="F125" s="391"/>
      <c r="G125" s="391"/>
      <c r="H125" s="391"/>
      <c r="I125" s="391"/>
      <c r="J125" s="391"/>
      <c r="K125" s="391"/>
      <c r="L125" s="391"/>
      <c r="M125" s="391"/>
      <c r="N125" s="391"/>
    </row>
    <row r="126" spans="4:14">
      <c r="D126" s="391"/>
      <c r="E126" s="391"/>
      <c r="F126" s="391"/>
      <c r="G126" s="391"/>
      <c r="H126" s="391"/>
      <c r="I126" s="391"/>
      <c r="J126" s="391"/>
      <c r="K126" s="391"/>
      <c r="L126" s="391"/>
      <c r="M126" s="391"/>
      <c r="N126" s="391"/>
    </row>
    <row r="127" spans="4:14">
      <c r="D127" s="391"/>
      <c r="E127" s="391"/>
      <c r="F127" s="391"/>
      <c r="G127" s="391"/>
      <c r="H127" s="391"/>
      <c r="I127" s="391"/>
      <c r="J127" s="391"/>
      <c r="K127" s="391"/>
      <c r="L127" s="391"/>
      <c r="M127" s="391"/>
      <c r="N127" s="391"/>
    </row>
    <row r="128" spans="4:14">
      <c r="D128" s="391"/>
      <c r="E128" s="391"/>
      <c r="F128" s="391"/>
      <c r="G128" s="391"/>
      <c r="H128" s="391"/>
      <c r="I128" s="391"/>
      <c r="J128" s="391"/>
      <c r="K128" s="391"/>
      <c r="L128" s="391"/>
      <c r="M128" s="391"/>
      <c r="N128" s="391"/>
    </row>
    <row r="129" spans="4:14">
      <c r="D129" s="391"/>
      <c r="E129" s="391"/>
      <c r="F129" s="391"/>
      <c r="G129" s="391"/>
      <c r="H129" s="391"/>
      <c r="I129" s="391"/>
      <c r="J129" s="391"/>
      <c r="K129" s="391"/>
      <c r="L129" s="391"/>
      <c r="M129" s="391"/>
      <c r="N129" s="391"/>
    </row>
    <row r="130" spans="4:14">
      <c r="D130" s="391"/>
      <c r="E130" s="391"/>
      <c r="F130" s="391"/>
      <c r="G130" s="391"/>
      <c r="H130" s="391"/>
      <c r="I130" s="391"/>
      <c r="J130" s="391"/>
      <c r="K130" s="391"/>
      <c r="L130" s="391"/>
      <c r="M130" s="391"/>
      <c r="N130" s="391"/>
    </row>
    <row r="131" spans="4:14">
      <c r="D131" s="391"/>
      <c r="E131" s="391"/>
      <c r="F131" s="391"/>
      <c r="G131" s="391"/>
      <c r="H131" s="391"/>
      <c r="I131" s="391"/>
      <c r="J131" s="391"/>
      <c r="K131" s="391"/>
      <c r="L131" s="391"/>
      <c r="M131" s="391"/>
      <c r="N131" s="391"/>
    </row>
    <row r="132" spans="4:14">
      <c r="D132" s="391"/>
      <c r="E132" s="391"/>
      <c r="F132" s="391"/>
      <c r="G132" s="391"/>
      <c r="H132" s="391"/>
      <c r="I132" s="391"/>
      <c r="J132" s="391"/>
      <c r="K132" s="391"/>
      <c r="L132" s="391"/>
      <c r="M132" s="391"/>
      <c r="N132" s="391"/>
    </row>
    <row r="133" spans="4:14">
      <c r="D133" s="391"/>
      <c r="E133" s="391"/>
      <c r="F133" s="391"/>
      <c r="G133" s="391"/>
      <c r="H133" s="391"/>
      <c r="I133" s="391"/>
      <c r="J133" s="391"/>
      <c r="K133" s="391"/>
      <c r="L133" s="391"/>
      <c r="M133" s="391"/>
      <c r="N133" s="391"/>
    </row>
    <row r="134" spans="4:14">
      <c r="D134" s="391"/>
      <c r="E134" s="391"/>
      <c r="F134" s="391"/>
      <c r="G134" s="391"/>
      <c r="H134" s="391"/>
      <c r="I134" s="391"/>
      <c r="J134" s="391"/>
      <c r="K134" s="391"/>
      <c r="L134" s="391"/>
      <c r="M134" s="391"/>
      <c r="N134" s="391"/>
    </row>
    <row r="135" spans="4:14">
      <c r="D135" s="391"/>
      <c r="E135" s="391"/>
      <c r="F135" s="391"/>
      <c r="G135" s="391"/>
      <c r="H135" s="391"/>
      <c r="I135" s="391"/>
      <c r="J135" s="391"/>
      <c r="K135" s="391"/>
      <c r="L135" s="391"/>
      <c r="M135" s="391"/>
      <c r="N135" s="391"/>
    </row>
    <row r="136" spans="4:14">
      <c r="D136" s="391"/>
      <c r="E136" s="391"/>
      <c r="F136" s="391"/>
      <c r="G136" s="391"/>
      <c r="H136" s="391"/>
      <c r="I136" s="391"/>
      <c r="J136" s="391"/>
      <c r="K136" s="391"/>
      <c r="L136" s="391"/>
      <c r="M136" s="391"/>
      <c r="N136" s="391"/>
    </row>
    <row r="137" spans="4:14">
      <c r="D137" s="391"/>
      <c r="E137" s="391"/>
      <c r="F137" s="391"/>
      <c r="G137" s="391"/>
      <c r="H137" s="391"/>
      <c r="I137" s="391"/>
      <c r="J137" s="391"/>
      <c r="K137" s="391"/>
      <c r="L137" s="391"/>
      <c r="M137" s="391"/>
      <c r="N137" s="391"/>
    </row>
    <row r="138" spans="4:14">
      <c r="D138" s="391"/>
      <c r="E138" s="391"/>
      <c r="F138" s="391"/>
      <c r="G138" s="391"/>
      <c r="H138" s="391"/>
      <c r="I138" s="391"/>
      <c r="J138" s="391"/>
      <c r="K138" s="391"/>
      <c r="L138" s="391"/>
      <c r="M138" s="391"/>
      <c r="N138" s="391"/>
    </row>
    <row r="139" spans="4:14">
      <c r="D139" s="391"/>
      <c r="E139" s="391"/>
      <c r="F139" s="391"/>
      <c r="G139" s="391"/>
      <c r="H139" s="391"/>
      <c r="I139" s="391"/>
      <c r="J139" s="391"/>
      <c r="K139" s="391"/>
      <c r="L139" s="391"/>
      <c r="M139" s="391"/>
      <c r="N139" s="391"/>
    </row>
    <row r="140" spans="4:14">
      <c r="D140" s="391"/>
      <c r="E140" s="391"/>
      <c r="F140" s="391"/>
      <c r="G140" s="391"/>
      <c r="H140" s="391"/>
      <c r="I140" s="391"/>
      <c r="J140" s="391"/>
      <c r="K140" s="391"/>
      <c r="L140" s="391"/>
      <c r="M140" s="391"/>
      <c r="N140" s="391"/>
    </row>
  </sheetData>
  <sheetProtection password="CCE6" sheet="1" objects="1" scenarios="1" selectLockedCells="1"/>
  <mergeCells count="70">
    <mergeCell ref="N52:V52"/>
    <mergeCell ref="G31:K31"/>
    <mergeCell ref="M31:R31"/>
    <mergeCell ref="O40:S40"/>
    <mergeCell ref="D44:V44"/>
    <mergeCell ref="D45:F45"/>
    <mergeCell ref="G45:V45"/>
    <mergeCell ref="D46:V46"/>
    <mergeCell ref="D35:W37"/>
    <mergeCell ref="E33:G33"/>
    <mergeCell ref="L33:N33"/>
    <mergeCell ref="O33:Q33"/>
    <mergeCell ref="R33:W33"/>
    <mergeCell ref="D31:E31"/>
    <mergeCell ref="T31:U31"/>
    <mergeCell ref="D47:V47"/>
    <mergeCell ref="D21:E22"/>
    <mergeCell ref="K22:N22"/>
    <mergeCell ref="Q22:R22"/>
    <mergeCell ref="S22:W22"/>
    <mergeCell ref="K51:V51"/>
    <mergeCell ref="F21:I22"/>
    <mergeCell ref="F26:I27"/>
    <mergeCell ref="D48:V48"/>
    <mergeCell ref="K50:V50"/>
    <mergeCell ref="K28:N28"/>
    <mergeCell ref="S28:W28"/>
    <mergeCell ref="F24:I24"/>
    <mergeCell ref="K24:N24"/>
    <mergeCell ref="S24:W24"/>
    <mergeCell ref="K26:N26"/>
    <mergeCell ref="S26:W26"/>
    <mergeCell ref="F18:I18"/>
    <mergeCell ref="K18:N18"/>
    <mergeCell ref="Z19:AB19"/>
    <mergeCell ref="F20:I20"/>
    <mergeCell ref="K20:N20"/>
    <mergeCell ref="Y18:Z18"/>
    <mergeCell ref="Y20:Z20"/>
    <mergeCell ref="Y12:AA12"/>
    <mergeCell ref="AB12:AG12"/>
    <mergeCell ref="D13:F13"/>
    <mergeCell ref="G13:I13"/>
    <mergeCell ref="O13:P13"/>
    <mergeCell ref="Q13:W13"/>
    <mergeCell ref="Y7:AB7"/>
    <mergeCell ref="O8:S8"/>
    <mergeCell ref="T8:W8"/>
    <mergeCell ref="D10:F11"/>
    <mergeCell ref="O10:W10"/>
    <mergeCell ref="Y10:AA10"/>
    <mergeCell ref="AB10:AG10"/>
    <mergeCell ref="O11:W11"/>
    <mergeCell ref="G10:L11"/>
    <mergeCell ref="B2:W2"/>
    <mergeCell ref="B3:B42"/>
    <mergeCell ref="D4:V4"/>
    <mergeCell ref="O6:W6"/>
    <mergeCell ref="D7:F8"/>
    <mergeCell ref="K7:L8"/>
    <mergeCell ref="O7:W7"/>
    <mergeCell ref="O12:P12"/>
    <mergeCell ref="Q12:W12"/>
    <mergeCell ref="R20:W20"/>
    <mergeCell ref="R18:W18"/>
    <mergeCell ref="G7:I8"/>
    <mergeCell ref="D16:E16"/>
    <mergeCell ref="K16:M16"/>
    <mergeCell ref="S16:W16"/>
    <mergeCell ref="D18:E18"/>
  </mergeCells>
  <printOptions horizontalCentered="1"/>
  <pageMargins left="0.3" right="0.26" top="0.24" bottom="0.2" header="0.2" footer="0.17"/>
  <pageSetup paperSize="9" scale="90"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21"/>
  <dimension ref="B2:H41"/>
  <sheetViews>
    <sheetView showGridLines="0" showRowColHeaders="0" view="pageBreakPreview" workbookViewId="0">
      <selection activeCell="J11" sqref="J11"/>
    </sheetView>
  </sheetViews>
  <sheetFormatPr defaultRowHeight="12.75"/>
  <cols>
    <col min="2" max="2" width="29.85546875" customWidth="1"/>
    <col min="3" max="3" width="51.28515625" customWidth="1"/>
    <col min="4" max="4" width="19.28515625" customWidth="1"/>
    <col min="258" max="258" width="29.85546875" customWidth="1"/>
    <col min="259" max="259" width="51.28515625" customWidth="1"/>
    <col min="260" max="260" width="19.28515625" customWidth="1"/>
    <col min="514" max="514" width="29.85546875" customWidth="1"/>
    <col min="515" max="515" width="51.28515625" customWidth="1"/>
    <col min="516" max="516" width="19.28515625" customWidth="1"/>
    <col min="770" max="770" width="29.85546875" customWidth="1"/>
    <col min="771" max="771" width="51.28515625" customWidth="1"/>
    <col min="772" max="772" width="19.28515625" customWidth="1"/>
    <col min="1026" max="1026" width="29.85546875" customWidth="1"/>
    <col min="1027" max="1027" width="51.28515625" customWidth="1"/>
    <col min="1028" max="1028" width="19.28515625" customWidth="1"/>
    <col min="1282" max="1282" width="29.85546875" customWidth="1"/>
    <col min="1283" max="1283" width="51.28515625" customWidth="1"/>
    <col min="1284" max="1284" width="19.28515625" customWidth="1"/>
    <col min="1538" max="1538" width="29.85546875" customWidth="1"/>
    <col min="1539" max="1539" width="51.28515625" customWidth="1"/>
    <col min="1540" max="1540" width="19.28515625" customWidth="1"/>
    <col min="1794" max="1794" width="29.85546875" customWidth="1"/>
    <col min="1795" max="1795" width="51.28515625" customWidth="1"/>
    <col min="1796" max="1796" width="19.28515625" customWidth="1"/>
    <col min="2050" max="2050" width="29.85546875" customWidth="1"/>
    <col min="2051" max="2051" width="51.28515625" customWidth="1"/>
    <col min="2052" max="2052" width="19.28515625" customWidth="1"/>
    <col min="2306" max="2306" width="29.85546875" customWidth="1"/>
    <col min="2307" max="2307" width="51.28515625" customWidth="1"/>
    <col min="2308" max="2308" width="19.28515625" customWidth="1"/>
    <col min="2562" max="2562" width="29.85546875" customWidth="1"/>
    <col min="2563" max="2563" width="51.28515625" customWidth="1"/>
    <col min="2564" max="2564" width="19.28515625" customWidth="1"/>
    <col min="2818" max="2818" width="29.85546875" customWidth="1"/>
    <col min="2819" max="2819" width="51.28515625" customWidth="1"/>
    <col min="2820" max="2820" width="19.28515625" customWidth="1"/>
    <col min="3074" max="3074" width="29.85546875" customWidth="1"/>
    <col min="3075" max="3075" width="51.28515625" customWidth="1"/>
    <col min="3076" max="3076" width="19.28515625" customWidth="1"/>
    <col min="3330" max="3330" width="29.85546875" customWidth="1"/>
    <col min="3331" max="3331" width="51.28515625" customWidth="1"/>
    <col min="3332" max="3332" width="19.28515625" customWidth="1"/>
    <col min="3586" max="3586" width="29.85546875" customWidth="1"/>
    <col min="3587" max="3587" width="51.28515625" customWidth="1"/>
    <col min="3588" max="3588" width="19.28515625" customWidth="1"/>
    <col min="3842" max="3842" width="29.85546875" customWidth="1"/>
    <col min="3843" max="3843" width="51.28515625" customWidth="1"/>
    <col min="3844" max="3844" width="19.28515625" customWidth="1"/>
    <col min="4098" max="4098" width="29.85546875" customWidth="1"/>
    <col min="4099" max="4099" width="51.28515625" customWidth="1"/>
    <col min="4100" max="4100" width="19.28515625" customWidth="1"/>
    <col min="4354" max="4354" width="29.85546875" customWidth="1"/>
    <col min="4355" max="4355" width="51.28515625" customWidth="1"/>
    <col min="4356" max="4356" width="19.28515625" customWidth="1"/>
    <col min="4610" max="4610" width="29.85546875" customWidth="1"/>
    <col min="4611" max="4611" width="51.28515625" customWidth="1"/>
    <col min="4612" max="4612" width="19.28515625" customWidth="1"/>
    <col min="4866" max="4866" width="29.85546875" customWidth="1"/>
    <col min="4867" max="4867" width="51.28515625" customWidth="1"/>
    <col min="4868" max="4868" width="19.28515625" customWidth="1"/>
    <col min="5122" max="5122" width="29.85546875" customWidth="1"/>
    <col min="5123" max="5123" width="51.28515625" customWidth="1"/>
    <col min="5124" max="5124" width="19.28515625" customWidth="1"/>
    <col min="5378" max="5378" width="29.85546875" customWidth="1"/>
    <col min="5379" max="5379" width="51.28515625" customWidth="1"/>
    <col min="5380" max="5380" width="19.28515625" customWidth="1"/>
    <col min="5634" max="5634" width="29.85546875" customWidth="1"/>
    <col min="5635" max="5635" width="51.28515625" customWidth="1"/>
    <col min="5636" max="5636" width="19.28515625" customWidth="1"/>
    <col min="5890" max="5890" width="29.85546875" customWidth="1"/>
    <col min="5891" max="5891" width="51.28515625" customWidth="1"/>
    <col min="5892" max="5892" width="19.28515625" customWidth="1"/>
    <col min="6146" max="6146" width="29.85546875" customWidth="1"/>
    <col min="6147" max="6147" width="51.28515625" customWidth="1"/>
    <col min="6148" max="6148" width="19.28515625" customWidth="1"/>
    <col min="6402" max="6402" width="29.85546875" customWidth="1"/>
    <col min="6403" max="6403" width="51.28515625" customWidth="1"/>
    <col min="6404" max="6404" width="19.28515625" customWidth="1"/>
    <col min="6658" max="6658" width="29.85546875" customWidth="1"/>
    <col min="6659" max="6659" width="51.28515625" customWidth="1"/>
    <col min="6660" max="6660" width="19.28515625" customWidth="1"/>
    <col min="6914" max="6914" width="29.85546875" customWidth="1"/>
    <col min="6915" max="6915" width="51.28515625" customWidth="1"/>
    <col min="6916" max="6916" width="19.28515625" customWidth="1"/>
    <col min="7170" max="7170" width="29.85546875" customWidth="1"/>
    <col min="7171" max="7171" width="51.28515625" customWidth="1"/>
    <col min="7172" max="7172" width="19.28515625" customWidth="1"/>
    <col min="7426" max="7426" width="29.85546875" customWidth="1"/>
    <col min="7427" max="7427" width="51.28515625" customWidth="1"/>
    <col min="7428" max="7428" width="19.28515625" customWidth="1"/>
    <col min="7682" max="7682" width="29.85546875" customWidth="1"/>
    <col min="7683" max="7683" width="51.28515625" customWidth="1"/>
    <col min="7684" max="7684" width="19.28515625" customWidth="1"/>
    <col min="7938" max="7938" width="29.85546875" customWidth="1"/>
    <col min="7939" max="7939" width="51.28515625" customWidth="1"/>
    <col min="7940" max="7940" width="19.28515625" customWidth="1"/>
    <col min="8194" max="8194" width="29.85546875" customWidth="1"/>
    <col min="8195" max="8195" width="51.28515625" customWidth="1"/>
    <col min="8196" max="8196" width="19.28515625" customWidth="1"/>
    <col min="8450" max="8450" width="29.85546875" customWidth="1"/>
    <col min="8451" max="8451" width="51.28515625" customWidth="1"/>
    <col min="8452" max="8452" width="19.28515625" customWidth="1"/>
    <col min="8706" max="8706" width="29.85546875" customWidth="1"/>
    <col min="8707" max="8707" width="51.28515625" customWidth="1"/>
    <col min="8708" max="8708" width="19.28515625" customWidth="1"/>
    <col min="8962" max="8962" width="29.85546875" customWidth="1"/>
    <col min="8963" max="8963" width="51.28515625" customWidth="1"/>
    <col min="8964" max="8964" width="19.28515625" customWidth="1"/>
    <col min="9218" max="9218" width="29.85546875" customWidth="1"/>
    <col min="9219" max="9219" width="51.28515625" customWidth="1"/>
    <col min="9220" max="9220" width="19.28515625" customWidth="1"/>
    <col min="9474" max="9474" width="29.85546875" customWidth="1"/>
    <col min="9475" max="9475" width="51.28515625" customWidth="1"/>
    <col min="9476" max="9476" width="19.28515625" customWidth="1"/>
    <col min="9730" max="9730" width="29.85546875" customWidth="1"/>
    <col min="9731" max="9731" width="51.28515625" customWidth="1"/>
    <col min="9732" max="9732" width="19.28515625" customWidth="1"/>
    <col min="9986" max="9986" width="29.85546875" customWidth="1"/>
    <col min="9987" max="9987" width="51.28515625" customWidth="1"/>
    <col min="9988" max="9988" width="19.28515625" customWidth="1"/>
    <col min="10242" max="10242" width="29.85546875" customWidth="1"/>
    <col min="10243" max="10243" width="51.28515625" customWidth="1"/>
    <col min="10244" max="10244" width="19.28515625" customWidth="1"/>
    <col min="10498" max="10498" width="29.85546875" customWidth="1"/>
    <col min="10499" max="10499" width="51.28515625" customWidth="1"/>
    <col min="10500" max="10500" width="19.28515625" customWidth="1"/>
    <col min="10754" max="10754" width="29.85546875" customWidth="1"/>
    <col min="10755" max="10755" width="51.28515625" customWidth="1"/>
    <col min="10756" max="10756" width="19.28515625" customWidth="1"/>
    <col min="11010" max="11010" width="29.85546875" customWidth="1"/>
    <col min="11011" max="11011" width="51.28515625" customWidth="1"/>
    <col min="11012" max="11012" width="19.28515625" customWidth="1"/>
    <col min="11266" max="11266" width="29.85546875" customWidth="1"/>
    <col min="11267" max="11267" width="51.28515625" customWidth="1"/>
    <col min="11268" max="11268" width="19.28515625" customWidth="1"/>
    <col min="11522" max="11522" width="29.85546875" customWidth="1"/>
    <col min="11523" max="11523" width="51.28515625" customWidth="1"/>
    <col min="11524" max="11524" width="19.28515625" customWidth="1"/>
    <col min="11778" max="11778" width="29.85546875" customWidth="1"/>
    <col min="11779" max="11779" width="51.28515625" customWidth="1"/>
    <col min="11780" max="11780" width="19.28515625" customWidth="1"/>
    <col min="12034" max="12034" width="29.85546875" customWidth="1"/>
    <col min="12035" max="12035" width="51.28515625" customWidth="1"/>
    <col min="12036" max="12036" width="19.28515625" customWidth="1"/>
    <col min="12290" max="12290" width="29.85546875" customWidth="1"/>
    <col min="12291" max="12291" width="51.28515625" customWidth="1"/>
    <col min="12292" max="12292" width="19.28515625" customWidth="1"/>
    <col min="12546" max="12546" width="29.85546875" customWidth="1"/>
    <col min="12547" max="12547" width="51.28515625" customWidth="1"/>
    <col min="12548" max="12548" width="19.28515625" customWidth="1"/>
    <col min="12802" max="12802" width="29.85546875" customWidth="1"/>
    <col min="12803" max="12803" width="51.28515625" customWidth="1"/>
    <col min="12804" max="12804" width="19.28515625" customWidth="1"/>
    <col min="13058" max="13058" width="29.85546875" customWidth="1"/>
    <col min="13059" max="13059" width="51.28515625" customWidth="1"/>
    <col min="13060" max="13060" width="19.28515625" customWidth="1"/>
    <col min="13314" max="13314" width="29.85546875" customWidth="1"/>
    <col min="13315" max="13315" width="51.28515625" customWidth="1"/>
    <col min="13316" max="13316" width="19.28515625" customWidth="1"/>
    <col min="13570" max="13570" width="29.85546875" customWidth="1"/>
    <col min="13571" max="13571" width="51.28515625" customWidth="1"/>
    <col min="13572" max="13572" width="19.28515625" customWidth="1"/>
    <col min="13826" max="13826" width="29.85546875" customWidth="1"/>
    <col min="13827" max="13827" width="51.28515625" customWidth="1"/>
    <col min="13828" max="13828" width="19.28515625" customWidth="1"/>
    <col min="14082" max="14082" width="29.85546875" customWidth="1"/>
    <col min="14083" max="14083" width="51.28515625" customWidth="1"/>
    <col min="14084" max="14084" width="19.28515625" customWidth="1"/>
    <col min="14338" max="14338" width="29.85546875" customWidth="1"/>
    <col min="14339" max="14339" width="51.28515625" customWidth="1"/>
    <col min="14340" max="14340" width="19.28515625" customWidth="1"/>
    <col min="14594" max="14594" width="29.85546875" customWidth="1"/>
    <col min="14595" max="14595" width="51.28515625" customWidth="1"/>
    <col min="14596" max="14596" width="19.28515625" customWidth="1"/>
    <col min="14850" max="14850" width="29.85546875" customWidth="1"/>
    <col min="14851" max="14851" width="51.28515625" customWidth="1"/>
    <col min="14852" max="14852" width="19.28515625" customWidth="1"/>
    <col min="15106" max="15106" width="29.85546875" customWidth="1"/>
    <col min="15107" max="15107" width="51.28515625" customWidth="1"/>
    <col min="15108" max="15108" width="19.28515625" customWidth="1"/>
    <col min="15362" max="15362" width="29.85546875" customWidth="1"/>
    <col min="15363" max="15363" width="51.28515625" customWidth="1"/>
    <col min="15364" max="15364" width="19.28515625" customWidth="1"/>
    <col min="15618" max="15618" width="29.85546875" customWidth="1"/>
    <col min="15619" max="15619" width="51.28515625" customWidth="1"/>
    <col min="15620" max="15620" width="19.28515625" customWidth="1"/>
    <col min="15874" max="15874" width="29.85546875" customWidth="1"/>
    <col min="15875" max="15875" width="51.28515625" customWidth="1"/>
    <col min="15876" max="15876" width="19.28515625" customWidth="1"/>
    <col min="16130" max="16130" width="29.85546875" customWidth="1"/>
    <col min="16131" max="16131" width="51.28515625" customWidth="1"/>
    <col min="16132" max="16132" width="19.28515625" customWidth="1"/>
  </cols>
  <sheetData>
    <row r="2" spans="2:7" ht="29.25" customHeight="1">
      <c r="B2" s="675" t="s">
        <v>5047</v>
      </c>
      <c r="C2" s="675"/>
      <c r="D2" s="675"/>
      <c r="E2" s="392"/>
      <c r="F2" s="393"/>
    </row>
    <row r="3" spans="2:7" ht="29.25" customHeight="1">
      <c r="B3" s="676"/>
      <c r="C3" s="676"/>
      <c r="D3" s="676"/>
      <c r="E3" s="392"/>
      <c r="F3" s="393"/>
    </row>
    <row r="4" spans="2:7" ht="45.95" customHeight="1">
      <c r="B4" s="146" t="s">
        <v>5048</v>
      </c>
      <c r="C4" s="146" t="s">
        <v>5049</v>
      </c>
      <c r="D4" s="368" t="s">
        <v>502</v>
      </c>
    </row>
    <row r="5" spans="2:7" ht="2.25" customHeight="1">
      <c r="B5" s="394"/>
      <c r="C5" s="394"/>
      <c r="D5" s="394"/>
    </row>
    <row r="6" spans="2:7" ht="97.7" customHeight="1">
      <c r="B6" s="368">
        <v>1</v>
      </c>
      <c r="C6" s="395" t="str">
        <f>CONCATENATE("Medical Reimbursement bill of ",Code!F65&amp;PROPER(MAIN!$R$6)&amp;","&amp;PROPER(Code!B55)," of ",UPPER(Code!R30),", ",Code!R31,", ",Code!R32,", ",Code!R33," Mandal, ",Code!R34," - ","as per procedings RC No.",M.Bill!L8,",",M.Bill!P8," of ",'DDO Letter'!N4,",",'DDO Letter'!N5,".")</f>
        <v>Medical Reimbursement bill of Sri.K.V.Krishnaiah,Self of SRI. K.V.KRISHNAIAH, Rtd. L.F.L. Head Master, 0, Balayapalli Mandal, Nellore District - as per procedings RC No.10162/B3/2011,40882 of The District Educational Officer,Nellore District.</v>
      </c>
      <c r="D6" s="413">
        <f>'From 58.'!E33</f>
        <v>19000</v>
      </c>
    </row>
    <row r="7" spans="2:7" ht="23.1" customHeight="1">
      <c r="B7" s="394"/>
      <c r="C7" s="357" t="s">
        <v>399</v>
      </c>
      <c r="D7" s="396">
        <f>D6</f>
        <v>19000</v>
      </c>
    </row>
    <row r="8" spans="2:7" ht="15" customHeight="1">
      <c r="B8" s="133"/>
      <c r="C8" s="397"/>
      <c r="D8" s="398"/>
    </row>
    <row r="9" spans="2:7" ht="23.1" customHeight="1">
      <c r="B9" s="574" t="str">
        <f>Rs!B300</f>
        <v xml:space="preserve">(Rupees  Nineteen  Thousand   and  Zero Only) </v>
      </c>
      <c r="C9" s="574"/>
      <c r="D9" s="574"/>
    </row>
    <row r="10" spans="2:7" ht="23.1" customHeight="1" thickBot="1">
      <c r="B10" s="660"/>
      <c r="C10" s="660"/>
      <c r="D10" s="660"/>
    </row>
    <row r="11" spans="2:7" ht="23.1" customHeight="1" thickBot="1">
      <c r="B11" s="660"/>
      <c r="C11" s="660"/>
      <c r="D11" s="660"/>
      <c r="F11" s="668" t="s">
        <v>5129</v>
      </c>
      <c r="G11" s="669"/>
    </row>
    <row r="12" spans="2:7" ht="6.75" customHeight="1">
      <c r="B12" s="660"/>
      <c r="C12" s="660"/>
      <c r="D12" s="660"/>
      <c r="F12" s="670" t="s">
        <v>5134</v>
      </c>
      <c r="G12" s="671"/>
    </row>
    <row r="13" spans="2:7" ht="23.1" customHeight="1" thickBot="1">
      <c r="B13" s="399"/>
      <c r="C13" s="357" t="s">
        <v>5060</v>
      </c>
      <c r="D13" s="399"/>
      <c r="F13" s="672"/>
      <c r="G13" s="673"/>
    </row>
    <row r="14" spans="2:7" ht="23.1" customHeight="1">
      <c r="B14" s="399"/>
      <c r="C14" s="400"/>
      <c r="D14" s="399"/>
    </row>
    <row r="15" spans="2:7" ht="23.1" customHeight="1">
      <c r="B15" s="680" t="s">
        <v>5069</v>
      </c>
      <c r="C15" s="681"/>
      <c r="D15" s="681"/>
    </row>
    <row r="16" spans="2:7" ht="9" customHeight="1"/>
    <row r="17" spans="2:8" ht="13.5" customHeight="1">
      <c r="B17" s="133"/>
      <c r="C17" s="133"/>
      <c r="D17" s="133"/>
      <c r="E17" s="133"/>
      <c r="F17" s="133"/>
      <c r="G17" s="133"/>
      <c r="H17" s="133"/>
    </row>
    <row r="18" spans="2:8" ht="15" customHeight="1">
      <c r="B18" s="682" t="s">
        <v>5050</v>
      </c>
      <c r="C18" s="683"/>
      <c r="D18" s="401">
        <f>D7</f>
        <v>19000</v>
      </c>
      <c r="E18" s="133"/>
      <c r="F18" s="133"/>
      <c r="G18" s="133"/>
      <c r="H18" s="133"/>
    </row>
    <row r="19" spans="2:8" ht="9.75" customHeight="1">
      <c r="B19" s="399"/>
      <c r="C19" s="397"/>
      <c r="D19" s="402"/>
      <c r="E19" s="133"/>
      <c r="F19" s="133"/>
      <c r="G19" s="133"/>
      <c r="H19" s="133"/>
    </row>
    <row r="20" spans="2:8" ht="15" customHeight="1">
      <c r="B20" s="403"/>
      <c r="C20" s="169" t="str">
        <f>B9</f>
        <v xml:space="preserve">(Rupees  Nineteen  Thousand   and  Zero Only) </v>
      </c>
      <c r="D20" s="404"/>
      <c r="E20" s="133"/>
      <c r="F20" s="133"/>
      <c r="G20" s="133"/>
      <c r="H20" s="133"/>
    </row>
    <row r="21" spans="2:8" ht="22.5" customHeight="1">
      <c r="B21" s="403"/>
      <c r="C21" s="169"/>
      <c r="D21" s="404"/>
      <c r="E21" s="133"/>
      <c r="F21" s="133"/>
      <c r="G21" s="133"/>
      <c r="H21" s="133"/>
    </row>
    <row r="22" spans="2:8" ht="35.25" customHeight="1">
      <c r="B22" s="399"/>
      <c r="C22" s="399"/>
      <c r="D22" s="399"/>
      <c r="E22" s="133"/>
      <c r="F22" s="133"/>
      <c r="G22" s="133"/>
      <c r="H22" s="133"/>
    </row>
    <row r="23" spans="2:8" ht="26.25" customHeight="1">
      <c r="B23" s="379"/>
      <c r="C23" s="677" t="s">
        <v>5058</v>
      </c>
      <c r="D23" s="677"/>
      <c r="E23" s="388"/>
      <c r="F23" s="133"/>
      <c r="G23" s="388"/>
      <c r="H23" s="388"/>
    </row>
    <row r="24" spans="2:8" ht="26.25" customHeight="1">
      <c r="B24" s="684" t="s">
        <v>5059</v>
      </c>
      <c r="C24" s="685"/>
      <c r="D24" s="686"/>
      <c r="E24" s="133"/>
      <c r="F24" s="133"/>
      <c r="G24" s="133"/>
      <c r="H24" s="133"/>
    </row>
    <row r="25" spans="2:8" s="405" customFormat="1" ht="33.75" customHeight="1">
      <c r="B25" s="506" t="str">
        <f>"1.Budget allotted for the Financial year "&amp;YEAR(M.Bill!M28)&amp;"-"&amp;YEAR(M.Bill!M28)+1</f>
        <v>1.Budget allotted for the Financial year 2012-2013</v>
      </c>
      <c r="C25" s="507"/>
      <c r="D25" s="414"/>
      <c r="E25" s="406"/>
      <c r="F25" s="388"/>
      <c r="G25" s="388"/>
      <c r="H25" s="388"/>
    </row>
    <row r="26" spans="2:8" s="405" customFormat="1" ht="33.75" customHeight="1">
      <c r="B26" s="678" t="s">
        <v>5051</v>
      </c>
      <c r="C26" s="678"/>
      <c r="D26" s="407"/>
      <c r="E26" s="388"/>
      <c r="F26" s="388"/>
      <c r="G26" s="388"/>
      <c r="H26" s="388"/>
    </row>
    <row r="27" spans="2:8" s="405" customFormat="1" ht="33.75" customHeight="1">
      <c r="B27" s="678" t="s">
        <v>5052</v>
      </c>
      <c r="C27" s="678"/>
      <c r="D27" s="407"/>
      <c r="E27" s="388"/>
      <c r="F27" s="388"/>
      <c r="G27" s="388"/>
      <c r="H27" s="388"/>
    </row>
    <row r="28" spans="2:8" ht="15.75" customHeight="1">
      <c r="B28" s="134"/>
      <c r="C28" s="388"/>
      <c r="E28" s="133"/>
      <c r="F28" s="133"/>
      <c r="G28" s="408"/>
      <c r="H28" s="133"/>
    </row>
    <row r="29" spans="2:8" ht="16.5" customHeight="1">
      <c r="B29" s="409"/>
      <c r="C29" s="679" t="s">
        <v>5061</v>
      </c>
      <c r="D29" s="679"/>
      <c r="E29" s="133"/>
      <c r="F29" s="133"/>
      <c r="G29" s="408"/>
      <c r="H29" s="133"/>
    </row>
    <row r="30" spans="2:8" ht="27" customHeight="1">
      <c r="B30" s="674" t="s">
        <v>5062</v>
      </c>
      <c r="C30" s="674"/>
      <c r="D30" s="674"/>
      <c r="E30" s="410"/>
      <c r="F30" s="410"/>
      <c r="G30" s="410"/>
    </row>
    <row r="41" spans="2:4">
      <c r="B41" s="517"/>
      <c r="C41" s="517"/>
      <c r="D41" s="517"/>
    </row>
  </sheetData>
  <sheetProtection password="CCE6" sheet="1" objects="1" scenarios="1" selectLockedCells="1"/>
  <mergeCells count="14">
    <mergeCell ref="F11:G11"/>
    <mergeCell ref="F12:G13"/>
    <mergeCell ref="B30:D30"/>
    <mergeCell ref="B41:D41"/>
    <mergeCell ref="B2:D3"/>
    <mergeCell ref="B10:D12"/>
    <mergeCell ref="B9:D9"/>
    <mergeCell ref="C23:D23"/>
    <mergeCell ref="B26:C26"/>
    <mergeCell ref="B27:C27"/>
    <mergeCell ref="C29:D29"/>
    <mergeCell ref="B15:D15"/>
    <mergeCell ref="B18:C18"/>
    <mergeCell ref="B24:D24"/>
  </mergeCells>
  <printOptions horizontalCentered="1"/>
  <pageMargins left="0.27" right="0.16" top="0.33" bottom="0.25" header="0.24" footer="0.26"/>
  <pageSetup paperSize="9"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20"/>
  <dimension ref="B1:P552"/>
  <sheetViews>
    <sheetView showGridLines="0" topLeftCell="C2" zoomScale="115" zoomScaleNormal="115" workbookViewId="0">
      <selection activeCell="F4" sqref="F4"/>
    </sheetView>
  </sheetViews>
  <sheetFormatPr defaultColWidth="9.140625" defaultRowHeight="15"/>
  <cols>
    <col min="1" max="1" width="9.7109375" style="288" customWidth="1"/>
    <col min="2" max="2" width="4.85546875" style="304" customWidth="1"/>
    <col min="3" max="3" width="32.28515625" style="302" customWidth="1"/>
    <col min="4" max="4" width="18.5703125" style="303" customWidth="1"/>
    <col min="5" max="6" width="18.5703125" style="304" customWidth="1"/>
    <col min="7" max="7" width="18.5703125" style="303" customWidth="1"/>
    <col min="8" max="8" width="35.140625" style="286" hidden="1" customWidth="1"/>
    <col min="9" max="12" width="30.42578125" style="287" hidden="1" customWidth="1"/>
    <col min="13" max="13" width="13.7109375" style="288" customWidth="1"/>
    <col min="14" max="14" width="3.5703125" style="288" customWidth="1"/>
    <col min="15" max="15" width="35.5703125" style="288" customWidth="1"/>
    <col min="16" max="16384" width="9.140625" style="288"/>
  </cols>
  <sheetData>
    <row r="1" spans="2:16" ht="409.5" hidden="1" customHeight="1">
      <c r="B1" s="284" t="s">
        <v>3872</v>
      </c>
      <c r="C1" s="285"/>
      <c r="D1" s="285"/>
      <c r="E1" s="285"/>
      <c r="F1" s="285"/>
      <c r="G1" s="285"/>
    </row>
    <row r="2" spans="2:16" ht="38.25">
      <c r="B2" s="289" t="s">
        <v>3873</v>
      </c>
      <c r="C2" s="290" t="s">
        <v>3874</v>
      </c>
      <c r="D2" s="291" t="s">
        <v>3875</v>
      </c>
      <c r="E2" s="290" t="s">
        <v>3876</v>
      </c>
      <c r="F2" s="290" t="s">
        <v>3877</v>
      </c>
      <c r="G2" s="291" t="s">
        <v>3878</v>
      </c>
      <c r="O2" s="335" t="s">
        <v>3562</v>
      </c>
    </row>
    <row r="3" spans="2:16" ht="78.75" customHeight="1">
      <c r="B3" s="292">
        <v>1</v>
      </c>
      <c r="C3" s="293" t="s">
        <v>3980</v>
      </c>
      <c r="D3" s="294" t="s">
        <v>2943</v>
      </c>
      <c r="E3" s="295" t="s">
        <v>3981</v>
      </c>
      <c r="F3" s="295" t="s">
        <v>2927</v>
      </c>
      <c r="G3" s="294" t="s">
        <v>3982</v>
      </c>
      <c r="H3" s="286" t="s">
        <v>2427</v>
      </c>
      <c r="I3" s="287" t="s">
        <v>3490</v>
      </c>
      <c r="J3" s="287" t="s">
        <v>3561</v>
      </c>
      <c r="K3" s="287" t="s">
        <v>2927</v>
      </c>
      <c r="L3" s="296" t="s">
        <v>3488</v>
      </c>
      <c r="O3" s="297" t="str">
        <f>LOOKUP(Code!$N$1,'Rec. Hos'!$B$3:$G$519,'Rec. Hos'!C3:C519)</f>
        <v>Seha Hospital, Lakdikapool, Hyderabad.</v>
      </c>
    </row>
    <row r="4" spans="2:16" ht="54.75" customHeight="1">
      <c r="B4" s="292">
        <v>2</v>
      </c>
      <c r="C4" s="293" t="s">
        <v>3821</v>
      </c>
      <c r="D4" s="294" t="s">
        <v>3490</v>
      </c>
      <c r="E4" s="295" t="s">
        <v>3561</v>
      </c>
      <c r="F4" s="295" t="s">
        <v>2927</v>
      </c>
      <c r="G4" s="294" t="s">
        <v>3488</v>
      </c>
      <c r="H4" s="286" t="s">
        <v>2428</v>
      </c>
      <c r="I4" s="287" t="s">
        <v>3560</v>
      </c>
      <c r="J4" s="287" t="s">
        <v>3559</v>
      </c>
      <c r="K4" s="287" t="s">
        <v>2927</v>
      </c>
      <c r="L4" s="296" t="s">
        <v>3558</v>
      </c>
      <c r="O4" s="297" t="str">
        <f>DAY(LOOKUP(Code!$N$1,'Rec. Hos'!$B$3:$G$519,'Rec. Hos'!D3:D519))&amp;"-"&amp;MONTH(LOOKUP(Code!$N$1,'Rec. Hos'!$B$3:$G$519,'Rec. Hos'!D3:D519))&amp;"-"&amp;YEAR(LOOKUP(Code!$N$1,'Rec. Hos'!$B$3:$G$519,'Rec. Hos'!D3:D519))</f>
        <v>19-6-2008</v>
      </c>
    </row>
    <row r="5" spans="2:16" ht="54.75" customHeight="1">
      <c r="B5" s="292">
        <v>3</v>
      </c>
      <c r="C5" s="293" t="s">
        <v>3820</v>
      </c>
      <c r="D5" s="294" t="s">
        <v>3560</v>
      </c>
      <c r="E5" s="295" t="s">
        <v>3559</v>
      </c>
      <c r="F5" s="295" t="s">
        <v>2927</v>
      </c>
      <c r="G5" s="294" t="s">
        <v>3558</v>
      </c>
      <c r="H5" s="286" t="s">
        <v>2429</v>
      </c>
      <c r="I5" s="287" t="s">
        <v>3057</v>
      </c>
      <c r="J5" s="287" t="s">
        <v>3557</v>
      </c>
      <c r="K5" s="287" t="s">
        <v>2927</v>
      </c>
      <c r="L5" s="296" t="s">
        <v>3055</v>
      </c>
      <c r="O5" s="297" t="str">
        <f>LOOKUP(Code!$N$1,'Rec. Hos'!$B$3:$G$519,'Rec. Hos'!E3:E519)</f>
        <v>17333/LC.B/2008</v>
      </c>
    </row>
    <row r="6" spans="2:16" ht="54.75" customHeight="1">
      <c r="B6" s="292">
        <v>4</v>
      </c>
      <c r="C6" s="293" t="s">
        <v>4541</v>
      </c>
      <c r="D6" s="294" t="s">
        <v>3057</v>
      </c>
      <c r="E6" s="295" t="s">
        <v>3557</v>
      </c>
      <c r="F6" s="295" t="s">
        <v>2927</v>
      </c>
      <c r="G6" s="294" t="s">
        <v>3055</v>
      </c>
      <c r="H6" s="286" t="s">
        <v>2430</v>
      </c>
      <c r="I6" s="298">
        <v>39632</v>
      </c>
      <c r="J6" s="287" t="s">
        <v>3564</v>
      </c>
      <c r="K6" s="287" t="s">
        <v>3565</v>
      </c>
      <c r="L6" s="296">
        <v>40726</v>
      </c>
      <c r="O6" s="297" t="str">
        <f>LOOKUP(Code!$N$1,'Rec. Hos'!$B$3:$G$519,'Rec. Hos'!F3:F519)</f>
        <v>General Medicine, General Surgery, Anaesthesiology, E.N.T., EmergencyMedicine, OBG., Neuro Surgery, Paediatrics, Pathology, Plastic Surgery, Radiology, Orthopaedics, Urology, Oncology, Physiotherapy and Dialysis.</v>
      </c>
    </row>
    <row r="7" spans="2:16" ht="54.75" customHeight="1">
      <c r="B7" s="292">
        <v>5</v>
      </c>
      <c r="C7" s="299" t="s">
        <v>4457</v>
      </c>
      <c r="D7" s="300" t="s">
        <v>3090</v>
      </c>
      <c r="E7" s="299" t="s">
        <v>3564</v>
      </c>
      <c r="F7" s="299" t="s">
        <v>4458</v>
      </c>
      <c r="G7" s="300" t="s">
        <v>3087</v>
      </c>
      <c r="O7" s="297" t="str">
        <f>LOOKUP(Code!$N$1,'Rec. Hos'!$B$3:$G$519,'Rec. Hos'!G3:G519)</f>
        <v>18-Jun-2011</v>
      </c>
    </row>
    <row r="8" spans="2:16" ht="54.75" customHeight="1">
      <c r="B8" s="292">
        <v>6</v>
      </c>
      <c r="C8" s="293" t="s">
        <v>3943</v>
      </c>
      <c r="D8" s="294" t="s">
        <v>3851</v>
      </c>
      <c r="E8" s="295" t="s">
        <v>3858</v>
      </c>
      <c r="F8" s="295" t="s">
        <v>4892</v>
      </c>
      <c r="G8" s="294" t="s">
        <v>3853</v>
      </c>
      <c r="H8" s="286" t="s">
        <v>2431</v>
      </c>
      <c r="I8" s="287" t="s">
        <v>3556</v>
      </c>
      <c r="J8" s="287" t="s">
        <v>3555</v>
      </c>
      <c r="K8" s="287" t="s">
        <v>2923</v>
      </c>
      <c r="L8" s="296" t="s">
        <v>3554</v>
      </c>
      <c r="O8" s="306" t="e">
        <f>SEARCH("eye",O3&amp;O6,1)</f>
        <v>#VALUE!</v>
      </c>
      <c r="P8" s="306"/>
    </row>
    <row r="9" spans="2:16" ht="54.75" customHeight="1">
      <c r="B9" s="292">
        <v>7</v>
      </c>
      <c r="C9" s="293" t="s">
        <v>4718</v>
      </c>
      <c r="D9" s="294" t="s">
        <v>3556</v>
      </c>
      <c r="E9" s="295" t="s">
        <v>3555</v>
      </c>
      <c r="F9" s="295" t="s">
        <v>2923</v>
      </c>
      <c r="G9" s="294" t="s">
        <v>3554</v>
      </c>
      <c r="H9" s="286" t="s">
        <v>2432</v>
      </c>
      <c r="I9" s="298">
        <v>38920</v>
      </c>
      <c r="J9" s="287" t="s">
        <v>3566</v>
      </c>
      <c r="K9" s="287" t="s">
        <v>2916</v>
      </c>
      <c r="L9" s="301">
        <v>41111</v>
      </c>
      <c r="O9" s="306" t="e">
        <f>SEARCH("dental",O3&amp;O6,1)</f>
        <v>#VALUE!</v>
      </c>
      <c r="P9" s="306" t="e">
        <f>IF(OR(O8&gt;0,O9&gt;0,O10&gt;0),25,35)</f>
        <v>#VALUE!</v>
      </c>
    </row>
    <row r="10" spans="2:16" ht="54.75" customHeight="1">
      <c r="B10" s="292">
        <v>8</v>
      </c>
      <c r="C10" s="293" t="s">
        <v>4160</v>
      </c>
      <c r="D10" s="294" t="s">
        <v>3078</v>
      </c>
      <c r="E10" s="295" t="s">
        <v>3566</v>
      </c>
      <c r="F10" s="295" t="s">
        <v>2916</v>
      </c>
      <c r="G10" s="294" t="s">
        <v>4161</v>
      </c>
      <c r="H10" s="286" t="s">
        <v>2433</v>
      </c>
      <c r="I10" s="287" t="s">
        <v>2951</v>
      </c>
      <c r="J10" s="287" t="s">
        <v>3553</v>
      </c>
      <c r="K10" s="287" t="s">
        <v>3552</v>
      </c>
      <c r="L10" s="287" t="s">
        <v>2949</v>
      </c>
      <c r="O10" s="306" t="e">
        <f>SEARCH("Netra",O3&amp;O6,1)</f>
        <v>#VALUE!</v>
      </c>
      <c r="P10" s="306"/>
    </row>
    <row r="11" spans="2:16" ht="54.75" customHeight="1">
      <c r="B11" s="292">
        <v>9</v>
      </c>
      <c r="C11" s="293" t="s">
        <v>4490</v>
      </c>
      <c r="D11" s="294" t="s">
        <v>2951</v>
      </c>
      <c r="E11" s="295" t="s">
        <v>3553</v>
      </c>
      <c r="F11" s="295" t="s">
        <v>3552</v>
      </c>
      <c r="G11" s="294" t="s">
        <v>2949</v>
      </c>
      <c r="H11" s="286" t="s">
        <v>2434</v>
      </c>
      <c r="I11" s="298">
        <v>40248</v>
      </c>
      <c r="J11" s="287" t="s">
        <v>3551</v>
      </c>
      <c r="K11" s="287" t="s">
        <v>3567</v>
      </c>
      <c r="L11" s="298">
        <v>41343</v>
      </c>
    </row>
    <row r="12" spans="2:16" ht="54.75" customHeight="1">
      <c r="B12" s="292">
        <v>10</v>
      </c>
      <c r="C12" s="293" t="s">
        <v>3822</v>
      </c>
      <c r="D12" s="294" t="s">
        <v>3041</v>
      </c>
      <c r="E12" s="295" t="s">
        <v>4723</v>
      </c>
      <c r="F12" s="295" t="s">
        <v>4724</v>
      </c>
      <c r="G12" s="294" t="s">
        <v>3039</v>
      </c>
      <c r="H12" s="286" t="s">
        <v>2435</v>
      </c>
      <c r="I12" s="287" t="s">
        <v>3057</v>
      </c>
      <c r="J12" s="287" t="s">
        <v>3550</v>
      </c>
      <c r="K12" s="287" t="s">
        <v>2923</v>
      </c>
      <c r="L12" s="287" t="s">
        <v>3055</v>
      </c>
    </row>
    <row r="13" spans="2:16" ht="54.75" customHeight="1">
      <c r="B13" s="292">
        <v>11</v>
      </c>
      <c r="C13" s="293" t="s">
        <v>3823</v>
      </c>
      <c r="D13" s="294" t="s">
        <v>3057</v>
      </c>
      <c r="E13" s="295" t="s">
        <v>3550</v>
      </c>
      <c r="F13" s="295" t="s">
        <v>2923</v>
      </c>
      <c r="G13" s="294" t="s">
        <v>3055</v>
      </c>
      <c r="H13" s="286" t="s">
        <v>2436</v>
      </c>
      <c r="I13" s="287" t="s">
        <v>3571</v>
      </c>
      <c r="J13" s="287" t="s">
        <v>3549</v>
      </c>
      <c r="K13" s="287" t="s">
        <v>3548</v>
      </c>
      <c r="L13" s="298">
        <v>40941</v>
      </c>
    </row>
    <row r="14" spans="2:16" ht="54.75" customHeight="1">
      <c r="B14" s="292">
        <v>12</v>
      </c>
      <c r="C14" s="293" t="s">
        <v>4552</v>
      </c>
      <c r="D14" s="294" t="s">
        <v>2999</v>
      </c>
      <c r="E14" s="295" t="s">
        <v>4553</v>
      </c>
      <c r="F14" s="295" t="s">
        <v>4554</v>
      </c>
      <c r="G14" s="294" t="s">
        <v>2997</v>
      </c>
      <c r="H14" s="286" t="s">
        <v>2437</v>
      </c>
      <c r="I14" s="298">
        <v>38920</v>
      </c>
      <c r="J14" s="287" t="s">
        <v>3575</v>
      </c>
      <c r="K14" s="287" t="s">
        <v>3547</v>
      </c>
      <c r="L14" s="301">
        <v>41111</v>
      </c>
    </row>
    <row r="15" spans="2:16" ht="54.75" customHeight="1">
      <c r="B15" s="292">
        <v>13</v>
      </c>
      <c r="C15" s="293" t="s">
        <v>4162</v>
      </c>
      <c r="D15" s="294" t="s">
        <v>3078</v>
      </c>
      <c r="E15" s="295" t="s">
        <v>3575</v>
      </c>
      <c r="F15" s="295" t="s">
        <v>4163</v>
      </c>
      <c r="G15" s="294" t="s">
        <v>4164</v>
      </c>
      <c r="H15" s="286" t="s">
        <v>2438</v>
      </c>
      <c r="I15" s="298">
        <v>38794</v>
      </c>
      <c r="J15" s="287" t="s">
        <v>3576</v>
      </c>
      <c r="K15" s="287" t="s">
        <v>3546</v>
      </c>
      <c r="L15" s="301">
        <v>40985</v>
      </c>
    </row>
    <row r="16" spans="2:16" ht="54.75" customHeight="1">
      <c r="B16" s="292">
        <v>14</v>
      </c>
      <c r="C16" s="293" t="s">
        <v>4964</v>
      </c>
      <c r="D16" s="294" t="s">
        <v>4965</v>
      </c>
      <c r="E16" s="295" t="s">
        <v>4966</v>
      </c>
      <c r="F16" s="295" t="s">
        <v>4967</v>
      </c>
      <c r="G16" s="294" t="s">
        <v>4968</v>
      </c>
      <c r="H16" s="286" t="s">
        <v>2426</v>
      </c>
      <c r="I16" s="298">
        <v>38649</v>
      </c>
      <c r="J16" s="287" t="s">
        <v>3572</v>
      </c>
      <c r="K16" s="287" t="s">
        <v>3573</v>
      </c>
      <c r="L16" s="298">
        <v>39744</v>
      </c>
    </row>
    <row r="17" spans="2:12" ht="54.75" customHeight="1">
      <c r="B17" s="292">
        <v>15</v>
      </c>
      <c r="C17" s="293" t="s">
        <v>4053</v>
      </c>
      <c r="D17" s="294" t="s">
        <v>4054</v>
      </c>
      <c r="E17" s="295" t="s">
        <v>3576</v>
      </c>
      <c r="F17" s="295" t="s">
        <v>4055</v>
      </c>
      <c r="G17" s="294" t="s">
        <v>4056</v>
      </c>
      <c r="H17" s="286" t="s">
        <v>2439</v>
      </c>
      <c r="I17" s="298">
        <v>38736</v>
      </c>
      <c r="J17" s="287" t="s">
        <v>3574</v>
      </c>
      <c r="K17" s="287" t="s">
        <v>3573</v>
      </c>
      <c r="L17" s="301">
        <v>40926</v>
      </c>
    </row>
    <row r="18" spans="2:12" ht="54.75" customHeight="1">
      <c r="B18" s="292">
        <v>16</v>
      </c>
      <c r="C18" s="293" t="s">
        <v>4032</v>
      </c>
      <c r="D18" s="294" t="s">
        <v>3143</v>
      </c>
      <c r="E18" s="295" t="s">
        <v>3574</v>
      </c>
      <c r="F18" s="295" t="s">
        <v>2927</v>
      </c>
      <c r="G18" s="294" t="s">
        <v>4033</v>
      </c>
      <c r="H18" s="286" t="s">
        <v>2440</v>
      </c>
      <c r="I18" s="298">
        <v>39673</v>
      </c>
      <c r="J18" s="287" t="s">
        <v>3577</v>
      </c>
      <c r="K18" s="287" t="s">
        <v>3545</v>
      </c>
      <c r="L18" s="298">
        <v>40767</v>
      </c>
    </row>
    <row r="19" spans="2:12" ht="54.75" customHeight="1">
      <c r="B19" s="292">
        <v>17</v>
      </c>
      <c r="C19" s="293" t="s">
        <v>4469</v>
      </c>
      <c r="D19" s="294" t="s">
        <v>3376</v>
      </c>
      <c r="E19" s="295" t="s">
        <v>3577</v>
      </c>
      <c r="F19" s="295" t="s">
        <v>4470</v>
      </c>
      <c r="G19" s="294" t="s">
        <v>3374</v>
      </c>
      <c r="H19" s="286" t="s">
        <v>2441</v>
      </c>
      <c r="I19" s="287" t="s">
        <v>3035</v>
      </c>
      <c r="J19" s="287" t="s">
        <v>3544</v>
      </c>
      <c r="K19" s="287" t="s">
        <v>3199</v>
      </c>
      <c r="L19" s="287" t="s">
        <v>3033</v>
      </c>
    </row>
    <row r="20" spans="2:12" ht="54.75" customHeight="1">
      <c r="B20" s="292">
        <v>18</v>
      </c>
      <c r="C20" s="293" t="s">
        <v>3949</v>
      </c>
      <c r="D20" s="294" t="s">
        <v>3035</v>
      </c>
      <c r="E20" s="295" t="s">
        <v>3544</v>
      </c>
      <c r="F20" s="295" t="s">
        <v>3199</v>
      </c>
      <c r="G20" s="294" t="s">
        <v>3033</v>
      </c>
      <c r="H20" s="286" t="s">
        <v>2442</v>
      </c>
      <c r="I20" s="298">
        <v>39338</v>
      </c>
      <c r="J20" s="287" t="s">
        <v>3578</v>
      </c>
      <c r="K20" s="287" t="s">
        <v>3543</v>
      </c>
      <c r="L20" s="298">
        <v>40433</v>
      </c>
    </row>
    <row r="21" spans="2:12" ht="54.75" customHeight="1">
      <c r="B21" s="292">
        <v>19</v>
      </c>
      <c r="C21" s="293" t="s">
        <v>4348</v>
      </c>
      <c r="D21" s="294" t="s">
        <v>3461</v>
      </c>
      <c r="E21" s="295" t="s">
        <v>3578</v>
      </c>
      <c r="F21" s="295" t="s">
        <v>4349</v>
      </c>
      <c r="G21" s="294" t="s">
        <v>4350</v>
      </c>
      <c r="H21" s="286" t="s">
        <v>2443</v>
      </c>
      <c r="I21" s="287" t="s">
        <v>2955</v>
      </c>
      <c r="J21" s="287" t="s">
        <v>3542</v>
      </c>
      <c r="K21" s="287" t="s">
        <v>2927</v>
      </c>
      <c r="L21" s="287" t="s">
        <v>2952</v>
      </c>
    </row>
    <row r="22" spans="2:12" ht="54.75" customHeight="1">
      <c r="B22" s="292">
        <v>20</v>
      </c>
      <c r="C22" s="293" t="s">
        <v>3950</v>
      </c>
      <c r="D22" s="294" t="s">
        <v>2955</v>
      </c>
      <c r="E22" s="295" t="s">
        <v>3542</v>
      </c>
      <c r="F22" s="295" t="s">
        <v>2927</v>
      </c>
      <c r="G22" s="294" t="s">
        <v>2952</v>
      </c>
      <c r="H22" s="286" t="s">
        <v>2444</v>
      </c>
      <c r="I22" s="287" t="s">
        <v>3032</v>
      </c>
      <c r="J22" s="287" t="s">
        <v>3541</v>
      </c>
      <c r="K22" s="287" t="s">
        <v>2972</v>
      </c>
      <c r="L22" s="287" t="s">
        <v>3341</v>
      </c>
    </row>
    <row r="23" spans="2:12" ht="54.75" customHeight="1">
      <c r="B23" s="292">
        <v>21</v>
      </c>
      <c r="C23" s="293" t="s">
        <v>4422</v>
      </c>
      <c r="D23" s="294" t="s">
        <v>3032</v>
      </c>
      <c r="E23" s="295" t="s">
        <v>3541</v>
      </c>
      <c r="F23" s="295" t="s">
        <v>2957</v>
      </c>
      <c r="G23" s="294" t="s">
        <v>4423</v>
      </c>
      <c r="H23" s="286" t="s">
        <v>2445</v>
      </c>
      <c r="I23" s="298">
        <v>39561</v>
      </c>
      <c r="J23" s="287" t="s">
        <v>3579</v>
      </c>
      <c r="K23" s="287" t="s">
        <v>3540</v>
      </c>
      <c r="L23" s="298">
        <v>40655</v>
      </c>
    </row>
    <row r="24" spans="2:12" ht="54.75" customHeight="1">
      <c r="B24" s="292">
        <v>22</v>
      </c>
      <c r="C24" s="293" t="s">
        <v>3951</v>
      </c>
      <c r="D24" s="294" t="s">
        <v>3032</v>
      </c>
      <c r="E24" s="295" t="s">
        <v>3579</v>
      </c>
      <c r="F24" s="295" t="s">
        <v>4420</v>
      </c>
      <c r="G24" s="294" t="s">
        <v>4421</v>
      </c>
      <c r="H24" s="286" t="s">
        <v>2446</v>
      </c>
      <c r="I24" s="298">
        <v>38843</v>
      </c>
      <c r="J24" s="287" t="s">
        <v>3580</v>
      </c>
      <c r="K24" s="287" t="s">
        <v>3539</v>
      </c>
      <c r="L24" s="301">
        <v>41034</v>
      </c>
    </row>
    <row r="25" spans="2:12" ht="54.75" customHeight="1">
      <c r="B25" s="292">
        <v>23</v>
      </c>
      <c r="C25" s="293" t="s">
        <v>5000</v>
      </c>
      <c r="D25" s="294" t="s">
        <v>5001</v>
      </c>
      <c r="E25" s="295" t="s">
        <v>5002</v>
      </c>
      <c r="F25" s="295" t="s">
        <v>3168</v>
      </c>
      <c r="G25" s="294" t="s">
        <v>5003</v>
      </c>
      <c r="H25" s="286" t="s">
        <v>2447</v>
      </c>
      <c r="I25" s="298">
        <v>39200</v>
      </c>
      <c r="J25" s="287" t="s">
        <v>3581</v>
      </c>
      <c r="K25" s="287" t="s">
        <v>3303</v>
      </c>
      <c r="L25" s="301">
        <v>41391</v>
      </c>
    </row>
    <row r="26" spans="2:12" ht="54.75" customHeight="1">
      <c r="B26" s="292">
        <v>24</v>
      </c>
      <c r="C26" s="293" t="s">
        <v>4093</v>
      </c>
      <c r="D26" s="294" t="s">
        <v>2993</v>
      </c>
      <c r="E26" s="295" t="s">
        <v>3580</v>
      </c>
      <c r="F26" s="295" t="s">
        <v>4094</v>
      </c>
      <c r="G26" s="294" t="s">
        <v>4095</v>
      </c>
      <c r="H26" s="286" t="s">
        <v>2448</v>
      </c>
      <c r="I26" s="298">
        <v>40212</v>
      </c>
      <c r="J26" s="287" t="s">
        <v>3582</v>
      </c>
      <c r="K26" s="287" t="s">
        <v>3538</v>
      </c>
      <c r="L26" s="298">
        <v>41307</v>
      </c>
    </row>
    <row r="27" spans="2:12" ht="54.75" customHeight="1">
      <c r="B27" s="292">
        <v>25</v>
      </c>
      <c r="C27" s="293" t="s">
        <v>4305</v>
      </c>
      <c r="D27" s="294" t="s">
        <v>3523</v>
      </c>
      <c r="E27" s="295" t="s">
        <v>3581</v>
      </c>
      <c r="F27" s="295" t="s">
        <v>4180</v>
      </c>
      <c r="G27" s="294" t="s">
        <v>4306</v>
      </c>
      <c r="H27" s="286" t="s">
        <v>2449</v>
      </c>
      <c r="I27" s="287" t="s">
        <v>3445</v>
      </c>
      <c r="J27" s="287" t="s">
        <v>3537</v>
      </c>
      <c r="K27" s="287" t="s">
        <v>3129</v>
      </c>
      <c r="L27" s="287" t="s">
        <v>3443</v>
      </c>
    </row>
    <row r="28" spans="2:12" ht="54.75" customHeight="1">
      <c r="B28" s="292">
        <v>26</v>
      </c>
      <c r="C28" s="293" t="s">
        <v>4983</v>
      </c>
      <c r="D28" s="294" t="s">
        <v>4973</v>
      </c>
      <c r="E28" s="295" t="s">
        <v>4984</v>
      </c>
      <c r="F28" s="295" t="s">
        <v>4985</v>
      </c>
      <c r="G28" s="294" t="s">
        <v>4975</v>
      </c>
      <c r="H28" s="286" t="s">
        <v>2450</v>
      </c>
      <c r="I28" s="287" t="s">
        <v>3158</v>
      </c>
      <c r="J28" s="287" t="s">
        <v>3536</v>
      </c>
      <c r="K28" s="287" t="s">
        <v>3180</v>
      </c>
      <c r="L28" s="287" t="s">
        <v>3156</v>
      </c>
    </row>
    <row r="29" spans="2:12" ht="54.75" customHeight="1">
      <c r="B29" s="292">
        <v>27</v>
      </c>
      <c r="C29" s="293" t="s">
        <v>4714</v>
      </c>
      <c r="D29" s="294" t="s">
        <v>4712</v>
      </c>
      <c r="E29" s="295" t="s">
        <v>3582</v>
      </c>
      <c r="F29" s="295" t="s">
        <v>4715</v>
      </c>
      <c r="G29" s="294" t="s">
        <v>4713</v>
      </c>
      <c r="H29" s="286" t="s">
        <v>2451</v>
      </c>
      <c r="I29" s="298">
        <v>39133</v>
      </c>
      <c r="J29" s="287" t="s">
        <v>3583</v>
      </c>
      <c r="K29" s="287" t="s">
        <v>3535</v>
      </c>
      <c r="L29" s="301">
        <v>41324</v>
      </c>
    </row>
    <row r="30" spans="2:12" ht="54.75" customHeight="1">
      <c r="B30" s="292">
        <v>28</v>
      </c>
      <c r="C30" s="293" t="s">
        <v>4527</v>
      </c>
      <c r="D30" s="294" t="s">
        <v>3445</v>
      </c>
      <c r="E30" s="295" t="s">
        <v>3537</v>
      </c>
      <c r="F30" s="295" t="s">
        <v>3129</v>
      </c>
      <c r="G30" s="294" t="s">
        <v>3443</v>
      </c>
      <c r="H30" s="286" t="s">
        <v>137</v>
      </c>
      <c r="I30" s="298">
        <v>38920</v>
      </c>
      <c r="J30" s="287" t="s">
        <v>3584</v>
      </c>
      <c r="K30" s="287" t="s">
        <v>3534</v>
      </c>
      <c r="L30" s="301">
        <v>41111</v>
      </c>
    </row>
    <row r="31" spans="2:12" ht="54.75" customHeight="1">
      <c r="B31" s="292">
        <v>29</v>
      </c>
      <c r="C31" s="293" t="s">
        <v>3952</v>
      </c>
      <c r="D31" s="294" t="s">
        <v>3158</v>
      </c>
      <c r="E31" s="295" t="s">
        <v>3536</v>
      </c>
      <c r="F31" s="295" t="s">
        <v>3180</v>
      </c>
      <c r="G31" s="294" t="s">
        <v>3156</v>
      </c>
      <c r="H31" s="286" t="s">
        <v>138</v>
      </c>
      <c r="I31" s="298">
        <v>39133</v>
      </c>
      <c r="J31" s="287" t="s">
        <v>3585</v>
      </c>
      <c r="K31" s="287" t="s">
        <v>3533</v>
      </c>
      <c r="L31" s="298">
        <v>40228</v>
      </c>
    </row>
    <row r="32" spans="2:12" ht="54.75" customHeight="1">
      <c r="B32" s="292">
        <v>30</v>
      </c>
      <c r="C32" s="293" t="s">
        <v>3953</v>
      </c>
      <c r="D32" s="294" t="s">
        <v>4278</v>
      </c>
      <c r="E32" s="295" t="s">
        <v>3583</v>
      </c>
      <c r="F32" s="295" t="s">
        <v>4279</v>
      </c>
      <c r="G32" s="294" t="s">
        <v>4280</v>
      </c>
      <c r="H32" s="286" t="s">
        <v>2452</v>
      </c>
      <c r="I32" s="298">
        <v>38920</v>
      </c>
      <c r="J32" s="287" t="s">
        <v>3586</v>
      </c>
      <c r="K32" s="287" t="s">
        <v>3532</v>
      </c>
      <c r="L32" s="301">
        <v>41111</v>
      </c>
    </row>
    <row r="33" spans="2:12" ht="54.75" customHeight="1">
      <c r="B33" s="292">
        <v>31</v>
      </c>
      <c r="C33" s="299" t="s">
        <v>137</v>
      </c>
      <c r="D33" s="300" t="s">
        <v>3078</v>
      </c>
      <c r="E33" s="299" t="s">
        <v>4165</v>
      </c>
      <c r="F33" s="299" t="s">
        <v>4166</v>
      </c>
      <c r="G33" s="300" t="s">
        <v>4167</v>
      </c>
    </row>
    <row r="34" spans="2:12" ht="54.75" customHeight="1">
      <c r="B34" s="292">
        <v>32</v>
      </c>
      <c r="C34" s="293" t="s">
        <v>138</v>
      </c>
      <c r="D34" s="294" t="s">
        <v>4278</v>
      </c>
      <c r="E34" s="295" t="s">
        <v>3585</v>
      </c>
      <c r="F34" s="295" t="s">
        <v>4281</v>
      </c>
      <c r="G34" s="294" t="s">
        <v>4282</v>
      </c>
      <c r="H34" s="286" t="s">
        <v>2453</v>
      </c>
      <c r="I34" s="298">
        <v>38972</v>
      </c>
      <c r="J34" s="287" t="s">
        <v>3587</v>
      </c>
      <c r="K34" s="287" t="s">
        <v>3531</v>
      </c>
      <c r="L34" s="301">
        <v>41163</v>
      </c>
    </row>
    <row r="35" spans="2:12" ht="54.75" customHeight="1">
      <c r="B35" s="292">
        <v>33</v>
      </c>
      <c r="C35" s="293" t="s">
        <v>3954</v>
      </c>
      <c r="D35" s="294" t="s">
        <v>3078</v>
      </c>
      <c r="E35" s="295" t="s">
        <v>3586</v>
      </c>
      <c r="F35" s="295" t="s">
        <v>4168</v>
      </c>
      <c r="G35" s="294" t="s">
        <v>4169</v>
      </c>
      <c r="H35" s="286" t="s">
        <v>2454</v>
      </c>
      <c r="I35" s="298">
        <v>39963</v>
      </c>
      <c r="J35" s="287" t="s">
        <v>3589</v>
      </c>
      <c r="K35" s="287" t="s">
        <v>3530</v>
      </c>
      <c r="L35" s="287" t="s">
        <v>3588</v>
      </c>
    </row>
    <row r="36" spans="2:12" ht="54.75" customHeight="1">
      <c r="B36" s="292">
        <v>34</v>
      </c>
      <c r="C36" s="293" t="s">
        <v>4874</v>
      </c>
      <c r="D36" s="294" t="s">
        <v>4875</v>
      </c>
      <c r="E36" s="295" t="s">
        <v>3848</v>
      </c>
      <c r="F36" s="295" t="s">
        <v>4876</v>
      </c>
      <c r="G36" s="294" t="s">
        <v>4877</v>
      </c>
      <c r="H36" s="286" t="s">
        <v>2455</v>
      </c>
      <c r="I36" s="298">
        <v>40095</v>
      </c>
      <c r="J36" s="287" t="s">
        <v>3590</v>
      </c>
      <c r="K36" s="287" t="s">
        <v>3529</v>
      </c>
      <c r="L36" s="298">
        <v>41190</v>
      </c>
    </row>
    <row r="37" spans="2:12" ht="54.75" customHeight="1">
      <c r="B37" s="292">
        <v>35</v>
      </c>
      <c r="C37" s="293" t="s">
        <v>4207</v>
      </c>
      <c r="D37" s="294" t="s">
        <v>4208</v>
      </c>
      <c r="E37" s="295" t="s">
        <v>3587</v>
      </c>
      <c r="F37" s="295" t="s">
        <v>4209</v>
      </c>
      <c r="G37" s="294" t="s">
        <v>4210</v>
      </c>
      <c r="H37" s="286" t="s">
        <v>2456</v>
      </c>
      <c r="I37" s="287" t="s">
        <v>3182</v>
      </c>
      <c r="J37" s="287" t="s">
        <v>3528</v>
      </c>
      <c r="K37" s="287" t="s">
        <v>2927</v>
      </c>
      <c r="L37" s="287" t="s">
        <v>3179</v>
      </c>
    </row>
    <row r="38" spans="2:12" ht="54.75" customHeight="1">
      <c r="B38" s="292">
        <v>36</v>
      </c>
      <c r="C38" s="293" t="s">
        <v>4599</v>
      </c>
      <c r="D38" s="294" t="s">
        <v>2985</v>
      </c>
      <c r="E38" s="295" t="s">
        <v>3589</v>
      </c>
      <c r="F38" s="295" t="s">
        <v>4600</v>
      </c>
      <c r="G38" s="294" t="s">
        <v>2983</v>
      </c>
      <c r="H38" s="286" t="s">
        <v>2457</v>
      </c>
      <c r="I38" s="287" t="s">
        <v>2959</v>
      </c>
      <c r="J38" s="287" t="s">
        <v>3527</v>
      </c>
      <c r="K38" s="287" t="s">
        <v>2923</v>
      </c>
      <c r="L38" s="287" t="s">
        <v>2956</v>
      </c>
    </row>
    <row r="39" spans="2:12" ht="54.75" customHeight="1">
      <c r="B39" s="292">
        <v>37</v>
      </c>
      <c r="C39" s="293" t="s">
        <v>4646</v>
      </c>
      <c r="D39" s="294" t="s">
        <v>3363</v>
      </c>
      <c r="E39" s="295" t="s">
        <v>3590</v>
      </c>
      <c r="F39" s="295" t="s">
        <v>4647</v>
      </c>
      <c r="G39" s="294" t="s">
        <v>3360</v>
      </c>
      <c r="H39" s="286" t="s">
        <v>2458</v>
      </c>
      <c r="I39" s="287" t="s">
        <v>2938</v>
      </c>
      <c r="J39" s="287" t="s">
        <v>3526</v>
      </c>
      <c r="K39" s="287" t="s">
        <v>2923</v>
      </c>
      <c r="L39" s="287" t="s">
        <v>2935</v>
      </c>
    </row>
    <row r="40" spans="2:12" ht="54.75" customHeight="1">
      <c r="B40" s="292">
        <v>38</v>
      </c>
      <c r="C40" s="293" t="s">
        <v>3955</v>
      </c>
      <c r="D40" s="294" t="s">
        <v>3182</v>
      </c>
      <c r="E40" s="295" t="s">
        <v>3528</v>
      </c>
      <c r="F40" s="295" t="s">
        <v>2927</v>
      </c>
      <c r="G40" s="294" t="s">
        <v>3179</v>
      </c>
      <c r="H40" s="286" t="s">
        <v>2459</v>
      </c>
      <c r="I40" s="298">
        <v>38843</v>
      </c>
      <c r="J40" s="287" t="s">
        <v>3591</v>
      </c>
      <c r="K40" s="287" t="s">
        <v>3592</v>
      </c>
      <c r="L40" s="301">
        <v>41034</v>
      </c>
    </row>
    <row r="41" spans="2:12" ht="54.75" customHeight="1">
      <c r="B41" s="292">
        <v>39</v>
      </c>
      <c r="C41" s="293" t="s">
        <v>4749</v>
      </c>
      <c r="D41" s="294" t="s">
        <v>2959</v>
      </c>
      <c r="E41" s="295" t="s">
        <v>3527</v>
      </c>
      <c r="F41" s="295" t="s">
        <v>2923</v>
      </c>
      <c r="G41" s="294" t="s">
        <v>2956</v>
      </c>
      <c r="H41" s="286" t="s">
        <v>2460</v>
      </c>
      <c r="I41" s="298">
        <v>38833</v>
      </c>
      <c r="J41" s="287" t="s">
        <v>3593</v>
      </c>
      <c r="K41" s="287" t="s">
        <v>2923</v>
      </c>
      <c r="L41" s="301">
        <v>41024</v>
      </c>
    </row>
    <row r="42" spans="2:12" ht="54.75" customHeight="1">
      <c r="B42" s="292">
        <v>40</v>
      </c>
      <c r="C42" s="293" t="s">
        <v>3956</v>
      </c>
      <c r="D42" s="294" t="s">
        <v>2938</v>
      </c>
      <c r="E42" s="295" t="s">
        <v>3526</v>
      </c>
      <c r="F42" s="295" t="s">
        <v>2923</v>
      </c>
      <c r="G42" s="294" t="s">
        <v>4353</v>
      </c>
      <c r="H42" s="286" t="s">
        <v>139</v>
      </c>
      <c r="I42" s="287" t="s">
        <v>2993</v>
      </c>
      <c r="J42" s="287" t="s">
        <v>3525</v>
      </c>
      <c r="K42" s="287" t="s">
        <v>3524</v>
      </c>
      <c r="L42" s="287" t="s">
        <v>2991</v>
      </c>
    </row>
    <row r="43" spans="2:12" ht="54.75" customHeight="1">
      <c r="B43" s="292">
        <v>41</v>
      </c>
      <c r="C43" s="293" t="s">
        <v>4096</v>
      </c>
      <c r="D43" s="294" t="s">
        <v>2993</v>
      </c>
      <c r="E43" s="295" t="s">
        <v>3591</v>
      </c>
      <c r="F43" s="295" t="s">
        <v>4097</v>
      </c>
      <c r="G43" s="294" t="s">
        <v>4098</v>
      </c>
      <c r="H43" s="286" t="s">
        <v>2461</v>
      </c>
      <c r="I43" s="287" t="s">
        <v>3523</v>
      </c>
      <c r="J43" s="287" t="s">
        <v>3522</v>
      </c>
      <c r="K43" s="287" t="s">
        <v>3521</v>
      </c>
      <c r="L43" s="287" t="s">
        <v>3520</v>
      </c>
    </row>
    <row r="44" spans="2:12" ht="54.75" customHeight="1">
      <c r="B44" s="292">
        <v>42</v>
      </c>
      <c r="C44" s="293" t="s">
        <v>4090</v>
      </c>
      <c r="D44" s="294" t="s">
        <v>4091</v>
      </c>
      <c r="E44" s="295" t="s">
        <v>3593</v>
      </c>
      <c r="F44" s="295" t="s">
        <v>2923</v>
      </c>
      <c r="G44" s="294" t="s">
        <v>4092</v>
      </c>
      <c r="H44" s="286" t="s">
        <v>2462</v>
      </c>
      <c r="I44" s="287" t="s">
        <v>3032</v>
      </c>
      <c r="J44" s="287" t="s">
        <v>3519</v>
      </c>
      <c r="K44" s="287" t="s">
        <v>2923</v>
      </c>
      <c r="L44" s="287" t="s">
        <v>3341</v>
      </c>
    </row>
    <row r="45" spans="2:12" ht="54.75" customHeight="1">
      <c r="B45" s="292">
        <v>43</v>
      </c>
      <c r="C45" s="293" t="s">
        <v>139</v>
      </c>
      <c r="D45" s="294" t="s">
        <v>2993</v>
      </c>
      <c r="E45" s="295" t="s">
        <v>3525</v>
      </c>
      <c r="F45" s="295" t="s">
        <v>4099</v>
      </c>
      <c r="G45" s="294" t="s">
        <v>2991</v>
      </c>
      <c r="H45" s="286" t="s">
        <v>2463</v>
      </c>
      <c r="I45" s="298">
        <v>38672</v>
      </c>
      <c r="J45" s="287" t="s">
        <v>3595</v>
      </c>
      <c r="K45" s="287" t="s">
        <v>3594</v>
      </c>
      <c r="L45" s="301">
        <v>40862</v>
      </c>
    </row>
    <row r="46" spans="2:12" ht="54.75" customHeight="1">
      <c r="B46" s="292">
        <v>44</v>
      </c>
      <c r="C46" s="293" t="s">
        <v>4307</v>
      </c>
      <c r="D46" s="294" t="s">
        <v>3523</v>
      </c>
      <c r="E46" s="295" t="s">
        <v>3522</v>
      </c>
      <c r="F46" s="295" t="s">
        <v>4308</v>
      </c>
      <c r="G46" s="294" t="s">
        <v>4309</v>
      </c>
      <c r="H46" s="286" t="s">
        <v>2464</v>
      </c>
      <c r="I46" s="298">
        <v>40212</v>
      </c>
      <c r="J46" s="287" t="s">
        <v>3596</v>
      </c>
      <c r="K46" s="287" t="s">
        <v>2927</v>
      </c>
      <c r="L46" s="298">
        <v>41307</v>
      </c>
    </row>
    <row r="47" spans="2:12" ht="54.75" customHeight="1">
      <c r="B47" s="292">
        <v>45</v>
      </c>
      <c r="C47" s="293" t="s">
        <v>4416</v>
      </c>
      <c r="D47" s="294" t="s">
        <v>3032</v>
      </c>
      <c r="E47" s="295" t="s">
        <v>3519</v>
      </c>
      <c r="F47" s="295" t="s">
        <v>2923</v>
      </c>
      <c r="G47" s="294" t="s">
        <v>4417</v>
      </c>
      <c r="H47" s="286" t="s">
        <v>2465</v>
      </c>
      <c r="I47" s="287" t="s">
        <v>3004</v>
      </c>
      <c r="J47" s="287" t="s">
        <v>3518</v>
      </c>
      <c r="K47" s="287" t="s">
        <v>2927</v>
      </c>
      <c r="L47" s="287" t="s">
        <v>3002</v>
      </c>
    </row>
    <row r="48" spans="2:12" ht="54.75" customHeight="1">
      <c r="B48" s="292">
        <v>46</v>
      </c>
      <c r="C48" s="293" t="s">
        <v>4981</v>
      </c>
      <c r="D48" s="294" t="s">
        <v>4973</v>
      </c>
      <c r="E48" s="295" t="s">
        <v>4982</v>
      </c>
      <c r="F48" s="295" t="s">
        <v>2927</v>
      </c>
      <c r="G48" s="294" t="s">
        <v>4975</v>
      </c>
      <c r="H48" s="286" t="s">
        <v>2466</v>
      </c>
      <c r="I48" s="298">
        <v>38751</v>
      </c>
      <c r="J48" s="287" t="s">
        <v>3597</v>
      </c>
      <c r="K48" s="287" t="s">
        <v>3517</v>
      </c>
      <c r="L48" s="301">
        <v>40941</v>
      </c>
    </row>
    <row r="49" spans="2:12" ht="54.75" customHeight="1">
      <c r="B49" s="292">
        <v>47</v>
      </c>
      <c r="C49" s="293" t="s">
        <v>3957</v>
      </c>
      <c r="D49" s="294" t="s">
        <v>3998</v>
      </c>
      <c r="E49" s="295" t="s">
        <v>3595</v>
      </c>
      <c r="F49" s="295" t="s">
        <v>3999</v>
      </c>
      <c r="G49" s="294" t="s">
        <v>4000</v>
      </c>
      <c r="H49" s="286" t="s">
        <v>2467</v>
      </c>
      <c r="I49" s="287" t="s">
        <v>3271</v>
      </c>
      <c r="J49" s="287" t="s">
        <v>3516</v>
      </c>
      <c r="K49" s="287" t="s">
        <v>2927</v>
      </c>
      <c r="L49" s="287" t="s">
        <v>3269</v>
      </c>
    </row>
    <row r="50" spans="2:12" ht="54.75" customHeight="1">
      <c r="B50" s="292">
        <v>48</v>
      </c>
      <c r="C50" s="293" t="s">
        <v>4711</v>
      </c>
      <c r="D50" s="294" t="s">
        <v>4712</v>
      </c>
      <c r="E50" s="295" t="s">
        <v>3596</v>
      </c>
      <c r="F50" s="295" t="s">
        <v>2927</v>
      </c>
      <c r="G50" s="294" t="s">
        <v>4713</v>
      </c>
      <c r="H50" s="286" t="s">
        <v>2468</v>
      </c>
      <c r="I50" s="287" t="s">
        <v>3209</v>
      </c>
      <c r="J50" s="287" t="s">
        <v>3515</v>
      </c>
      <c r="K50" s="287" t="s">
        <v>3514</v>
      </c>
      <c r="L50" s="287" t="s">
        <v>3206</v>
      </c>
    </row>
    <row r="51" spans="2:12" ht="54.75" customHeight="1">
      <c r="B51" s="292">
        <v>49</v>
      </c>
      <c r="C51" s="293" t="s">
        <v>4448</v>
      </c>
      <c r="D51" s="294" t="s">
        <v>3004</v>
      </c>
      <c r="E51" s="295" t="s">
        <v>3518</v>
      </c>
      <c r="F51" s="295" t="s">
        <v>2927</v>
      </c>
      <c r="G51" s="294" t="s">
        <v>3002</v>
      </c>
      <c r="H51" s="286" t="s">
        <v>2469</v>
      </c>
      <c r="I51" s="287" t="s">
        <v>2988</v>
      </c>
      <c r="J51" s="287" t="s">
        <v>3513</v>
      </c>
      <c r="K51" s="287" t="s">
        <v>2923</v>
      </c>
      <c r="L51" s="287" t="s">
        <v>2986</v>
      </c>
    </row>
    <row r="52" spans="2:12" ht="54.75" customHeight="1">
      <c r="B52" s="292">
        <v>50</v>
      </c>
      <c r="C52" s="293" t="s">
        <v>3958</v>
      </c>
      <c r="D52" s="294" t="s">
        <v>3274</v>
      </c>
      <c r="E52" s="295" t="s">
        <v>3597</v>
      </c>
      <c r="F52" s="295" t="s">
        <v>4039</v>
      </c>
      <c r="G52" s="294" t="s">
        <v>4040</v>
      </c>
      <c r="H52" s="286" t="s">
        <v>2470</v>
      </c>
      <c r="I52" s="298">
        <v>40200</v>
      </c>
      <c r="J52" s="287" t="s">
        <v>3598</v>
      </c>
      <c r="K52" s="287" t="s">
        <v>2927</v>
      </c>
      <c r="L52" s="298">
        <v>41295</v>
      </c>
    </row>
    <row r="53" spans="2:12" ht="54.75" customHeight="1">
      <c r="B53" s="292">
        <v>51</v>
      </c>
      <c r="C53" s="293" t="s">
        <v>4302</v>
      </c>
      <c r="D53" s="294" t="s">
        <v>3271</v>
      </c>
      <c r="E53" s="295" t="s">
        <v>3516</v>
      </c>
      <c r="F53" s="295" t="s">
        <v>2927</v>
      </c>
      <c r="G53" s="294" t="s">
        <v>3269</v>
      </c>
      <c r="H53" s="286" t="s">
        <v>2471</v>
      </c>
      <c r="I53" s="287" t="s">
        <v>3312</v>
      </c>
      <c r="J53" s="287" t="s">
        <v>3512</v>
      </c>
      <c r="K53" s="287" t="s">
        <v>2927</v>
      </c>
      <c r="L53" s="287" t="s">
        <v>3309</v>
      </c>
    </row>
    <row r="54" spans="2:12" ht="54.75" customHeight="1">
      <c r="B54" s="292">
        <v>52</v>
      </c>
      <c r="C54" s="293" t="s">
        <v>4321</v>
      </c>
      <c r="D54" s="294" t="s">
        <v>3209</v>
      </c>
      <c r="E54" s="295" t="s">
        <v>3515</v>
      </c>
      <c r="F54" s="295" t="s">
        <v>3514</v>
      </c>
      <c r="G54" s="294" t="s">
        <v>4322</v>
      </c>
      <c r="H54" s="286" t="s">
        <v>2472</v>
      </c>
      <c r="I54" s="287" t="s">
        <v>3035</v>
      </c>
      <c r="J54" s="287" t="s">
        <v>3511</v>
      </c>
      <c r="K54" s="287" t="s">
        <v>3259</v>
      </c>
      <c r="L54" s="287" t="s">
        <v>3033</v>
      </c>
    </row>
    <row r="55" spans="2:12" ht="54.75" customHeight="1">
      <c r="B55" s="292">
        <v>53</v>
      </c>
      <c r="C55" s="293" t="s">
        <v>4786</v>
      </c>
      <c r="D55" s="294" t="s">
        <v>2988</v>
      </c>
      <c r="E55" s="295" t="s">
        <v>3513</v>
      </c>
      <c r="F55" s="295" t="s">
        <v>2923</v>
      </c>
      <c r="G55" s="294" t="s">
        <v>2986</v>
      </c>
      <c r="H55" s="286" t="s">
        <v>2473</v>
      </c>
      <c r="I55" s="298">
        <v>40095</v>
      </c>
      <c r="J55" s="287" t="s">
        <v>3599</v>
      </c>
      <c r="K55" s="287" t="s">
        <v>3510</v>
      </c>
      <c r="L55" s="298">
        <v>41190</v>
      </c>
    </row>
    <row r="56" spans="2:12" ht="54.75" customHeight="1">
      <c r="B56" s="292">
        <v>54</v>
      </c>
      <c r="C56" s="299" t="s">
        <v>4700</v>
      </c>
      <c r="D56" s="300" t="s">
        <v>3066</v>
      </c>
      <c r="E56" s="299" t="s">
        <v>3598</v>
      </c>
      <c r="F56" s="299" t="s">
        <v>2927</v>
      </c>
      <c r="G56" s="300" t="s">
        <v>3063</v>
      </c>
    </row>
    <row r="57" spans="2:12" ht="54.75" customHeight="1">
      <c r="B57" s="292">
        <v>55</v>
      </c>
      <c r="C57" s="293" t="s">
        <v>4620</v>
      </c>
      <c r="D57" s="294" t="s">
        <v>3312</v>
      </c>
      <c r="E57" s="295" t="s">
        <v>3512</v>
      </c>
      <c r="F57" s="295" t="s">
        <v>2927</v>
      </c>
      <c r="G57" s="294" t="s">
        <v>3309</v>
      </c>
      <c r="H57" s="286" t="s">
        <v>2474</v>
      </c>
      <c r="I57" s="287" t="s">
        <v>3078</v>
      </c>
      <c r="J57" s="287" t="s">
        <v>3509</v>
      </c>
      <c r="K57" s="287" t="s">
        <v>2927</v>
      </c>
      <c r="L57" s="287" t="s">
        <v>3075</v>
      </c>
    </row>
    <row r="58" spans="2:12" ht="54.75" customHeight="1">
      <c r="B58" s="292">
        <v>56</v>
      </c>
      <c r="C58" s="293" t="s">
        <v>4617</v>
      </c>
      <c r="D58" s="294" t="s">
        <v>3035</v>
      </c>
      <c r="E58" s="295" t="s">
        <v>3511</v>
      </c>
      <c r="F58" s="295" t="s">
        <v>4616</v>
      </c>
      <c r="G58" s="294" t="s">
        <v>3033</v>
      </c>
      <c r="H58" s="286" t="s">
        <v>2475</v>
      </c>
      <c r="I58" s="287" t="s">
        <v>3461</v>
      </c>
      <c r="J58" s="287" t="s">
        <v>3508</v>
      </c>
      <c r="K58" s="287" t="s">
        <v>2904</v>
      </c>
      <c r="L58" s="287" t="s">
        <v>3459</v>
      </c>
    </row>
    <row r="59" spans="2:12" ht="54.75" customHeight="1">
      <c r="B59" s="292">
        <v>57</v>
      </c>
      <c r="C59" s="293" t="s">
        <v>4644</v>
      </c>
      <c r="D59" s="294" t="s">
        <v>3363</v>
      </c>
      <c r="E59" s="295" t="s">
        <v>3599</v>
      </c>
      <c r="F59" s="295" t="s">
        <v>4645</v>
      </c>
      <c r="G59" s="294" t="s">
        <v>3360</v>
      </c>
      <c r="H59" s="286" t="s">
        <v>2476</v>
      </c>
      <c r="I59" s="287" t="s">
        <v>3300</v>
      </c>
      <c r="J59" s="287" t="s">
        <v>3507</v>
      </c>
      <c r="K59" s="287" t="s">
        <v>2927</v>
      </c>
      <c r="L59" s="287" t="s">
        <v>3297</v>
      </c>
    </row>
    <row r="60" spans="2:12" ht="54.75" customHeight="1">
      <c r="B60" s="292">
        <v>58</v>
      </c>
      <c r="C60" s="293" t="s">
        <v>4869</v>
      </c>
      <c r="D60" s="294" t="s">
        <v>3839</v>
      </c>
      <c r="E60" s="295" t="s">
        <v>3842</v>
      </c>
      <c r="F60" s="295" t="s">
        <v>2957</v>
      </c>
      <c r="G60" s="294" t="s">
        <v>3841</v>
      </c>
      <c r="H60" s="286" t="s">
        <v>2477</v>
      </c>
      <c r="I60" s="287" t="s">
        <v>3312</v>
      </c>
      <c r="J60" s="287" t="s">
        <v>3506</v>
      </c>
      <c r="K60" s="287" t="s">
        <v>2923</v>
      </c>
      <c r="L60" s="287" t="s">
        <v>3309</v>
      </c>
    </row>
    <row r="61" spans="2:12" ht="54.75" customHeight="1">
      <c r="B61" s="292">
        <v>59</v>
      </c>
      <c r="C61" s="293" t="s">
        <v>3959</v>
      </c>
      <c r="D61" s="294" t="s">
        <v>3461</v>
      </c>
      <c r="E61" s="295" t="s">
        <v>3508</v>
      </c>
      <c r="F61" s="295" t="s">
        <v>2904</v>
      </c>
      <c r="G61" s="294" t="s">
        <v>4347</v>
      </c>
      <c r="H61" s="286" t="s">
        <v>2478</v>
      </c>
      <c r="I61" s="287" t="s">
        <v>3408</v>
      </c>
      <c r="J61" s="287" t="s">
        <v>3505</v>
      </c>
      <c r="K61" s="287" t="s">
        <v>2972</v>
      </c>
      <c r="L61" s="287" t="s">
        <v>3406</v>
      </c>
    </row>
    <row r="62" spans="2:12" ht="54.75" customHeight="1">
      <c r="B62" s="292">
        <v>60</v>
      </c>
      <c r="C62" s="293" t="s">
        <v>3960</v>
      </c>
      <c r="D62" s="294" t="s">
        <v>3300</v>
      </c>
      <c r="E62" s="295" t="s">
        <v>3507</v>
      </c>
      <c r="F62" s="295" t="s">
        <v>2927</v>
      </c>
      <c r="G62" s="294" t="s">
        <v>3297</v>
      </c>
      <c r="H62" s="286" t="s">
        <v>2479</v>
      </c>
      <c r="I62" s="298">
        <v>39563</v>
      </c>
      <c r="J62" s="287" t="s">
        <v>3600</v>
      </c>
      <c r="K62" s="287" t="s">
        <v>3504</v>
      </c>
      <c r="L62" s="298">
        <v>40657</v>
      </c>
    </row>
    <row r="63" spans="2:12" ht="54.75" customHeight="1">
      <c r="B63" s="292">
        <v>61</v>
      </c>
      <c r="C63" s="293" t="s">
        <v>4622</v>
      </c>
      <c r="D63" s="294" t="s">
        <v>3312</v>
      </c>
      <c r="E63" s="295" t="s">
        <v>3506</v>
      </c>
      <c r="F63" s="295" t="s">
        <v>2923</v>
      </c>
      <c r="G63" s="294" t="s">
        <v>3309</v>
      </c>
      <c r="H63" s="286" t="s">
        <v>2480</v>
      </c>
      <c r="I63" s="287" t="s">
        <v>2911</v>
      </c>
      <c r="J63" s="287" t="s">
        <v>3503</v>
      </c>
      <c r="K63" s="287" t="s">
        <v>3502</v>
      </c>
      <c r="L63" s="287" t="s">
        <v>2908</v>
      </c>
    </row>
    <row r="64" spans="2:12" ht="54.75" customHeight="1">
      <c r="B64" s="292">
        <v>62</v>
      </c>
      <c r="C64" s="293" t="s">
        <v>3961</v>
      </c>
      <c r="D64" s="294" t="s">
        <v>3408</v>
      </c>
      <c r="E64" s="295" t="s">
        <v>3505</v>
      </c>
      <c r="F64" s="295" t="s">
        <v>2957</v>
      </c>
      <c r="G64" s="294" t="s">
        <v>3406</v>
      </c>
      <c r="H64" s="286" t="s">
        <v>2481</v>
      </c>
      <c r="I64" s="287" t="s">
        <v>2977</v>
      </c>
      <c r="J64" s="287" t="s">
        <v>3501</v>
      </c>
      <c r="K64" s="287" t="s">
        <v>3500</v>
      </c>
      <c r="L64" s="287" t="s">
        <v>2975</v>
      </c>
    </row>
    <row r="65" spans="2:12" ht="54.75" customHeight="1">
      <c r="B65" s="292">
        <v>63</v>
      </c>
      <c r="C65" s="293" t="s">
        <v>3962</v>
      </c>
      <c r="D65" s="294" t="s">
        <v>4430</v>
      </c>
      <c r="E65" s="295" t="s">
        <v>3600</v>
      </c>
      <c r="F65" s="295" t="s">
        <v>4431</v>
      </c>
      <c r="G65" s="294" t="s">
        <v>4432</v>
      </c>
      <c r="H65" s="286" t="s">
        <v>2482</v>
      </c>
      <c r="I65" s="287" t="s">
        <v>3283</v>
      </c>
      <c r="J65" s="287" t="s">
        <v>3499</v>
      </c>
      <c r="K65" s="287" t="s">
        <v>2927</v>
      </c>
      <c r="L65" s="287" t="s">
        <v>3281</v>
      </c>
    </row>
    <row r="66" spans="2:12" ht="54.75" customHeight="1">
      <c r="B66" s="292">
        <v>64</v>
      </c>
      <c r="C66" s="293" t="s">
        <v>4838</v>
      </c>
      <c r="D66" s="294" t="s">
        <v>2911</v>
      </c>
      <c r="E66" s="295" t="s">
        <v>3503</v>
      </c>
      <c r="F66" s="295" t="s">
        <v>4839</v>
      </c>
      <c r="G66" s="294" t="s">
        <v>2908</v>
      </c>
      <c r="H66" s="286" t="s">
        <v>2483</v>
      </c>
      <c r="I66" s="287" t="s">
        <v>3236</v>
      </c>
      <c r="J66" s="287" t="s">
        <v>3498</v>
      </c>
      <c r="K66" s="287" t="s">
        <v>2923</v>
      </c>
      <c r="L66" s="287" t="s">
        <v>3234</v>
      </c>
    </row>
    <row r="67" spans="2:12" ht="54.75" customHeight="1">
      <c r="B67" s="292">
        <v>65</v>
      </c>
      <c r="C67" s="293" t="s">
        <v>3963</v>
      </c>
      <c r="D67" s="294" t="s">
        <v>2977</v>
      </c>
      <c r="E67" s="295" t="s">
        <v>3501</v>
      </c>
      <c r="F67" s="295" t="s">
        <v>3500</v>
      </c>
      <c r="G67" s="294" t="s">
        <v>2975</v>
      </c>
      <c r="H67" s="286" t="s">
        <v>2484</v>
      </c>
      <c r="I67" s="287" t="s">
        <v>2955</v>
      </c>
      <c r="J67" s="287" t="s">
        <v>3497</v>
      </c>
      <c r="K67" s="287" t="s">
        <v>3496</v>
      </c>
      <c r="L67" s="287" t="s">
        <v>2952</v>
      </c>
    </row>
    <row r="68" spans="2:12" ht="54.75" customHeight="1">
      <c r="B68" s="292">
        <v>66</v>
      </c>
      <c r="C68" s="293" t="s">
        <v>4744</v>
      </c>
      <c r="D68" s="294" t="s">
        <v>3283</v>
      </c>
      <c r="E68" s="295" t="s">
        <v>3499</v>
      </c>
      <c r="F68" s="295" t="s">
        <v>2927</v>
      </c>
      <c r="G68" s="294" t="s">
        <v>3281</v>
      </c>
      <c r="H68" s="286" t="s">
        <v>2485</v>
      </c>
      <c r="I68" s="298">
        <v>38649</v>
      </c>
      <c r="J68" s="287" t="s">
        <v>3601</v>
      </c>
      <c r="K68" s="287" t="s">
        <v>3495</v>
      </c>
      <c r="L68" s="301">
        <v>40839</v>
      </c>
    </row>
    <row r="69" spans="2:12" ht="54.75" customHeight="1">
      <c r="B69" s="292">
        <v>67</v>
      </c>
      <c r="C69" s="293" t="s">
        <v>3964</v>
      </c>
      <c r="D69" s="294" t="s">
        <v>3236</v>
      </c>
      <c r="E69" s="295" t="s">
        <v>3498</v>
      </c>
      <c r="F69" s="295" t="s">
        <v>2923</v>
      </c>
      <c r="G69" s="294" t="s">
        <v>3234</v>
      </c>
      <c r="H69" s="286" t="s">
        <v>2486</v>
      </c>
      <c r="I69" s="287" t="s">
        <v>2967</v>
      </c>
      <c r="J69" s="287" t="s">
        <v>3494</v>
      </c>
      <c r="K69" s="287" t="s">
        <v>2927</v>
      </c>
      <c r="L69" s="287" t="s">
        <v>2965</v>
      </c>
    </row>
    <row r="70" spans="2:12" ht="54.75" customHeight="1">
      <c r="B70" s="292">
        <v>68</v>
      </c>
      <c r="C70" s="299" t="s">
        <v>4799</v>
      </c>
      <c r="D70" s="300" t="s">
        <v>2955</v>
      </c>
      <c r="E70" s="299" t="s">
        <v>3497</v>
      </c>
      <c r="F70" s="299" t="s">
        <v>4800</v>
      </c>
      <c r="G70" s="300" t="s">
        <v>2952</v>
      </c>
    </row>
    <row r="71" spans="2:12" ht="54.75" customHeight="1">
      <c r="B71" s="292">
        <v>69</v>
      </c>
      <c r="C71" s="293" t="s">
        <v>4799</v>
      </c>
      <c r="D71" s="294" t="s">
        <v>4992</v>
      </c>
      <c r="E71" s="295" t="s">
        <v>4993</v>
      </c>
      <c r="F71" s="295" t="s">
        <v>3168</v>
      </c>
      <c r="G71" s="294" t="s">
        <v>4994</v>
      </c>
      <c r="H71" s="286" t="s">
        <v>2487</v>
      </c>
      <c r="I71" s="287" t="s">
        <v>2933</v>
      </c>
      <c r="J71" s="287" t="s">
        <v>3493</v>
      </c>
      <c r="K71" s="287" t="s">
        <v>2923</v>
      </c>
      <c r="L71" s="287" t="s">
        <v>2931</v>
      </c>
    </row>
    <row r="72" spans="2:12" ht="54.75" customHeight="1">
      <c r="B72" s="292">
        <v>70</v>
      </c>
      <c r="C72" s="293" t="s">
        <v>3983</v>
      </c>
      <c r="D72" s="294" t="s">
        <v>2943</v>
      </c>
      <c r="E72" s="295" t="s">
        <v>3601</v>
      </c>
      <c r="F72" s="295" t="s">
        <v>3984</v>
      </c>
      <c r="G72" s="294" t="s">
        <v>3985</v>
      </c>
      <c r="H72" s="286" t="s">
        <v>2488</v>
      </c>
      <c r="I72" s="287" t="s">
        <v>2946</v>
      </c>
      <c r="J72" s="287" t="s">
        <v>3492</v>
      </c>
      <c r="K72" s="287" t="s">
        <v>3491</v>
      </c>
      <c r="L72" s="287" t="s">
        <v>2944</v>
      </c>
    </row>
    <row r="73" spans="2:12" ht="54.75" customHeight="1">
      <c r="B73" s="292">
        <v>71</v>
      </c>
      <c r="C73" s="293" t="s">
        <v>3965</v>
      </c>
      <c r="D73" s="294" t="s">
        <v>2967</v>
      </c>
      <c r="E73" s="295" t="s">
        <v>3494</v>
      </c>
      <c r="F73" s="295" t="s">
        <v>2927</v>
      </c>
      <c r="G73" s="294" t="s">
        <v>2965</v>
      </c>
      <c r="H73" s="286" t="s">
        <v>2489</v>
      </c>
      <c r="I73" s="287" t="s">
        <v>3490</v>
      </c>
      <c r="J73" s="287" t="s">
        <v>3489</v>
      </c>
      <c r="K73" s="287" t="s">
        <v>3207</v>
      </c>
      <c r="L73" s="287" t="s">
        <v>3488</v>
      </c>
    </row>
    <row r="74" spans="2:12" ht="54.75" customHeight="1">
      <c r="B74" s="292">
        <v>72</v>
      </c>
      <c r="C74" s="293" t="s">
        <v>4860</v>
      </c>
      <c r="D74" s="294" t="s">
        <v>3831</v>
      </c>
      <c r="E74" s="295" t="s">
        <v>3834</v>
      </c>
      <c r="F74" s="295" t="s">
        <v>2927</v>
      </c>
      <c r="G74" s="294" t="s">
        <v>3833</v>
      </c>
      <c r="H74" s="286" t="s">
        <v>2490</v>
      </c>
      <c r="I74" s="287" t="s">
        <v>2938</v>
      </c>
      <c r="J74" s="287" t="s">
        <v>3487</v>
      </c>
      <c r="K74" s="287" t="s">
        <v>2927</v>
      </c>
      <c r="L74" s="287" t="s">
        <v>2935</v>
      </c>
    </row>
    <row r="75" spans="2:12" ht="54.75" customHeight="1">
      <c r="B75" s="292">
        <v>73</v>
      </c>
      <c r="C75" s="293" t="s">
        <v>3966</v>
      </c>
      <c r="D75" s="294" t="s">
        <v>2933</v>
      </c>
      <c r="E75" s="295" t="s">
        <v>3493</v>
      </c>
      <c r="F75" s="295" t="s">
        <v>2923</v>
      </c>
      <c r="G75" s="294" t="s">
        <v>4331</v>
      </c>
      <c r="H75" s="286" t="s">
        <v>2491</v>
      </c>
      <c r="I75" s="298">
        <v>39006</v>
      </c>
      <c r="J75" s="287" t="s">
        <v>3569</v>
      </c>
      <c r="K75" s="287" t="s">
        <v>3570</v>
      </c>
      <c r="L75" s="301">
        <v>41197</v>
      </c>
    </row>
    <row r="76" spans="2:12" ht="54.75" customHeight="1">
      <c r="B76" s="292">
        <v>74</v>
      </c>
      <c r="C76" s="293" t="s">
        <v>4735</v>
      </c>
      <c r="D76" s="294" t="s">
        <v>2946</v>
      </c>
      <c r="E76" s="295" t="s">
        <v>3492</v>
      </c>
      <c r="F76" s="295" t="s">
        <v>4736</v>
      </c>
      <c r="G76" s="294" t="s">
        <v>2944</v>
      </c>
      <c r="H76" s="286" t="s">
        <v>2492</v>
      </c>
      <c r="I76" s="287" t="s">
        <v>3433</v>
      </c>
      <c r="J76" s="287" t="s">
        <v>3486</v>
      </c>
      <c r="K76" s="287" t="s">
        <v>3485</v>
      </c>
      <c r="L76" s="287" t="s">
        <v>3431</v>
      </c>
    </row>
    <row r="77" spans="2:12" ht="54.75" customHeight="1">
      <c r="B77" s="292">
        <v>75</v>
      </c>
      <c r="C77" s="293" t="s">
        <v>4200</v>
      </c>
      <c r="D77" s="294" t="s">
        <v>3490</v>
      </c>
      <c r="E77" s="295" t="s">
        <v>3489</v>
      </c>
      <c r="F77" s="295" t="s">
        <v>3207</v>
      </c>
      <c r="G77" s="294" t="s">
        <v>3488</v>
      </c>
      <c r="H77" s="286" t="s">
        <v>2493</v>
      </c>
      <c r="I77" s="298">
        <v>39590</v>
      </c>
      <c r="J77" s="287" t="s">
        <v>3602</v>
      </c>
      <c r="K77" s="287" t="s">
        <v>3484</v>
      </c>
      <c r="L77" s="298">
        <v>40684</v>
      </c>
    </row>
    <row r="78" spans="2:12" ht="54.75" customHeight="1">
      <c r="B78" s="292">
        <v>76</v>
      </c>
      <c r="C78" s="293" t="s">
        <v>3967</v>
      </c>
      <c r="D78" s="294" t="s">
        <v>2938</v>
      </c>
      <c r="E78" s="295" t="s">
        <v>3487</v>
      </c>
      <c r="F78" s="295" t="s">
        <v>2927</v>
      </c>
      <c r="G78" s="294" t="s">
        <v>4353</v>
      </c>
      <c r="H78" s="286" t="s">
        <v>2494</v>
      </c>
      <c r="I78" s="298">
        <v>39555</v>
      </c>
      <c r="J78" s="287" t="s">
        <v>3603</v>
      </c>
      <c r="K78" s="287" t="s">
        <v>3483</v>
      </c>
      <c r="L78" s="298">
        <v>40649</v>
      </c>
    </row>
    <row r="79" spans="2:12" ht="54.75" customHeight="1">
      <c r="B79" s="292">
        <v>77</v>
      </c>
      <c r="C79" s="293" t="s">
        <v>4221</v>
      </c>
      <c r="D79" s="294" t="s">
        <v>4222</v>
      </c>
      <c r="E79" s="295" t="s">
        <v>3569</v>
      </c>
      <c r="F79" s="295" t="s">
        <v>4223</v>
      </c>
      <c r="G79" s="294" t="s">
        <v>4224</v>
      </c>
      <c r="H79" s="286" t="s">
        <v>2495</v>
      </c>
      <c r="I79" s="287" t="s">
        <v>2941</v>
      </c>
      <c r="J79" s="287" t="s">
        <v>3482</v>
      </c>
      <c r="K79" s="287" t="s">
        <v>2927</v>
      </c>
      <c r="L79" s="287" t="s">
        <v>2939</v>
      </c>
    </row>
    <row r="80" spans="2:12" ht="54.75" customHeight="1">
      <c r="B80" s="292">
        <v>78</v>
      </c>
      <c r="C80" s="293" t="s">
        <v>3968</v>
      </c>
      <c r="D80" s="294" t="s">
        <v>3433</v>
      </c>
      <c r="E80" s="295" t="s">
        <v>3486</v>
      </c>
      <c r="F80" s="295" t="s">
        <v>4399</v>
      </c>
      <c r="G80" s="294" t="s">
        <v>3431</v>
      </c>
      <c r="H80" s="286" t="s">
        <v>2496</v>
      </c>
      <c r="I80" s="287" t="s">
        <v>2967</v>
      </c>
      <c r="J80" s="287" t="s">
        <v>3481</v>
      </c>
      <c r="K80" s="287" t="s">
        <v>2927</v>
      </c>
      <c r="L80" s="287" t="s">
        <v>2965</v>
      </c>
    </row>
    <row r="81" spans="2:12" ht="54.75" customHeight="1">
      <c r="B81" s="292">
        <v>79</v>
      </c>
      <c r="C81" s="293" t="s">
        <v>3969</v>
      </c>
      <c r="D81" s="294" t="s">
        <v>3004</v>
      </c>
      <c r="E81" s="295" t="s">
        <v>3602</v>
      </c>
      <c r="F81" s="295" t="s">
        <v>4445</v>
      </c>
      <c r="G81" s="294" t="s">
        <v>3002</v>
      </c>
      <c r="H81" s="286" t="s">
        <v>2497</v>
      </c>
      <c r="I81" s="298">
        <v>38720</v>
      </c>
      <c r="J81" s="287" t="s">
        <v>3604</v>
      </c>
      <c r="K81" s="287" t="s">
        <v>2916</v>
      </c>
      <c r="L81" s="301">
        <v>40910</v>
      </c>
    </row>
    <row r="82" spans="2:12" ht="54.75" customHeight="1">
      <c r="B82" s="292">
        <v>80</v>
      </c>
      <c r="C82" s="293" t="s">
        <v>4397</v>
      </c>
      <c r="D82" s="294" t="s">
        <v>3433</v>
      </c>
      <c r="E82" s="295" t="s">
        <v>3603</v>
      </c>
      <c r="F82" s="295" t="s">
        <v>4398</v>
      </c>
      <c r="G82" s="294" t="s">
        <v>3431</v>
      </c>
      <c r="H82" s="286" t="s">
        <v>2498</v>
      </c>
      <c r="I82" s="298">
        <v>38771</v>
      </c>
      <c r="J82" s="287" t="s">
        <v>3605</v>
      </c>
      <c r="K82" s="287" t="s">
        <v>2916</v>
      </c>
      <c r="L82" s="301">
        <v>40961</v>
      </c>
    </row>
    <row r="83" spans="2:12" ht="54.75" customHeight="1">
      <c r="B83" s="292">
        <v>81</v>
      </c>
      <c r="C83" s="293" t="s">
        <v>4610</v>
      </c>
      <c r="D83" s="294" t="s">
        <v>2941</v>
      </c>
      <c r="E83" s="295" t="s">
        <v>3482</v>
      </c>
      <c r="F83" s="295" t="s">
        <v>2927</v>
      </c>
      <c r="G83" s="294" t="s">
        <v>2939</v>
      </c>
      <c r="H83" s="286" t="s">
        <v>2499</v>
      </c>
      <c r="I83" s="298">
        <v>38843</v>
      </c>
      <c r="J83" s="287" t="s">
        <v>3606</v>
      </c>
      <c r="K83" s="287" t="s">
        <v>3480</v>
      </c>
      <c r="L83" s="301">
        <v>41034</v>
      </c>
    </row>
    <row r="84" spans="2:12" ht="54.75" customHeight="1">
      <c r="B84" s="292">
        <v>82</v>
      </c>
      <c r="C84" s="293" t="s">
        <v>4821</v>
      </c>
      <c r="D84" s="294" t="s">
        <v>2967</v>
      </c>
      <c r="E84" s="295" t="s">
        <v>3481</v>
      </c>
      <c r="F84" s="295" t="s">
        <v>2927</v>
      </c>
      <c r="G84" s="294" t="s">
        <v>2965</v>
      </c>
      <c r="H84" s="286" t="s">
        <v>2500</v>
      </c>
      <c r="I84" s="287" t="s">
        <v>2929</v>
      </c>
      <c r="J84" s="287" t="s">
        <v>3479</v>
      </c>
      <c r="K84" s="287" t="s">
        <v>2927</v>
      </c>
      <c r="L84" s="287" t="s">
        <v>2926</v>
      </c>
    </row>
    <row r="85" spans="2:12" ht="54.75" customHeight="1">
      <c r="B85" s="292">
        <v>83</v>
      </c>
      <c r="C85" s="293" t="s">
        <v>4012</v>
      </c>
      <c r="D85" s="294" t="s">
        <v>4013</v>
      </c>
      <c r="E85" s="295" t="s">
        <v>3604</v>
      </c>
      <c r="F85" s="295" t="s">
        <v>2916</v>
      </c>
      <c r="G85" s="294" t="s">
        <v>4014</v>
      </c>
      <c r="H85" s="286" t="s">
        <v>2501</v>
      </c>
      <c r="I85" s="287" t="s">
        <v>3441</v>
      </c>
      <c r="J85" s="287" t="s">
        <v>3478</v>
      </c>
      <c r="K85" s="287" t="s">
        <v>2927</v>
      </c>
      <c r="L85" s="287" t="s">
        <v>3477</v>
      </c>
    </row>
    <row r="86" spans="2:12" ht="54.75" customHeight="1">
      <c r="B86" s="292">
        <v>84</v>
      </c>
      <c r="C86" s="293" t="s">
        <v>4045</v>
      </c>
      <c r="D86" s="294" t="s">
        <v>4046</v>
      </c>
      <c r="E86" s="295" t="s">
        <v>3605</v>
      </c>
      <c r="F86" s="295" t="s">
        <v>2916</v>
      </c>
      <c r="G86" s="294" t="s">
        <v>4047</v>
      </c>
      <c r="H86" s="286" t="s">
        <v>2502</v>
      </c>
      <c r="I86" s="287" t="s">
        <v>3476</v>
      </c>
      <c r="J86" s="287" t="s">
        <v>3475</v>
      </c>
      <c r="K86" s="287" t="s">
        <v>2927</v>
      </c>
      <c r="L86" s="287" t="s">
        <v>3474</v>
      </c>
    </row>
    <row r="87" spans="2:12" ht="54.75" customHeight="1">
      <c r="B87" s="292">
        <v>85</v>
      </c>
      <c r="C87" s="293" t="s">
        <v>4100</v>
      </c>
      <c r="D87" s="294" t="s">
        <v>2993</v>
      </c>
      <c r="E87" s="295" t="s">
        <v>3606</v>
      </c>
      <c r="F87" s="295" t="s">
        <v>4101</v>
      </c>
      <c r="G87" s="294" t="s">
        <v>4102</v>
      </c>
      <c r="H87" s="286" t="s">
        <v>2503</v>
      </c>
      <c r="I87" s="287" t="s">
        <v>2951</v>
      </c>
      <c r="J87" s="287" t="s">
        <v>3473</v>
      </c>
      <c r="K87" s="287" t="s">
        <v>3472</v>
      </c>
      <c r="L87" s="287" t="s">
        <v>2949</v>
      </c>
    </row>
    <row r="88" spans="2:12" ht="54.75" customHeight="1">
      <c r="B88" s="292">
        <v>86</v>
      </c>
      <c r="C88" s="293" t="s">
        <v>4953</v>
      </c>
      <c r="D88" s="294" t="s">
        <v>4954</v>
      </c>
      <c r="E88" s="295" t="s">
        <v>4955</v>
      </c>
      <c r="F88" s="295" t="s">
        <v>2927</v>
      </c>
      <c r="G88" s="294" t="s">
        <v>4956</v>
      </c>
      <c r="H88" s="286" t="s">
        <v>2504</v>
      </c>
      <c r="I88" s="287" t="s">
        <v>2967</v>
      </c>
      <c r="J88" s="287" t="s">
        <v>3471</v>
      </c>
      <c r="K88" s="287" t="s">
        <v>3470</v>
      </c>
      <c r="L88" s="287" t="s">
        <v>2965</v>
      </c>
    </row>
    <row r="89" spans="2:12" ht="54.75" customHeight="1">
      <c r="B89" s="292">
        <v>87</v>
      </c>
      <c r="C89" s="293" t="s">
        <v>4563</v>
      </c>
      <c r="D89" s="294" t="s">
        <v>2929</v>
      </c>
      <c r="E89" s="295" t="s">
        <v>3479</v>
      </c>
      <c r="F89" s="295" t="s">
        <v>2927</v>
      </c>
      <c r="G89" s="294" t="s">
        <v>2926</v>
      </c>
      <c r="H89" s="286" t="s">
        <v>2505</v>
      </c>
      <c r="I89" s="287" t="s">
        <v>3138</v>
      </c>
      <c r="J89" s="287" t="s">
        <v>3469</v>
      </c>
      <c r="K89" s="287" t="s">
        <v>3468</v>
      </c>
      <c r="L89" s="287" t="s">
        <v>3136</v>
      </c>
    </row>
    <row r="90" spans="2:12" ht="54.75" customHeight="1">
      <c r="B90" s="292">
        <v>88</v>
      </c>
      <c r="C90" s="293" t="s">
        <v>4482</v>
      </c>
      <c r="D90" s="294" t="s">
        <v>3441</v>
      </c>
      <c r="E90" s="295" t="s">
        <v>3478</v>
      </c>
      <c r="F90" s="295" t="s">
        <v>2927</v>
      </c>
      <c r="G90" s="294" t="s">
        <v>3477</v>
      </c>
      <c r="H90" s="286" t="s">
        <v>2506</v>
      </c>
      <c r="I90" s="298">
        <v>39088</v>
      </c>
      <c r="J90" s="287" t="s">
        <v>3608</v>
      </c>
      <c r="K90" s="287" t="s">
        <v>3467</v>
      </c>
      <c r="L90" s="298">
        <v>40183</v>
      </c>
    </row>
    <row r="91" spans="2:12" ht="54.75" customHeight="1">
      <c r="B91" s="292">
        <v>89</v>
      </c>
      <c r="C91" s="293" t="s">
        <v>3970</v>
      </c>
      <c r="D91" s="294" t="s">
        <v>3476</v>
      </c>
      <c r="E91" s="295" t="s">
        <v>3475</v>
      </c>
      <c r="F91" s="295" t="s">
        <v>2927</v>
      </c>
      <c r="G91" s="294" t="s">
        <v>3474</v>
      </c>
      <c r="H91" s="286" t="s">
        <v>2507</v>
      </c>
      <c r="I91" s="287" t="s">
        <v>3155</v>
      </c>
      <c r="J91" s="287" t="s">
        <v>3466</v>
      </c>
      <c r="K91" s="287" t="s">
        <v>3199</v>
      </c>
      <c r="L91" s="298">
        <v>41379</v>
      </c>
    </row>
    <row r="92" spans="2:12" ht="54.75" customHeight="1">
      <c r="B92" s="292">
        <v>90</v>
      </c>
      <c r="C92" s="293" t="s">
        <v>4484</v>
      </c>
      <c r="D92" s="294" t="s">
        <v>2951</v>
      </c>
      <c r="E92" s="295" t="s">
        <v>3473</v>
      </c>
      <c r="F92" s="295" t="s">
        <v>3472</v>
      </c>
      <c r="G92" s="294" t="s">
        <v>2949</v>
      </c>
      <c r="H92" s="286" t="s">
        <v>2508</v>
      </c>
      <c r="I92" s="298">
        <v>39031</v>
      </c>
      <c r="J92" s="287" t="s">
        <v>3609</v>
      </c>
      <c r="K92" s="287" t="s">
        <v>3465</v>
      </c>
      <c r="L92" s="301">
        <v>41222</v>
      </c>
    </row>
    <row r="93" spans="2:12" ht="54.75" customHeight="1">
      <c r="B93" s="292">
        <v>91</v>
      </c>
      <c r="C93" s="293" t="s">
        <v>4828</v>
      </c>
      <c r="D93" s="294" t="s">
        <v>2967</v>
      </c>
      <c r="E93" s="295" t="s">
        <v>3471</v>
      </c>
      <c r="F93" s="295" t="s">
        <v>4829</v>
      </c>
      <c r="G93" s="294" t="s">
        <v>2965</v>
      </c>
      <c r="H93" s="286" t="s">
        <v>2509</v>
      </c>
      <c r="I93" s="298">
        <v>39674</v>
      </c>
      <c r="J93" s="287" t="s">
        <v>3610</v>
      </c>
      <c r="K93" s="287" t="s">
        <v>3464</v>
      </c>
      <c r="L93" s="298">
        <v>40768</v>
      </c>
    </row>
    <row r="94" spans="2:12" ht="54.75" customHeight="1">
      <c r="B94" s="292">
        <v>92</v>
      </c>
      <c r="C94" s="293" t="s">
        <v>4788</v>
      </c>
      <c r="D94" s="294" t="s">
        <v>3138</v>
      </c>
      <c r="E94" s="295" t="s">
        <v>3469</v>
      </c>
      <c r="F94" s="295" t="s">
        <v>4311</v>
      </c>
      <c r="G94" s="294" t="s">
        <v>3136</v>
      </c>
      <c r="H94" s="286" t="s">
        <v>2510</v>
      </c>
      <c r="I94" s="287" t="s">
        <v>2906</v>
      </c>
      <c r="J94" s="287" t="s">
        <v>3463</v>
      </c>
      <c r="K94" s="287" t="s">
        <v>3462</v>
      </c>
      <c r="L94" s="287" t="s">
        <v>2903</v>
      </c>
    </row>
    <row r="95" spans="2:12" ht="54.75" customHeight="1">
      <c r="B95" s="292">
        <v>93</v>
      </c>
      <c r="C95" s="293" t="s">
        <v>4256</v>
      </c>
      <c r="D95" s="294" t="s">
        <v>4257</v>
      </c>
      <c r="E95" s="295" t="s">
        <v>3608</v>
      </c>
      <c r="F95" s="295" t="s">
        <v>4258</v>
      </c>
      <c r="G95" s="294" t="s">
        <v>4259</v>
      </c>
      <c r="H95" s="286" t="s">
        <v>2511</v>
      </c>
      <c r="I95" s="287" t="s">
        <v>3461</v>
      </c>
      <c r="J95" s="287" t="s">
        <v>3460</v>
      </c>
      <c r="K95" s="287" t="s">
        <v>2904</v>
      </c>
      <c r="L95" s="287" t="s">
        <v>3459</v>
      </c>
    </row>
    <row r="96" spans="2:12" ht="54.75" customHeight="1">
      <c r="B96" s="292">
        <v>94</v>
      </c>
      <c r="C96" s="293" t="s">
        <v>4747</v>
      </c>
      <c r="D96" s="294" t="s">
        <v>3155</v>
      </c>
      <c r="E96" s="295" t="s">
        <v>3466</v>
      </c>
      <c r="F96" s="295" t="s">
        <v>3199</v>
      </c>
      <c r="G96" s="294" t="s">
        <v>3152</v>
      </c>
      <c r="H96" s="286" t="s">
        <v>2512</v>
      </c>
      <c r="I96" s="298">
        <v>38971</v>
      </c>
      <c r="J96" s="287" t="s">
        <v>3611</v>
      </c>
      <c r="K96" s="287" t="s">
        <v>2927</v>
      </c>
      <c r="L96" s="301">
        <v>41162</v>
      </c>
    </row>
    <row r="97" spans="2:12" ht="54.75" customHeight="1">
      <c r="B97" s="292">
        <v>95</v>
      </c>
      <c r="C97" s="293" t="s">
        <v>4229</v>
      </c>
      <c r="D97" s="294" t="s">
        <v>4230</v>
      </c>
      <c r="E97" s="295" t="s">
        <v>3609</v>
      </c>
      <c r="F97" s="295" t="s">
        <v>4231</v>
      </c>
      <c r="G97" s="294" t="s">
        <v>4232</v>
      </c>
      <c r="H97" s="286" t="s">
        <v>2513</v>
      </c>
      <c r="I97" s="287" t="s">
        <v>3433</v>
      </c>
      <c r="J97" s="287" t="s">
        <v>3458</v>
      </c>
      <c r="K97" s="287" t="s">
        <v>2923</v>
      </c>
      <c r="L97" s="287" t="s">
        <v>3431</v>
      </c>
    </row>
    <row r="98" spans="2:12" ht="54.75" customHeight="1">
      <c r="B98" s="292">
        <v>96</v>
      </c>
      <c r="C98" s="293" t="s">
        <v>4473</v>
      </c>
      <c r="D98" s="294" t="s">
        <v>4474</v>
      </c>
      <c r="E98" s="295" t="s">
        <v>3610</v>
      </c>
      <c r="F98" s="295" t="s">
        <v>4475</v>
      </c>
      <c r="G98" s="294" t="s">
        <v>4476</v>
      </c>
      <c r="H98" s="286" t="s">
        <v>2514</v>
      </c>
      <c r="I98" s="287" t="s">
        <v>3066</v>
      </c>
      <c r="J98" s="287" t="s">
        <v>3457</v>
      </c>
      <c r="K98" s="287" t="s">
        <v>2904</v>
      </c>
      <c r="L98" s="287" t="s">
        <v>3063</v>
      </c>
    </row>
    <row r="99" spans="2:12" ht="54.75" customHeight="1">
      <c r="B99" s="292">
        <v>97</v>
      </c>
      <c r="C99" s="293" t="s">
        <v>4682</v>
      </c>
      <c r="D99" s="294" t="s">
        <v>2906</v>
      </c>
      <c r="E99" s="295" t="s">
        <v>3463</v>
      </c>
      <c r="F99" s="295" t="s">
        <v>3462</v>
      </c>
      <c r="G99" s="294" t="s">
        <v>2903</v>
      </c>
      <c r="H99" s="286" t="s">
        <v>2515</v>
      </c>
      <c r="I99" s="287" t="s">
        <v>2914</v>
      </c>
      <c r="J99" s="287" t="s">
        <v>3456</v>
      </c>
      <c r="K99" s="287" t="s">
        <v>3455</v>
      </c>
      <c r="L99" s="287" t="s">
        <v>2912</v>
      </c>
    </row>
    <row r="100" spans="2:12" ht="54.75" customHeight="1">
      <c r="B100" s="292">
        <v>98</v>
      </c>
      <c r="C100" s="293" t="s">
        <v>4918</v>
      </c>
      <c r="D100" s="294" t="s">
        <v>4912</v>
      </c>
      <c r="E100" s="295" t="s">
        <v>4919</v>
      </c>
      <c r="F100" s="295" t="s">
        <v>2957</v>
      </c>
      <c r="G100" s="294" t="s">
        <v>4914</v>
      </c>
      <c r="H100" s="286" t="s">
        <v>2516</v>
      </c>
      <c r="I100" s="287" t="s">
        <v>3032</v>
      </c>
      <c r="J100" s="287" t="s">
        <v>3454</v>
      </c>
      <c r="K100" s="287" t="s">
        <v>2927</v>
      </c>
      <c r="L100" s="287" t="s">
        <v>3341</v>
      </c>
    </row>
    <row r="101" spans="2:12" ht="54.75" customHeight="1">
      <c r="B101" s="292">
        <v>99</v>
      </c>
      <c r="C101" s="293" t="s">
        <v>4351</v>
      </c>
      <c r="D101" s="294" t="s">
        <v>3461</v>
      </c>
      <c r="E101" s="295" t="s">
        <v>3460</v>
      </c>
      <c r="F101" s="295" t="s">
        <v>2904</v>
      </c>
      <c r="G101" s="294" t="s">
        <v>4352</v>
      </c>
      <c r="H101" s="286" t="s">
        <v>2517</v>
      </c>
      <c r="I101" s="287" t="s">
        <v>2988</v>
      </c>
      <c r="J101" s="287" t="s">
        <v>3453</v>
      </c>
      <c r="K101" s="287" t="s">
        <v>2923</v>
      </c>
      <c r="L101" s="287" t="s">
        <v>2986</v>
      </c>
    </row>
    <row r="102" spans="2:12" ht="54.75" customHeight="1">
      <c r="B102" s="292">
        <v>100</v>
      </c>
      <c r="C102" s="293" t="s">
        <v>4201</v>
      </c>
      <c r="D102" s="294" t="s">
        <v>3490</v>
      </c>
      <c r="E102" s="295" t="s">
        <v>3611</v>
      </c>
      <c r="F102" s="295" t="s">
        <v>2927</v>
      </c>
      <c r="G102" s="294" t="s">
        <v>4202</v>
      </c>
      <c r="H102" s="286" t="s">
        <v>2518</v>
      </c>
      <c r="I102" s="287" t="s">
        <v>3078</v>
      </c>
      <c r="J102" s="287" t="s">
        <v>3452</v>
      </c>
      <c r="K102" s="287" t="s">
        <v>2927</v>
      </c>
      <c r="L102" s="287" t="s">
        <v>3075</v>
      </c>
    </row>
    <row r="103" spans="2:12" ht="54.75" customHeight="1">
      <c r="B103" s="292">
        <v>101</v>
      </c>
      <c r="C103" s="293" t="s">
        <v>4395</v>
      </c>
      <c r="D103" s="294" t="s">
        <v>3433</v>
      </c>
      <c r="E103" s="295" t="s">
        <v>3458</v>
      </c>
      <c r="F103" s="295" t="s">
        <v>2923</v>
      </c>
      <c r="G103" s="294" t="s">
        <v>4396</v>
      </c>
      <c r="H103" s="286" t="s">
        <v>2519</v>
      </c>
      <c r="I103" s="287" t="s">
        <v>3102</v>
      </c>
      <c r="J103" s="287" t="s">
        <v>3451</v>
      </c>
      <c r="K103" s="287" t="s">
        <v>2927</v>
      </c>
      <c r="L103" s="287" t="s">
        <v>3099</v>
      </c>
    </row>
    <row r="104" spans="2:12" ht="54.75" customHeight="1">
      <c r="B104" s="292">
        <v>102</v>
      </c>
      <c r="C104" s="293" t="s">
        <v>4907</v>
      </c>
      <c r="D104" s="294" t="s">
        <v>4908</v>
      </c>
      <c r="E104" s="295" t="s">
        <v>4909</v>
      </c>
      <c r="F104" s="295" t="s">
        <v>3210</v>
      </c>
      <c r="G104" s="294" t="s">
        <v>4910</v>
      </c>
      <c r="H104" s="286" t="s">
        <v>2520</v>
      </c>
      <c r="I104" s="287" t="s">
        <v>2914</v>
      </c>
      <c r="J104" s="287" t="s">
        <v>3450</v>
      </c>
      <c r="K104" s="287" t="s">
        <v>2927</v>
      </c>
      <c r="L104" s="287" t="s">
        <v>2912</v>
      </c>
    </row>
    <row r="105" spans="2:12" ht="54.75" customHeight="1">
      <c r="B105" s="292">
        <v>103</v>
      </c>
      <c r="C105" s="293" t="s">
        <v>4704</v>
      </c>
      <c r="D105" s="294" t="s">
        <v>3066</v>
      </c>
      <c r="E105" s="295" t="s">
        <v>3457</v>
      </c>
      <c r="F105" s="295" t="s">
        <v>2904</v>
      </c>
      <c r="G105" s="294" t="s">
        <v>3063</v>
      </c>
      <c r="H105" s="286" t="s">
        <v>2521</v>
      </c>
      <c r="I105" s="287" t="s">
        <v>3122</v>
      </c>
      <c r="J105" s="287" t="s">
        <v>3449</v>
      </c>
      <c r="K105" s="287" t="s">
        <v>2927</v>
      </c>
      <c r="L105" s="287" t="s">
        <v>3120</v>
      </c>
    </row>
    <row r="106" spans="2:12" ht="54.75" customHeight="1">
      <c r="B106" s="292">
        <v>104</v>
      </c>
      <c r="C106" s="293" t="s">
        <v>4595</v>
      </c>
      <c r="D106" s="294" t="s">
        <v>2914</v>
      </c>
      <c r="E106" s="295" t="s">
        <v>3456</v>
      </c>
      <c r="F106" s="295" t="s">
        <v>4596</v>
      </c>
      <c r="G106" s="294" t="s">
        <v>2912</v>
      </c>
      <c r="H106" s="286" t="s">
        <v>2522</v>
      </c>
      <c r="I106" s="287" t="s">
        <v>3217</v>
      </c>
      <c r="J106" s="287" t="s">
        <v>3448</v>
      </c>
      <c r="K106" s="287" t="s">
        <v>3447</v>
      </c>
      <c r="L106" s="287" t="s">
        <v>3215</v>
      </c>
    </row>
    <row r="107" spans="2:12" ht="54.75" customHeight="1">
      <c r="B107" s="292">
        <v>105</v>
      </c>
      <c r="C107" s="293" t="s">
        <v>4424</v>
      </c>
      <c r="D107" s="294" t="s">
        <v>3032</v>
      </c>
      <c r="E107" s="295" t="s">
        <v>3454</v>
      </c>
      <c r="F107" s="295" t="s">
        <v>2927</v>
      </c>
      <c r="G107" s="294" t="s">
        <v>3341</v>
      </c>
      <c r="H107" s="286" t="s">
        <v>2523</v>
      </c>
      <c r="I107" s="298">
        <v>39080</v>
      </c>
      <c r="J107" s="287" t="s">
        <v>3612</v>
      </c>
      <c r="K107" s="287" t="s">
        <v>3613</v>
      </c>
      <c r="L107" s="298">
        <v>40175</v>
      </c>
    </row>
    <row r="108" spans="2:12" ht="54.75" customHeight="1">
      <c r="B108" s="292">
        <v>106</v>
      </c>
      <c r="C108" s="293" t="s">
        <v>4785</v>
      </c>
      <c r="D108" s="294" t="s">
        <v>2988</v>
      </c>
      <c r="E108" s="295" t="s">
        <v>3453</v>
      </c>
      <c r="F108" s="295" t="s">
        <v>2923</v>
      </c>
      <c r="G108" s="294" t="s">
        <v>2986</v>
      </c>
      <c r="H108" s="286" t="s">
        <v>2524</v>
      </c>
      <c r="I108" s="298">
        <v>39213</v>
      </c>
      <c r="J108" s="287" t="s">
        <v>3614</v>
      </c>
      <c r="K108" s="287" t="s">
        <v>2927</v>
      </c>
      <c r="L108" s="301">
        <v>41404</v>
      </c>
    </row>
    <row r="109" spans="2:12" ht="54.75" customHeight="1">
      <c r="B109" s="292">
        <v>107</v>
      </c>
      <c r="C109" s="293" t="s">
        <v>4589</v>
      </c>
      <c r="D109" s="294" t="s">
        <v>3102</v>
      </c>
      <c r="E109" s="295" t="s">
        <v>3451</v>
      </c>
      <c r="F109" s="295" t="s">
        <v>2927</v>
      </c>
      <c r="G109" s="294" t="s">
        <v>3099</v>
      </c>
      <c r="H109" s="286" t="s">
        <v>2525</v>
      </c>
      <c r="I109" s="287" t="s">
        <v>3312</v>
      </c>
      <c r="J109" s="287" t="s">
        <v>3446</v>
      </c>
      <c r="K109" s="287" t="s">
        <v>2927</v>
      </c>
      <c r="L109" s="287" t="s">
        <v>3309</v>
      </c>
    </row>
    <row r="110" spans="2:12" ht="54.75" customHeight="1">
      <c r="B110" s="292">
        <v>108</v>
      </c>
      <c r="C110" s="293" t="s">
        <v>4597</v>
      </c>
      <c r="D110" s="294" t="s">
        <v>2914</v>
      </c>
      <c r="E110" s="295" t="s">
        <v>3450</v>
      </c>
      <c r="F110" s="295" t="s">
        <v>2927</v>
      </c>
      <c r="G110" s="294" t="s">
        <v>2912</v>
      </c>
      <c r="H110" s="286" t="s">
        <v>2526</v>
      </c>
      <c r="I110" s="287" t="s">
        <v>3445</v>
      </c>
      <c r="J110" s="287" t="s">
        <v>3444</v>
      </c>
      <c r="K110" s="287" t="s">
        <v>2923</v>
      </c>
      <c r="L110" s="287" t="s">
        <v>3443</v>
      </c>
    </row>
    <row r="111" spans="2:12" ht="54.75" customHeight="1">
      <c r="B111" s="292">
        <v>109</v>
      </c>
      <c r="C111" s="293" t="s">
        <v>4815</v>
      </c>
      <c r="D111" s="294" t="s">
        <v>3122</v>
      </c>
      <c r="E111" s="295" t="s">
        <v>3449</v>
      </c>
      <c r="F111" s="295" t="s">
        <v>2927</v>
      </c>
      <c r="G111" s="294" t="s">
        <v>3120</v>
      </c>
      <c r="H111" s="286" t="s">
        <v>2527</v>
      </c>
      <c r="I111" s="298">
        <v>39766</v>
      </c>
      <c r="J111" s="287" t="s">
        <v>3615</v>
      </c>
      <c r="K111" s="287" t="s">
        <v>3442</v>
      </c>
      <c r="L111" s="298">
        <v>40860</v>
      </c>
    </row>
    <row r="112" spans="2:12" ht="54.75" customHeight="1">
      <c r="B112" s="292">
        <v>110</v>
      </c>
      <c r="C112" s="293" t="s">
        <v>4651</v>
      </c>
      <c r="D112" s="294" t="s">
        <v>3217</v>
      </c>
      <c r="E112" s="295" t="s">
        <v>3448</v>
      </c>
      <c r="F112" s="295" t="s">
        <v>4652</v>
      </c>
      <c r="G112" s="294" t="s">
        <v>3215</v>
      </c>
      <c r="H112" s="286" t="s">
        <v>2528</v>
      </c>
      <c r="I112" s="298">
        <v>38843</v>
      </c>
      <c r="J112" s="287" t="s">
        <v>3616</v>
      </c>
      <c r="K112" s="287" t="s">
        <v>2927</v>
      </c>
      <c r="L112" s="301">
        <v>41034</v>
      </c>
    </row>
    <row r="113" spans="2:12" ht="54.75" customHeight="1">
      <c r="B113" s="292">
        <v>111</v>
      </c>
      <c r="C113" s="293" t="s">
        <v>4950</v>
      </c>
      <c r="D113" s="294" t="s">
        <v>4946</v>
      </c>
      <c r="E113" s="295" t="s">
        <v>4951</v>
      </c>
      <c r="F113" s="295" t="s">
        <v>4952</v>
      </c>
      <c r="G113" s="294" t="s">
        <v>4949</v>
      </c>
      <c r="H113" s="286" t="s">
        <v>2529</v>
      </c>
      <c r="I113" s="298">
        <v>38971</v>
      </c>
      <c r="J113" s="287" t="s">
        <v>3617</v>
      </c>
      <c r="K113" s="287" t="s">
        <v>2927</v>
      </c>
      <c r="L113" s="301">
        <v>41162</v>
      </c>
    </row>
    <row r="114" spans="2:12" ht="54.75" customHeight="1">
      <c r="B114" s="292">
        <v>112</v>
      </c>
      <c r="C114" s="293" t="s">
        <v>4313</v>
      </c>
      <c r="D114" s="294" t="s">
        <v>3476</v>
      </c>
      <c r="E114" s="295" t="s">
        <v>3614</v>
      </c>
      <c r="F114" s="295" t="s">
        <v>2927</v>
      </c>
      <c r="G114" s="294" t="s">
        <v>4314</v>
      </c>
      <c r="H114" s="286" t="s">
        <v>2530</v>
      </c>
      <c r="I114" s="287" t="s">
        <v>3441</v>
      </c>
      <c r="J114" s="287" t="s">
        <v>3440</v>
      </c>
      <c r="K114" s="287" t="s">
        <v>2927</v>
      </c>
      <c r="L114" s="287" t="s">
        <v>3439</v>
      </c>
    </row>
    <row r="115" spans="2:12" ht="54.75" customHeight="1">
      <c r="B115" s="292">
        <v>113</v>
      </c>
      <c r="C115" s="293" t="s">
        <v>4621</v>
      </c>
      <c r="D115" s="294" t="s">
        <v>3312</v>
      </c>
      <c r="E115" s="295" t="s">
        <v>3446</v>
      </c>
      <c r="F115" s="295" t="s">
        <v>2927</v>
      </c>
      <c r="G115" s="294" t="s">
        <v>3309</v>
      </c>
      <c r="H115" s="286" t="s">
        <v>2531</v>
      </c>
      <c r="I115" s="287" t="s">
        <v>2982</v>
      </c>
      <c r="J115" s="287" t="s">
        <v>3438</v>
      </c>
      <c r="K115" s="287" t="s">
        <v>3437</v>
      </c>
      <c r="L115" s="287" t="s">
        <v>2979</v>
      </c>
    </row>
    <row r="116" spans="2:12" ht="54.75" customHeight="1">
      <c r="B116" s="292">
        <v>114</v>
      </c>
      <c r="C116" s="293" t="s">
        <v>4530</v>
      </c>
      <c r="D116" s="294" t="s">
        <v>3445</v>
      </c>
      <c r="E116" s="295" t="s">
        <v>3444</v>
      </c>
      <c r="F116" s="295" t="s">
        <v>2923</v>
      </c>
      <c r="G116" s="294" t="s">
        <v>3443</v>
      </c>
      <c r="H116" s="286" t="s">
        <v>2532</v>
      </c>
      <c r="I116" s="298">
        <v>39893</v>
      </c>
      <c r="J116" s="287" t="s">
        <v>3618</v>
      </c>
      <c r="K116" s="287" t="s">
        <v>3436</v>
      </c>
      <c r="L116" s="298">
        <v>40988</v>
      </c>
    </row>
    <row r="117" spans="2:12" ht="54.75" customHeight="1">
      <c r="B117" s="292">
        <v>115</v>
      </c>
      <c r="C117" s="293" t="s">
        <v>4523</v>
      </c>
      <c r="D117" s="294" t="s">
        <v>4524</v>
      </c>
      <c r="E117" s="295" t="s">
        <v>3615</v>
      </c>
      <c r="F117" s="295" t="s">
        <v>4525</v>
      </c>
      <c r="G117" s="294" t="s">
        <v>4526</v>
      </c>
      <c r="H117" s="286" t="s">
        <v>2533</v>
      </c>
      <c r="I117" s="287" t="s">
        <v>3066</v>
      </c>
      <c r="J117" s="287" t="s">
        <v>3435</v>
      </c>
      <c r="K117" s="287" t="s">
        <v>2927</v>
      </c>
      <c r="L117" s="287" t="s">
        <v>3063</v>
      </c>
    </row>
    <row r="118" spans="2:12" ht="54.75" customHeight="1">
      <c r="B118" s="292">
        <v>116</v>
      </c>
      <c r="C118" s="293" t="s">
        <v>4103</v>
      </c>
      <c r="D118" s="294" t="s">
        <v>2993</v>
      </c>
      <c r="E118" s="295" t="s">
        <v>3616</v>
      </c>
      <c r="F118" s="295" t="s">
        <v>2927</v>
      </c>
      <c r="G118" s="294" t="s">
        <v>4104</v>
      </c>
      <c r="H118" s="286" t="s">
        <v>2534</v>
      </c>
      <c r="I118" s="287" t="s">
        <v>3122</v>
      </c>
      <c r="J118" s="287" t="s">
        <v>3434</v>
      </c>
      <c r="K118" s="287" t="s">
        <v>2927</v>
      </c>
      <c r="L118" s="287" t="s">
        <v>3120</v>
      </c>
    </row>
    <row r="119" spans="2:12" ht="54.75" customHeight="1">
      <c r="B119" s="292">
        <v>117</v>
      </c>
      <c r="C119" s="293" t="s">
        <v>4203</v>
      </c>
      <c r="D119" s="294" t="s">
        <v>3490</v>
      </c>
      <c r="E119" s="295" t="s">
        <v>3617</v>
      </c>
      <c r="F119" s="295" t="s">
        <v>2927</v>
      </c>
      <c r="G119" s="294" t="s">
        <v>4204</v>
      </c>
      <c r="H119" s="286" t="s">
        <v>2535</v>
      </c>
      <c r="I119" s="287" t="s">
        <v>3433</v>
      </c>
      <c r="J119" s="287" t="s">
        <v>3432</v>
      </c>
      <c r="K119" s="287" t="s">
        <v>2927</v>
      </c>
      <c r="L119" s="287" t="s">
        <v>3431</v>
      </c>
    </row>
    <row r="120" spans="2:12" ht="54.75" customHeight="1">
      <c r="B120" s="292">
        <v>118</v>
      </c>
      <c r="C120" s="293" t="s">
        <v>4483</v>
      </c>
      <c r="D120" s="294" t="s">
        <v>3441</v>
      </c>
      <c r="E120" s="295" t="s">
        <v>3440</v>
      </c>
      <c r="F120" s="295" t="s">
        <v>2927</v>
      </c>
      <c r="G120" s="294" t="s">
        <v>3439</v>
      </c>
      <c r="H120" s="286" t="s">
        <v>2536</v>
      </c>
      <c r="I120" s="287" t="s">
        <v>3035</v>
      </c>
      <c r="J120" s="287" t="s">
        <v>3430</v>
      </c>
      <c r="K120" s="287" t="s">
        <v>3259</v>
      </c>
      <c r="L120" s="287" t="s">
        <v>3033</v>
      </c>
    </row>
    <row r="121" spans="2:12" ht="54.75" customHeight="1">
      <c r="B121" s="292">
        <v>119</v>
      </c>
      <c r="C121" s="293" t="s">
        <v>4689</v>
      </c>
      <c r="D121" s="294" t="s">
        <v>2982</v>
      </c>
      <c r="E121" s="295" t="s">
        <v>3438</v>
      </c>
      <c r="F121" s="295" t="s">
        <v>4690</v>
      </c>
      <c r="G121" s="294" t="s">
        <v>2979</v>
      </c>
      <c r="H121" s="286" t="s">
        <v>2537</v>
      </c>
      <c r="I121" s="298">
        <v>38984</v>
      </c>
      <c r="J121" s="287" t="s">
        <v>3619</v>
      </c>
      <c r="K121" s="287" t="s">
        <v>2927</v>
      </c>
      <c r="L121" s="301">
        <v>41175</v>
      </c>
    </row>
    <row r="122" spans="2:12" ht="54.75" customHeight="1">
      <c r="B122" s="292">
        <v>120</v>
      </c>
      <c r="C122" s="293" t="s">
        <v>4569</v>
      </c>
      <c r="D122" s="294" t="s">
        <v>4570</v>
      </c>
      <c r="E122" s="295" t="s">
        <v>3618</v>
      </c>
      <c r="F122" s="295" t="s">
        <v>4571</v>
      </c>
      <c r="G122" s="294" t="s">
        <v>4572</v>
      </c>
      <c r="H122" s="286" t="s">
        <v>2538</v>
      </c>
      <c r="I122" s="287" t="s">
        <v>3242</v>
      </c>
      <c r="J122" s="287" t="s">
        <v>3429</v>
      </c>
      <c r="K122" s="287" t="s">
        <v>2927</v>
      </c>
      <c r="L122" s="287" t="s">
        <v>3240</v>
      </c>
    </row>
    <row r="123" spans="2:12" ht="54.75" customHeight="1">
      <c r="B123" s="292">
        <v>121</v>
      </c>
      <c r="C123" s="293" t="s">
        <v>4701</v>
      </c>
      <c r="D123" s="294" t="s">
        <v>3066</v>
      </c>
      <c r="E123" s="295" t="s">
        <v>3435</v>
      </c>
      <c r="F123" s="295" t="s">
        <v>2927</v>
      </c>
      <c r="G123" s="294" t="s">
        <v>3063</v>
      </c>
      <c r="H123" s="286" t="s">
        <v>2539</v>
      </c>
      <c r="I123" s="298">
        <v>39798</v>
      </c>
      <c r="J123" s="287" t="s">
        <v>3620</v>
      </c>
      <c r="K123" s="287" t="s">
        <v>3428</v>
      </c>
      <c r="L123" s="298">
        <v>40892</v>
      </c>
    </row>
    <row r="124" spans="2:12" ht="54.75" customHeight="1">
      <c r="B124" s="292">
        <v>122</v>
      </c>
      <c r="C124" s="293" t="s">
        <v>4812</v>
      </c>
      <c r="D124" s="294" t="s">
        <v>3122</v>
      </c>
      <c r="E124" s="295" t="s">
        <v>3434</v>
      </c>
      <c r="F124" s="295" t="s">
        <v>2927</v>
      </c>
      <c r="G124" s="294" t="s">
        <v>3120</v>
      </c>
      <c r="H124" s="286" t="s">
        <v>2540</v>
      </c>
      <c r="I124" s="298">
        <v>38895</v>
      </c>
      <c r="J124" s="287" t="s">
        <v>3621</v>
      </c>
      <c r="K124" s="287" t="s">
        <v>3427</v>
      </c>
      <c r="L124" s="301">
        <v>41086</v>
      </c>
    </row>
    <row r="125" spans="2:12" ht="54.75" customHeight="1">
      <c r="B125" s="292">
        <v>123</v>
      </c>
      <c r="C125" s="293" t="s">
        <v>4392</v>
      </c>
      <c r="D125" s="294" t="s">
        <v>3433</v>
      </c>
      <c r="E125" s="295" t="s">
        <v>3432</v>
      </c>
      <c r="F125" s="295" t="s">
        <v>2927</v>
      </c>
      <c r="G125" s="294" t="s">
        <v>3431</v>
      </c>
      <c r="H125" s="286" t="s">
        <v>2541</v>
      </c>
      <c r="I125" s="298">
        <v>40292</v>
      </c>
      <c r="J125" s="287" t="s">
        <v>3622</v>
      </c>
      <c r="K125" s="287" t="s">
        <v>3010</v>
      </c>
      <c r="L125" s="298">
        <v>41387</v>
      </c>
    </row>
    <row r="126" spans="2:12" ht="54.75" customHeight="1">
      <c r="B126" s="292">
        <v>124</v>
      </c>
      <c r="C126" s="293" t="s">
        <v>4619</v>
      </c>
      <c r="D126" s="294" t="s">
        <v>3035</v>
      </c>
      <c r="E126" s="295" t="s">
        <v>3430</v>
      </c>
      <c r="F126" s="295" t="s">
        <v>4616</v>
      </c>
      <c r="G126" s="294" t="s">
        <v>3033</v>
      </c>
      <c r="H126" s="286" t="s">
        <v>2542</v>
      </c>
      <c r="I126" s="287" t="s">
        <v>2914</v>
      </c>
      <c r="J126" s="287" t="s">
        <v>3426</v>
      </c>
      <c r="K126" s="287" t="s">
        <v>2923</v>
      </c>
      <c r="L126" s="287" t="s">
        <v>2912</v>
      </c>
    </row>
    <row r="127" spans="2:12" ht="54.75" customHeight="1">
      <c r="B127" s="292">
        <v>125</v>
      </c>
      <c r="C127" s="293" t="s">
        <v>4218</v>
      </c>
      <c r="D127" s="294" t="s">
        <v>3038</v>
      </c>
      <c r="E127" s="295" t="s">
        <v>3619</v>
      </c>
      <c r="F127" s="295" t="s">
        <v>2927</v>
      </c>
      <c r="G127" s="294" t="s">
        <v>4219</v>
      </c>
      <c r="H127" s="286" t="s">
        <v>2543</v>
      </c>
      <c r="I127" s="287" t="s">
        <v>2967</v>
      </c>
      <c r="J127" s="287" t="s">
        <v>3425</v>
      </c>
      <c r="K127" s="287" t="s">
        <v>2923</v>
      </c>
      <c r="L127" s="287" t="s">
        <v>2965</v>
      </c>
    </row>
    <row r="128" spans="2:12" ht="54.75" customHeight="1">
      <c r="B128" s="292">
        <v>126</v>
      </c>
      <c r="C128" s="293" t="s">
        <v>4536</v>
      </c>
      <c r="D128" s="294" t="s">
        <v>3236</v>
      </c>
      <c r="E128" s="295" t="s">
        <v>3620</v>
      </c>
      <c r="F128" s="295" t="s">
        <v>4537</v>
      </c>
      <c r="G128" s="294" t="s">
        <v>3234</v>
      </c>
      <c r="H128" s="286" t="s">
        <v>2543</v>
      </c>
      <c r="I128" s="287" t="s">
        <v>2967</v>
      </c>
      <c r="J128" s="287" t="s">
        <v>3424</v>
      </c>
      <c r="K128" s="287" t="s">
        <v>3423</v>
      </c>
      <c r="L128" s="287" t="s">
        <v>2965</v>
      </c>
    </row>
    <row r="129" spans="2:12" ht="54.75" customHeight="1">
      <c r="B129" s="292">
        <v>127</v>
      </c>
      <c r="C129" s="293" t="s">
        <v>4151</v>
      </c>
      <c r="D129" s="294" t="s">
        <v>4152</v>
      </c>
      <c r="E129" s="295" t="s">
        <v>3621</v>
      </c>
      <c r="F129" s="295" t="s">
        <v>4153</v>
      </c>
      <c r="G129" s="294" t="s">
        <v>4154</v>
      </c>
      <c r="H129" s="286" t="s">
        <v>2544</v>
      </c>
      <c r="I129" s="298">
        <v>40110</v>
      </c>
      <c r="J129" s="287" t="s">
        <v>3623</v>
      </c>
      <c r="K129" s="287" t="s">
        <v>3422</v>
      </c>
      <c r="L129" s="298">
        <v>41205</v>
      </c>
    </row>
    <row r="130" spans="2:12" ht="54.75" customHeight="1">
      <c r="B130" s="292">
        <v>128</v>
      </c>
      <c r="C130" s="293" t="s">
        <v>4753</v>
      </c>
      <c r="D130" s="294" t="s">
        <v>2959</v>
      </c>
      <c r="E130" s="295" t="s">
        <v>3622</v>
      </c>
      <c r="F130" s="295" t="s">
        <v>3010</v>
      </c>
      <c r="G130" s="294" t="s">
        <v>2956</v>
      </c>
      <c r="H130" s="286" t="s">
        <v>2545</v>
      </c>
      <c r="I130" s="287" t="s">
        <v>2933</v>
      </c>
      <c r="J130" s="287" t="s">
        <v>3421</v>
      </c>
      <c r="K130" s="287" t="s">
        <v>3129</v>
      </c>
      <c r="L130" s="287" t="s">
        <v>2931</v>
      </c>
    </row>
    <row r="131" spans="2:12" ht="54.75" customHeight="1">
      <c r="B131" s="292">
        <v>129</v>
      </c>
      <c r="C131" s="293" t="s">
        <v>4915</v>
      </c>
      <c r="D131" s="294" t="s">
        <v>4912</v>
      </c>
      <c r="E131" s="295" t="s">
        <v>4916</v>
      </c>
      <c r="F131" s="295" t="s">
        <v>2927</v>
      </c>
      <c r="G131" s="294" t="s">
        <v>4914</v>
      </c>
      <c r="H131" s="286" t="s">
        <v>2546</v>
      </c>
      <c r="I131" s="287" t="s">
        <v>3122</v>
      </c>
      <c r="J131" s="287" t="s">
        <v>3420</v>
      </c>
      <c r="K131" s="287" t="s">
        <v>2927</v>
      </c>
      <c r="L131" s="287" t="s">
        <v>3120</v>
      </c>
    </row>
    <row r="132" spans="2:12" ht="54.75" customHeight="1">
      <c r="B132" s="292">
        <v>130</v>
      </c>
      <c r="C132" s="293" t="s">
        <v>4911</v>
      </c>
      <c r="D132" s="294" t="s">
        <v>4912</v>
      </c>
      <c r="E132" s="295" t="s">
        <v>4913</v>
      </c>
      <c r="F132" s="295" t="s">
        <v>2927</v>
      </c>
      <c r="G132" s="294" t="s">
        <v>4914</v>
      </c>
      <c r="H132" s="286" t="s">
        <v>2547</v>
      </c>
      <c r="I132" s="298">
        <v>38877</v>
      </c>
      <c r="J132" s="287" t="s">
        <v>3624</v>
      </c>
      <c r="K132" s="287" t="s">
        <v>2927</v>
      </c>
      <c r="L132" s="301">
        <v>41068</v>
      </c>
    </row>
    <row r="133" spans="2:12" ht="54.75" customHeight="1">
      <c r="B133" s="292">
        <v>131</v>
      </c>
      <c r="C133" s="293" t="s">
        <v>4593</v>
      </c>
      <c r="D133" s="294" t="s">
        <v>2914</v>
      </c>
      <c r="E133" s="295" t="s">
        <v>3426</v>
      </c>
      <c r="F133" s="295" t="s">
        <v>2923</v>
      </c>
      <c r="G133" s="294" t="s">
        <v>2912</v>
      </c>
      <c r="H133" s="286" t="s">
        <v>2548</v>
      </c>
      <c r="I133" s="287" t="s">
        <v>3419</v>
      </c>
      <c r="J133" s="287" t="s">
        <v>3418</v>
      </c>
      <c r="K133" s="287" t="s">
        <v>3417</v>
      </c>
      <c r="L133" s="287" t="s">
        <v>3416</v>
      </c>
    </row>
    <row r="134" spans="2:12" ht="54.75" customHeight="1">
      <c r="B134" s="292">
        <v>132</v>
      </c>
      <c r="C134" s="293" t="s">
        <v>4826</v>
      </c>
      <c r="D134" s="294" t="s">
        <v>2967</v>
      </c>
      <c r="E134" s="295" t="s">
        <v>3424</v>
      </c>
      <c r="F134" s="295" t="s">
        <v>4827</v>
      </c>
      <c r="G134" s="294" t="s">
        <v>2965</v>
      </c>
      <c r="H134" s="286" t="s">
        <v>2549</v>
      </c>
      <c r="I134" s="287" t="s">
        <v>2911</v>
      </c>
      <c r="J134" s="287" t="s">
        <v>3415</v>
      </c>
      <c r="K134" s="287" t="s">
        <v>2927</v>
      </c>
      <c r="L134" s="287" t="s">
        <v>2908</v>
      </c>
    </row>
    <row r="135" spans="2:12" ht="54.75" customHeight="1">
      <c r="B135" s="292">
        <v>133</v>
      </c>
      <c r="C135" s="293" t="s">
        <v>4826</v>
      </c>
      <c r="D135" s="294" t="s">
        <v>2967</v>
      </c>
      <c r="E135" s="295" t="s">
        <v>3425</v>
      </c>
      <c r="F135" s="295" t="s">
        <v>2923</v>
      </c>
      <c r="G135" s="294" t="s">
        <v>2965</v>
      </c>
      <c r="H135" s="286" t="s">
        <v>2550</v>
      </c>
      <c r="I135" s="287" t="s">
        <v>3051</v>
      </c>
      <c r="J135" s="287" t="s">
        <v>3414</v>
      </c>
      <c r="K135" s="287" t="s">
        <v>3180</v>
      </c>
      <c r="L135" s="287" t="s">
        <v>3049</v>
      </c>
    </row>
    <row r="136" spans="2:12" ht="54.75" customHeight="1">
      <c r="B136" s="292">
        <v>134</v>
      </c>
      <c r="C136" s="293" t="s">
        <v>4653</v>
      </c>
      <c r="D136" s="294" t="s">
        <v>3217</v>
      </c>
      <c r="E136" s="295" t="s">
        <v>3623</v>
      </c>
      <c r="F136" s="295" t="s">
        <v>4654</v>
      </c>
      <c r="G136" s="294" t="s">
        <v>3215</v>
      </c>
      <c r="H136" s="286" t="s">
        <v>2551</v>
      </c>
      <c r="I136" s="287" t="s">
        <v>3066</v>
      </c>
      <c r="J136" s="287" t="s">
        <v>3413</v>
      </c>
      <c r="K136" s="287" t="s">
        <v>2927</v>
      </c>
      <c r="L136" s="287" t="s">
        <v>3063</v>
      </c>
    </row>
    <row r="137" spans="2:12" ht="54.75" customHeight="1">
      <c r="B137" s="292">
        <v>135</v>
      </c>
      <c r="C137" s="293" t="s">
        <v>4332</v>
      </c>
      <c r="D137" s="294" t="s">
        <v>2933</v>
      </c>
      <c r="E137" s="295" t="s">
        <v>3421</v>
      </c>
      <c r="F137" s="295" t="s">
        <v>3129</v>
      </c>
      <c r="G137" s="294" t="s">
        <v>4333</v>
      </c>
      <c r="H137" s="286" t="s">
        <v>2552</v>
      </c>
      <c r="I137" s="298">
        <v>40155</v>
      </c>
      <c r="J137" s="287" t="s">
        <v>3119</v>
      </c>
      <c r="K137" s="287" t="s">
        <v>2927</v>
      </c>
      <c r="L137" s="298">
        <v>41250</v>
      </c>
    </row>
    <row r="138" spans="2:12" ht="54.75" customHeight="1">
      <c r="B138" s="292">
        <v>136</v>
      </c>
      <c r="C138" s="293" t="s">
        <v>4813</v>
      </c>
      <c r="D138" s="294" t="s">
        <v>3122</v>
      </c>
      <c r="E138" s="295" t="s">
        <v>3420</v>
      </c>
      <c r="F138" s="295" t="s">
        <v>2927</v>
      </c>
      <c r="G138" s="294" t="s">
        <v>3120</v>
      </c>
      <c r="H138" s="286" t="s">
        <v>2553</v>
      </c>
      <c r="I138" s="298">
        <v>38720</v>
      </c>
      <c r="J138" s="287" t="s">
        <v>3625</v>
      </c>
      <c r="K138" s="287" t="s">
        <v>2916</v>
      </c>
      <c r="L138" s="301">
        <v>40910</v>
      </c>
    </row>
    <row r="139" spans="2:12" ht="54.75" customHeight="1">
      <c r="B139" s="292">
        <v>137</v>
      </c>
      <c r="C139" s="293" t="s">
        <v>4122</v>
      </c>
      <c r="D139" s="294" t="s">
        <v>3022</v>
      </c>
      <c r="E139" s="295" t="s">
        <v>3624</v>
      </c>
      <c r="F139" s="295" t="s">
        <v>2927</v>
      </c>
      <c r="G139" s="294" t="s">
        <v>4123</v>
      </c>
      <c r="H139" s="286" t="s">
        <v>2554</v>
      </c>
      <c r="I139" s="287" t="s">
        <v>3283</v>
      </c>
      <c r="J139" s="287" t="s">
        <v>3412</v>
      </c>
      <c r="K139" s="287" t="s">
        <v>2962</v>
      </c>
      <c r="L139" s="287" t="s">
        <v>3281</v>
      </c>
    </row>
    <row r="140" spans="2:12" ht="54.75" customHeight="1">
      <c r="B140" s="292">
        <v>138</v>
      </c>
      <c r="C140" s="293" t="s">
        <v>4294</v>
      </c>
      <c r="D140" s="294" t="s">
        <v>3419</v>
      </c>
      <c r="E140" s="295" t="s">
        <v>3418</v>
      </c>
      <c r="F140" s="295" t="s">
        <v>4295</v>
      </c>
      <c r="G140" s="294" t="s">
        <v>4296</v>
      </c>
      <c r="H140" s="286" t="s">
        <v>2555</v>
      </c>
      <c r="I140" s="287" t="s">
        <v>3015</v>
      </c>
      <c r="J140" s="287" t="s">
        <v>3411</v>
      </c>
      <c r="K140" s="287" t="s">
        <v>2927</v>
      </c>
      <c r="L140" s="287" t="s">
        <v>3013</v>
      </c>
    </row>
    <row r="141" spans="2:12" ht="54.75" customHeight="1">
      <c r="B141" s="292">
        <v>139</v>
      </c>
      <c r="C141" s="293" t="s">
        <v>4842</v>
      </c>
      <c r="D141" s="294" t="s">
        <v>2911</v>
      </c>
      <c r="E141" s="295" t="s">
        <v>3415</v>
      </c>
      <c r="F141" s="295" t="s">
        <v>2927</v>
      </c>
      <c r="G141" s="294" t="s">
        <v>2908</v>
      </c>
      <c r="H141" s="286" t="s">
        <v>2556</v>
      </c>
      <c r="I141" s="298">
        <v>38801</v>
      </c>
      <c r="J141" s="287" t="s">
        <v>3626</v>
      </c>
      <c r="K141" s="287" t="s">
        <v>2916</v>
      </c>
      <c r="L141" s="301">
        <v>40992</v>
      </c>
    </row>
    <row r="142" spans="2:12" ht="54.75" customHeight="1">
      <c r="B142" s="292">
        <v>140</v>
      </c>
      <c r="C142" s="293" t="s">
        <v>4667</v>
      </c>
      <c r="D142" s="294" t="s">
        <v>3051</v>
      </c>
      <c r="E142" s="295" t="s">
        <v>3414</v>
      </c>
      <c r="F142" s="295" t="s">
        <v>3180</v>
      </c>
      <c r="G142" s="294" t="s">
        <v>3049</v>
      </c>
      <c r="H142" s="286" t="s">
        <v>140</v>
      </c>
      <c r="I142" s="287" t="s">
        <v>3274</v>
      </c>
      <c r="J142" s="287" t="s">
        <v>3410</v>
      </c>
      <c r="K142" s="287" t="s">
        <v>2916</v>
      </c>
      <c r="L142" s="298">
        <v>39846</v>
      </c>
    </row>
    <row r="143" spans="2:12" ht="54.75" customHeight="1">
      <c r="B143" s="292">
        <v>141</v>
      </c>
      <c r="C143" s="293" t="s">
        <v>4702</v>
      </c>
      <c r="D143" s="294" t="s">
        <v>3066</v>
      </c>
      <c r="E143" s="295" t="s">
        <v>3413</v>
      </c>
      <c r="F143" s="295" t="s">
        <v>2927</v>
      </c>
      <c r="G143" s="294" t="s">
        <v>3063</v>
      </c>
      <c r="H143" s="286" t="s">
        <v>2557</v>
      </c>
      <c r="I143" s="298">
        <v>38877</v>
      </c>
      <c r="J143" s="287" t="s">
        <v>3627</v>
      </c>
      <c r="K143" s="287" t="s">
        <v>3409</v>
      </c>
      <c r="L143" s="301">
        <v>41068</v>
      </c>
    </row>
    <row r="144" spans="2:12" ht="54.75" customHeight="1">
      <c r="B144" s="292">
        <v>142</v>
      </c>
      <c r="C144" s="293" t="s">
        <v>4676</v>
      </c>
      <c r="D144" s="294" t="s">
        <v>2906</v>
      </c>
      <c r="E144" s="295" t="s">
        <v>3119</v>
      </c>
      <c r="F144" s="295" t="s">
        <v>2927</v>
      </c>
      <c r="G144" s="294" t="s">
        <v>2903</v>
      </c>
      <c r="H144" s="286" t="s">
        <v>2558</v>
      </c>
      <c r="I144" s="287" t="s">
        <v>3408</v>
      </c>
      <c r="J144" s="287" t="s">
        <v>3407</v>
      </c>
      <c r="K144" s="287" t="s">
        <v>3076</v>
      </c>
      <c r="L144" s="287" t="s">
        <v>3406</v>
      </c>
    </row>
    <row r="145" spans="2:12" ht="54.75" customHeight="1">
      <c r="B145" s="292">
        <v>143</v>
      </c>
      <c r="C145" s="293" t="s">
        <v>4015</v>
      </c>
      <c r="D145" s="294" t="s">
        <v>4013</v>
      </c>
      <c r="E145" s="295" t="s">
        <v>3625</v>
      </c>
      <c r="F145" s="295" t="s">
        <v>2916</v>
      </c>
      <c r="G145" s="294" t="s">
        <v>4016</v>
      </c>
      <c r="H145" s="286" t="s">
        <v>141</v>
      </c>
      <c r="I145" s="298">
        <v>38720</v>
      </c>
      <c r="J145" s="287" t="s">
        <v>3628</v>
      </c>
      <c r="K145" s="287" t="s">
        <v>2916</v>
      </c>
      <c r="L145" s="301">
        <v>40910</v>
      </c>
    </row>
    <row r="146" spans="2:12" ht="54.75" customHeight="1">
      <c r="B146" s="292">
        <v>144</v>
      </c>
      <c r="C146" s="293" t="s">
        <v>4742</v>
      </c>
      <c r="D146" s="294" t="s">
        <v>3283</v>
      </c>
      <c r="E146" s="295" t="s">
        <v>3412</v>
      </c>
      <c r="F146" s="295" t="s">
        <v>2962</v>
      </c>
      <c r="G146" s="294" t="s">
        <v>3281</v>
      </c>
      <c r="H146" s="286" t="s">
        <v>2559</v>
      </c>
      <c r="I146" s="287" t="s">
        <v>3217</v>
      </c>
      <c r="J146" s="287" t="s">
        <v>3405</v>
      </c>
      <c r="K146" s="287" t="s">
        <v>2923</v>
      </c>
      <c r="L146" s="287" t="s">
        <v>3215</v>
      </c>
    </row>
    <row r="147" spans="2:12" ht="54.75" customHeight="1">
      <c r="B147" s="292">
        <v>145</v>
      </c>
      <c r="C147" s="293" t="s">
        <v>4517</v>
      </c>
      <c r="D147" s="294" t="s">
        <v>3015</v>
      </c>
      <c r="E147" s="295" t="s">
        <v>3411</v>
      </c>
      <c r="F147" s="295" t="s">
        <v>2927</v>
      </c>
      <c r="G147" s="294" t="s">
        <v>3013</v>
      </c>
      <c r="H147" s="286" t="s">
        <v>2560</v>
      </c>
      <c r="I147" s="287" t="s">
        <v>3404</v>
      </c>
      <c r="J147" s="287" t="s">
        <v>3403</v>
      </c>
      <c r="K147" s="287" t="s">
        <v>2916</v>
      </c>
      <c r="L147" s="287" t="s">
        <v>3402</v>
      </c>
    </row>
    <row r="148" spans="2:12" ht="54.75" customHeight="1">
      <c r="B148" s="292">
        <v>146</v>
      </c>
      <c r="C148" s="293" t="s">
        <v>4075</v>
      </c>
      <c r="D148" s="294" t="s">
        <v>4076</v>
      </c>
      <c r="E148" s="295" t="s">
        <v>3626</v>
      </c>
      <c r="F148" s="295" t="s">
        <v>2916</v>
      </c>
      <c r="G148" s="294" t="s">
        <v>4077</v>
      </c>
      <c r="H148" s="286" t="s">
        <v>2561</v>
      </c>
      <c r="I148" s="298">
        <v>40397</v>
      </c>
      <c r="J148" s="287" t="s">
        <v>3629</v>
      </c>
      <c r="K148" s="287" t="s">
        <v>3401</v>
      </c>
      <c r="L148" s="298">
        <v>41492</v>
      </c>
    </row>
    <row r="149" spans="2:12" ht="54.75" customHeight="1">
      <c r="B149" s="292">
        <v>147</v>
      </c>
      <c r="C149" s="293" t="s">
        <v>140</v>
      </c>
      <c r="D149" s="294" t="s">
        <v>3274</v>
      </c>
      <c r="E149" s="295" t="s">
        <v>3410</v>
      </c>
      <c r="F149" s="295" t="s">
        <v>2916</v>
      </c>
      <c r="G149" s="294" t="s">
        <v>4041</v>
      </c>
      <c r="H149" s="286" t="s">
        <v>2562</v>
      </c>
      <c r="I149" s="287" t="s">
        <v>2974</v>
      </c>
      <c r="J149" s="287" t="s">
        <v>3400</v>
      </c>
      <c r="K149" s="287" t="s">
        <v>2927</v>
      </c>
      <c r="L149" s="287" t="s">
        <v>2971</v>
      </c>
    </row>
    <row r="150" spans="2:12" ht="54.75" customHeight="1">
      <c r="B150" s="292">
        <v>148</v>
      </c>
      <c r="C150" s="293" t="s">
        <v>4124</v>
      </c>
      <c r="D150" s="294" t="s">
        <v>3022</v>
      </c>
      <c r="E150" s="295" t="s">
        <v>3627</v>
      </c>
      <c r="F150" s="295" t="s">
        <v>4125</v>
      </c>
      <c r="G150" s="294" t="s">
        <v>4126</v>
      </c>
      <c r="H150" s="286" t="s">
        <v>2563</v>
      </c>
      <c r="I150" s="298">
        <v>40071</v>
      </c>
      <c r="J150" s="287" t="s">
        <v>3630</v>
      </c>
      <c r="K150" s="287" t="s">
        <v>3399</v>
      </c>
      <c r="L150" s="298">
        <v>41166</v>
      </c>
    </row>
    <row r="151" spans="2:12" ht="54.75" customHeight="1">
      <c r="B151" s="292">
        <v>149</v>
      </c>
      <c r="C151" s="293" t="s">
        <v>4932</v>
      </c>
      <c r="D151" s="294" t="s">
        <v>4933</v>
      </c>
      <c r="E151" s="295" t="s">
        <v>4934</v>
      </c>
      <c r="F151" s="295" t="s">
        <v>2927</v>
      </c>
      <c r="G151" s="294" t="s">
        <v>4935</v>
      </c>
      <c r="H151" s="286" t="s">
        <v>2564</v>
      </c>
      <c r="I151" s="298">
        <v>39031</v>
      </c>
      <c r="J151" s="287" t="s">
        <v>3631</v>
      </c>
      <c r="K151" s="287" t="s">
        <v>3632</v>
      </c>
      <c r="L151" s="287" t="s">
        <v>3818</v>
      </c>
    </row>
    <row r="152" spans="2:12" ht="54.75" customHeight="1">
      <c r="B152" s="292">
        <v>150</v>
      </c>
      <c r="C152" s="293" t="s">
        <v>4452</v>
      </c>
      <c r="D152" s="294" t="s">
        <v>3408</v>
      </c>
      <c r="E152" s="295" t="s">
        <v>3407</v>
      </c>
      <c r="F152" s="295" t="s">
        <v>3076</v>
      </c>
      <c r="G152" s="294" t="s">
        <v>3406</v>
      </c>
      <c r="H152" s="286" t="s">
        <v>2565</v>
      </c>
      <c r="I152" s="287" t="s">
        <v>2964</v>
      </c>
      <c r="J152" s="287" t="s">
        <v>3398</v>
      </c>
      <c r="K152" s="287" t="s">
        <v>3397</v>
      </c>
      <c r="L152" s="287" t="s">
        <v>2961</v>
      </c>
    </row>
    <row r="153" spans="2:12" ht="54.75" customHeight="1">
      <c r="B153" s="292">
        <v>151</v>
      </c>
      <c r="C153" s="293" t="s">
        <v>141</v>
      </c>
      <c r="D153" s="294" t="s">
        <v>4013</v>
      </c>
      <c r="E153" s="295" t="s">
        <v>3628</v>
      </c>
      <c r="F153" s="295" t="s">
        <v>2916</v>
      </c>
      <c r="G153" s="294" t="s">
        <v>4017</v>
      </c>
      <c r="H153" s="286" t="s">
        <v>2566</v>
      </c>
      <c r="I153" s="287" t="s">
        <v>3117</v>
      </c>
      <c r="J153" s="287" t="s">
        <v>3396</v>
      </c>
      <c r="K153" s="287" t="s">
        <v>2927</v>
      </c>
      <c r="L153" s="287" t="s">
        <v>3115</v>
      </c>
    </row>
    <row r="154" spans="2:12" ht="54.75" customHeight="1">
      <c r="B154" s="292">
        <v>152</v>
      </c>
      <c r="C154" s="293" t="s">
        <v>4656</v>
      </c>
      <c r="D154" s="294" t="s">
        <v>3217</v>
      </c>
      <c r="E154" s="295" t="s">
        <v>3405</v>
      </c>
      <c r="F154" s="295" t="s">
        <v>2923</v>
      </c>
      <c r="G154" s="294" t="s">
        <v>3215</v>
      </c>
      <c r="H154" s="286" t="s">
        <v>2567</v>
      </c>
      <c r="I154" s="287" t="s">
        <v>3395</v>
      </c>
      <c r="J154" s="287" t="s">
        <v>3394</v>
      </c>
      <c r="K154" s="287" t="s">
        <v>2923</v>
      </c>
      <c r="L154" s="287" t="s">
        <v>3393</v>
      </c>
    </row>
    <row r="155" spans="2:12" ht="54.75" customHeight="1">
      <c r="B155" s="292">
        <v>153</v>
      </c>
      <c r="C155" s="293" t="s">
        <v>4247</v>
      </c>
      <c r="D155" s="294" t="s">
        <v>3404</v>
      </c>
      <c r="E155" s="295" t="s">
        <v>3403</v>
      </c>
      <c r="F155" s="295" t="s">
        <v>4248</v>
      </c>
      <c r="G155" s="294" t="s">
        <v>4249</v>
      </c>
      <c r="H155" s="286" t="s">
        <v>2568</v>
      </c>
      <c r="I155" s="298">
        <v>39130</v>
      </c>
      <c r="J155" s="287" t="s">
        <v>3633</v>
      </c>
      <c r="K155" s="287" t="s">
        <v>3392</v>
      </c>
      <c r="L155" s="298">
        <v>40225</v>
      </c>
    </row>
    <row r="156" spans="2:12" ht="54.75" customHeight="1">
      <c r="B156" s="292">
        <v>154</v>
      </c>
      <c r="C156" s="293" t="s">
        <v>4845</v>
      </c>
      <c r="D156" s="294" t="s">
        <v>2911</v>
      </c>
      <c r="E156" s="295" t="s">
        <v>3629</v>
      </c>
      <c r="F156" s="295" t="s">
        <v>4846</v>
      </c>
      <c r="G156" s="294" t="s">
        <v>2908</v>
      </c>
      <c r="H156" s="286" t="s">
        <v>2569</v>
      </c>
      <c r="I156" s="298">
        <v>38953</v>
      </c>
      <c r="J156" s="287" t="s">
        <v>3634</v>
      </c>
      <c r="K156" s="287" t="s">
        <v>3210</v>
      </c>
      <c r="L156" s="301">
        <v>41144</v>
      </c>
    </row>
    <row r="157" spans="2:12" ht="54.75" customHeight="1">
      <c r="B157" s="292">
        <v>155</v>
      </c>
      <c r="C157" s="293" t="s">
        <v>4508</v>
      </c>
      <c r="D157" s="294" t="s">
        <v>2974</v>
      </c>
      <c r="E157" s="295" t="s">
        <v>3400</v>
      </c>
      <c r="F157" s="295" t="s">
        <v>2927</v>
      </c>
      <c r="G157" s="294" t="s">
        <v>2971</v>
      </c>
      <c r="H157" s="286" t="s">
        <v>142</v>
      </c>
      <c r="I157" s="298">
        <v>38720</v>
      </c>
      <c r="J157" s="287" t="s">
        <v>3635</v>
      </c>
      <c r="K157" s="287" t="s">
        <v>3636</v>
      </c>
      <c r="L157" s="301">
        <v>40910</v>
      </c>
    </row>
    <row r="158" spans="2:12" ht="54.75" customHeight="1">
      <c r="B158" s="292">
        <v>156</v>
      </c>
      <c r="C158" s="293" t="s">
        <v>4631</v>
      </c>
      <c r="D158" s="294" t="s">
        <v>4632</v>
      </c>
      <c r="E158" s="295" t="s">
        <v>3630</v>
      </c>
      <c r="F158" s="295" t="s">
        <v>4633</v>
      </c>
      <c r="G158" s="294" t="s">
        <v>4634</v>
      </c>
      <c r="H158" s="286" t="s">
        <v>2570</v>
      </c>
      <c r="I158" s="287" t="s">
        <v>3143</v>
      </c>
      <c r="J158" s="287" t="s">
        <v>3391</v>
      </c>
      <c r="K158" s="287" t="s">
        <v>2916</v>
      </c>
      <c r="L158" s="287" t="s">
        <v>3141</v>
      </c>
    </row>
    <row r="159" spans="2:12" ht="54.75" customHeight="1">
      <c r="B159" s="292">
        <v>157</v>
      </c>
      <c r="C159" s="293" t="s">
        <v>4233</v>
      </c>
      <c r="D159" s="294" t="s">
        <v>4230</v>
      </c>
      <c r="E159" s="295" t="s">
        <v>3631</v>
      </c>
      <c r="F159" s="295" t="s">
        <v>4234</v>
      </c>
      <c r="G159" s="294" t="s">
        <v>4235</v>
      </c>
      <c r="H159" s="286" t="s">
        <v>2571</v>
      </c>
      <c r="I159" s="298">
        <v>39632</v>
      </c>
      <c r="J159" s="287" t="s">
        <v>3637</v>
      </c>
      <c r="K159" s="287" t="s">
        <v>3390</v>
      </c>
      <c r="L159" s="298">
        <v>40726</v>
      </c>
    </row>
    <row r="160" spans="2:12" ht="54.75" customHeight="1">
      <c r="B160" s="292">
        <v>158</v>
      </c>
      <c r="C160" s="293" t="s">
        <v>4260</v>
      </c>
      <c r="D160" s="294" t="s">
        <v>2964</v>
      </c>
      <c r="E160" s="295" t="s">
        <v>3398</v>
      </c>
      <c r="F160" s="295" t="s">
        <v>3397</v>
      </c>
      <c r="G160" s="294" t="s">
        <v>4261</v>
      </c>
      <c r="H160" s="286" t="s">
        <v>2572</v>
      </c>
      <c r="I160" s="287" t="s">
        <v>3323</v>
      </c>
      <c r="J160" s="287" t="s">
        <v>3389</v>
      </c>
      <c r="K160" s="287" t="s">
        <v>3388</v>
      </c>
      <c r="L160" s="298">
        <v>40270</v>
      </c>
    </row>
    <row r="161" spans="2:12" ht="54.75" customHeight="1">
      <c r="B161" s="292">
        <v>159</v>
      </c>
      <c r="C161" s="293" t="s">
        <v>4534</v>
      </c>
      <c r="D161" s="294" t="s">
        <v>3117</v>
      </c>
      <c r="E161" s="295" t="s">
        <v>3396</v>
      </c>
      <c r="F161" s="295" t="s">
        <v>2927</v>
      </c>
      <c r="G161" s="294" t="s">
        <v>3115</v>
      </c>
      <c r="H161" s="286" t="s">
        <v>2573</v>
      </c>
      <c r="I161" s="298">
        <v>39556</v>
      </c>
      <c r="J161" s="287" t="s">
        <v>3638</v>
      </c>
      <c r="K161" s="287" t="s">
        <v>3387</v>
      </c>
      <c r="L161" s="298">
        <v>40650</v>
      </c>
    </row>
    <row r="162" spans="2:12" ht="54.75" customHeight="1">
      <c r="B162" s="292">
        <v>160</v>
      </c>
      <c r="C162" s="293" t="s">
        <v>4383</v>
      </c>
      <c r="D162" s="294" t="s">
        <v>3395</v>
      </c>
      <c r="E162" s="295" t="s">
        <v>3394</v>
      </c>
      <c r="F162" s="295" t="s">
        <v>2923</v>
      </c>
      <c r="G162" s="294" t="s">
        <v>4384</v>
      </c>
      <c r="H162" s="286" t="s">
        <v>2574</v>
      </c>
      <c r="I162" s="298">
        <v>38720</v>
      </c>
      <c r="J162" s="287" t="s">
        <v>3625</v>
      </c>
      <c r="K162" s="287" t="s">
        <v>3639</v>
      </c>
      <c r="L162" s="301">
        <v>40910</v>
      </c>
    </row>
    <row r="163" spans="2:12" ht="54.75" customHeight="1">
      <c r="B163" s="292">
        <v>161</v>
      </c>
      <c r="C163" s="293" t="s">
        <v>4262</v>
      </c>
      <c r="D163" s="294" t="s">
        <v>2964</v>
      </c>
      <c r="E163" s="295" t="s">
        <v>3633</v>
      </c>
      <c r="F163" s="295" t="s">
        <v>4263</v>
      </c>
      <c r="G163" s="294" t="s">
        <v>4264</v>
      </c>
      <c r="H163" s="286" t="s">
        <v>2575</v>
      </c>
      <c r="I163" s="298">
        <v>39555</v>
      </c>
      <c r="J163" s="287" t="s">
        <v>3640</v>
      </c>
      <c r="K163" s="287" t="s">
        <v>3386</v>
      </c>
      <c r="L163" s="298">
        <v>40649</v>
      </c>
    </row>
    <row r="164" spans="2:12" ht="54.75" customHeight="1">
      <c r="B164" s="292">
        <v>162</v>
      </c>
      <c r="C164" s="293" t="s">
        <v>4197</v>
      </c>
      <c r="D164" s="294" t="s">
        <v>4198</v>
      </c>
      <c r="E164" s="295" t="s">
        <v>3634</v>
      </c>
      <c r="F164" s="295" t="s">
        <v>3210</v>
      </c>
      <c r="G164" s="294" t="s">
        <v>4199</v>
      </c>
      <c r="H164" s="286" t="s">
        <v>2576</v>
      </c>
      <c r="I164" s="287" t="s">
        <v>2999</v>
      </c>
      <c r="J164" s="287" t="s">
        <v>3385</v>
      </c>
      <c r="K164" s="287" t="s">
        <v>2927</v>
      </c>
      <c r="L164" s="287" t="s">
        <v>2997</v>
      </c>
    </row>
    <row r="165" spans="2:12" ht="54.75" customHeight="1">
      <c r="B165" s="292">
        <v>163</v>
      </c>
      <c r="C165" s="293" t="s">
        <v>142</v>
      </c>
      <c r="D165" s="294" t="s">
        <v>4013</v>
      </c>
      <c r="E165" s="295" t="s">
        <v>3635</v>
      </c>
      <c r="F165" s="295" t="s">
        <v>4018</v>
      </c>
      <c r="G165" s="294" t="s">
        <v>4019</v>
      </c>
      <c r="H165" s="286" t="s">
        <v>2577</v>
      </c>
      <c r="I165" s="298">
        <v>38794</v>
      </c>
      <c r="J165" s="287" t="s">
        <v>3641</v>
      </c>
      <c r="K165" s="287" t="s">
        <v>3384</v>
      </c>
      <c r="L165" s="301">
        <v>40985</v>
      </c>
    </row>
    <row r="166" spans="2:12" ht="54.75" customHeight="1">
      <c r="B166" s="292">
        <v>164</v>
      </c>
      <c r="C166" s="293" t="s">
        <v>4460</v>
      </c>
      <c r="D166" s="294" t="s">
        <v>3090</v>
      </c>
      <c r="E166" s="295" t="s">
        <v>3637</v>
      </c>
      <c r="F166" s="295" t="s">
        <v>4461</v>
      </c>
      <c r="G166" s="294" t="s">
        <v>4462</v>
      </c>
      <c r="H166" s="286" t="s">
        <v>2578</v>
      </c>
      <c r="I166" s="298">
        <v>40155</v>
      </c>
      <c r="J166" s="287" t="s">
        <v>3642</v>
      </c>
      <c r="K166" s="287" t="s">
        <v>3383</v>
      </c>
      <c r="L166" s="298">
        <v>41250</v>
      </c>
    </row>
    <row r="167" spans="2:12" ht="54.75" customHeight="1">
      <c r="B167" s="292">
        <v>165</v>
      </c>
      <c r="C167" s="293" t="s">
        <v>4283</v>
      </c>
      <c r="D167" s="294" t="s">
        <v>3323</v>
      </c>
      <c r="E167" s="295" t="s">
        <v>3389</v>
      </c>
      <c r="F167" s="295" t="s">
        <v>3388</v>
      </c>
      <c r="G167" s="294" t="s">
        <v>3321</v>
      </c>
      <c r="H167" s="286" t="s">
        <v>2579</v>
      </c>
      <c r="I167" s="298">
        <v>39735</v>
      </c>
      <c r="J167" s="287" t="s">
        <v>3382</v>
      </c>
      <c r="K167" s="287" t="s">
        <v>3381</v>
      </c>
      <c r="L167" s="287" t="s">
        <v>3380</v>
      </c>
    </row>
    <row r="168" spans="2:12" ht="54.75" customHeight="1">
      <c r="B168" s="292">
        <v>166</v>
      </c>
      <c r="C168" s="293" t="s">
        <v>4400</v>
      </c>
      <c r="D168" s="294" t="s">
        <v>3242</v>
      </c>
      <c r="E168" s="295" t="s">
        <v>3638</v>
      </c>
      <c r="F168" s="295" t="s">
        <v>4401</v>
      </c>
      <c r="G168" s="294" t="s">
        <v>3240</v>
      </c>
      <c r="H168" s="286" t="s">
        <v>2580</v>
      </c>
      <c r="I168" s="287" t="s">
        <v>2941</v>
      </c>
      <c r="J168" s="287" t="s">
        <v>3379</v>
      </c>
      <c r="K168" s="287" t="s">
        <v>2927</v>
      </c>
      <c r="L168" s="287" t="s">
        <v>2939</v>
      </c>
    </row>
    <row r="169" spans="2:12" ht="54.75" customHeight="1">
      <c r="B169" s="292">
        <v>167</v>
      </c>
      <c r="C169" s="293" t="s">
        <v>4020</v>
      </c>
      <c r="D169" s="294" t="s">
        <v>4013</v>
      </c>
      <c r="E169" s="295" t="s">
        <v>3625</v>
      </c>
      <c r="F169" s="295" t="s">
        <v>4021</v>
      </c>
      <c r="G169" s="294" t="s">
        <v>4022</v>
      </c>
      <c r="H169" s="286" t="s">
        <v>2581</v>
      </c>
      <c r="I169" s="298">
        <v>38691</v>
      </c>
      <c r="J169" s="287" t="s">
        <v>3643</v>
      </c>
      <c r="K169" s="287" t="s">
        <v>2904</v>
      </c>
      <c r="L169" s="301">
        <v>40881</v>
      </c>
    </row>
    <row r="170" spans="2:12" ht="54.75" customHeight="1">
      <c r="B170" s="292">
        <v>168</v>
      </c>
      <c r="C170" s="293" t="s">
        <v>4393</v>
      </c>
      <c r="D170" s="294" t="s">
        <v>3433</v>
      </c>
      <c r="E170" s="295" t="s">
        <v>3640</v>
      </c>
      <c r="F170" s="295" t="s">
        <v>4394</v>
      </c>
      <c r="G170" s="294" t="s">
        <v>3431</v>
      </c>
      <c r="H170" s="286" t="s">
        <v>2582</v>
      </c>
      <c r="I170" s="287" t="s">
        <v>2906</v>
      </c>
      <c r="J170" s="287" t="s">
        <v>3378</v>
      </c>
      <c r="K170" s="287" t="s">
        <v>2904</v>
      </c>
      <c r="L170" s="287" t="s">
        <v>2903</v>
      </c>
    </row>
    <row r="171" spans="2:12" ht="54.75" customHeight="1">
      <c r="B171" s="292">
        <v>169</v>
      </c>
      <c r="C171" s="293" t="s">
        <v>4945</v>
      </c>
      <c r="D171" s="294" t="s">
        <v>4946</v>
      </c>
      <c r="E171" s="295" t="s">
        <v>4947</v>
      </c>
      <c r="F171" s="295" t="s">
        <v>4948</v>
      </c>
      <c r="G171" s="294" t="s">
        <v>4949</v>
      </c>
      <c r="H171" s="286" t="s">
        <v>2583</v>
      </c>
      <c r="I171" s="298">
        <v>39744</v>
      </c>
      <c r="J171" s="287" t="s">
        <v>3644</v>
      </c>
      <c r="K171" s="287" t="s">
        <v>3377</v>
      </c>
      <c r="L171" s="298">
        <v>40838</v>
      </c>
    </row>
    <row r="172" spans="2:12" ht="54.75" customHeight="1">
      <c r="B172" s="292">
        <v>170</v>
      </c>
      <c r="C172" s="293" t="s">
        <v>4548</v>
      </c>
      <c r="D172" s="294" t="s">
        <v>2999</v>
      </c>
      <c r="E172" s="295" t="s">
        <v>3385</v>
      </c>
      <c r="F172" s="295" t="s">
        <v>2927</v>
      </c>
      <c r="G172" s="294" t="s">
        <v>2997</v>
      </c>
      <c r="H172" s="286" t="s">
        <v>2584</v>
      </c>
      <c r="I172" s="287" t="s">
        <v>3376</v>
      </c>
      <c r="J172" s="287" t="s">
        <v>3375</v>
      </c>
      <c r="K172" s="287" t="s">
        <v>3319</v>
      </c>
      <c r="L172" s="287" t="s">
        <v>3374</v>
      </c>
    </row>
    <row r="173" spans="2:12" ht="54.75" customHeight="1">
      <c r="B173" s="292">
        <v>171</v>
      </c>
      <c r="C173" s="293" t="s">
        <v>4057</v>
      </c>
      <c r="D173" s="294" t="s">
        <v>4054</v>
      </c>
      <c r="E173" s="295" t="s">
        <v>3641</v>
      </c>
      <c r="F173" s="295" t="s">
        <v>4058</v>
      </c>
      <c r="G173" s="294" t="s">
        <v>4059</v>
      </c>
      <c r="H173" s="286" t="s">
        <v>2585</v>
      </c>
      <c r="I173" s="287" t="s">
        <v>3373</v>
      </c>
      <c r="J173" s="287" t="s">
        <v>3372</v>
      </c>
      <c r="K173" s="287" t="s">
        <v>2927</v>
      </c>
      <c r="L173" s="287" t="s">
        <v>2903</v>
      </c>
    </row>
    <row r="174" spans="2:12" ht="54.75" customHeight="1">
      <c r="B174" s="292">
        <v>172</v>
      </c>
      <c r="C174" s="293" t="s">
        <v>4674</v>
      </c>
      <c r="D174" s="294" t="s">
        <v>3373</v>
      </c>
      <c r="E174" s="295" t="s">
        <v>3642</v>
      </c>
      <c r="F174" s="295" t="s">
        <v>4675</v>
      </c>
      <c r="G174" s="294" t="s">
        <v>2903</v>
      </c>
      <c r="H174" s="286" t="s">
        <v>2586</v>
      </c>
      <c r="I174" s="287" t="s">
        <v>2959</v>
      </c>
      <c r="J174" s="287" t="s">
        <v>3371</v>
      </c>
      <c r="K174" s="287" t="s">
        <v>3370</v>
      </c>
      <c r="L174" s="287" t="s">
        <v>2956</v>
      </c>
    </row>
    <row r="175" spans="2:12" ht="54.75" customHeight="1">
      <c r="B175" s="292">
        <v>173</v>
      </c>
      <c r="C175" s="293" t="s">
        <v>4500</v>
      </c>
      <c r="D175" s="294" t="s">
        <v>4498</v>
      </c>
      <c r="E175" s="295" t="s">
        <v>3382</v>
      </c>
      <c r="F175" s="295" t="s">
        <v>3381</v>
      </c>
      <c r="G175" s="294" t="s">
        <v>3380</v>
      </c>
      <c r="H175" s="286" t="s">
        <v>2587</v>
      </c>
      <c r="I175" s="287" t="s">
        <v>3312</v>
      </c>
      <c r="J175" s="287" t="s">
        <v>3369</v>
      </c>
      <c r="K175" s="287" t="s">
        <v>3368</v>
      </c>
      <c r="L175" s="287" t="s">
        <v>3309</v>
      </c>
    </row>
    <row r="176" spans="2:12" ht="54.75" customHeight="1">
      <c r="B176" s="292">
        <v>174</v>
      </c>
      <c r="C176" s="293" t="s">
        <v>4612</v>
      </c>
      <c r="D176" s="294" t="s">
        <v>2941</v>
      </c>
      <c r="E176" s="295" t="s">
        <v>3379</v>
      </c>
      <c r="F176" s="295" t="s">
        <v>2927</v>
      </c>
      <c r="G176" s="294" t="s">
        <v>2939</v>
      </c>
      <c r="H176" s="286" t="s">
        <v>2588</v>
      </c>
      <c r="I176" s="298">
        <v>38920</v>
      </c>
      <c r="J176" s="287" t="s">
        <v>3645</v>
      </c>
      <c r="K176" s="287" t="s">
        <v>3367</v>
      </c>
      <c r="L176" s="301">
        <v>41476</v>
      </c>
    </row>
    <row r="177" spans="2:12" ht="54.75" customHeight="1">
      <c r="B177" s="292">
        <v>175</v>
      </c>
      <c r="C177" s="299" t="s">
        <v>4004</v>
      </c>
      <c r="D177" s="300" t="s">
        <v>2918</v>
      </c>
      <c r="E177" s="299" t="s">
        <v>3643</v>
      </c>
      <c r="F177" s="299" t="s">
        <v>2904</v>
      </c>
      <c r="G177" s="300" t="s">
        <v>4005</v>
      </c>
    </row>
    <row r="178" spans="2:12" ht="54.75" customHeight="1">
      <c r="B178" s="292">
        <v>176</v>
      </c>
      <c r="C178" s="293" t="s">
        <v>4683</v>
      </c>
      <c r="D178" s="294" t="s">
        <v>2906</v>
      </c>
      <c r="E178" s="295" t="s">
        <v>3378</v>
      </c>
      <c r="F178" s="295" t="s">
        <v>2904</v>
      </c>
      <c r="G178" s="294" t="s">
        <v>2903</v>
      </c>
      <c r="H178" s="286" t="s">
        <v>2589</v>
      </c>
      <c r="I178" s="298">
        <v>39794</v>
      </c>
      <c r="J178" s="287" t="s">
        <v>3646</v>
      </c>
      <c r="K178" s="287" t="s">
        <v>3366</v>
      </c>
      <c r="L178" s="298">
        <v>40888</v>
      </c>
    </row>
    <row r="179" spans="2:12" ht="54.75" customHeight="1">
      <c r="B179" s="292">
        <v>177</v>
      </c>
      <c r="C179" s="293" t="s">
        <v>4518</v>
      </c>
      <c r="D179" s="294" t="s">
        <v>3015</v>
      </c>
      <c r="E179" s="295" t="s">
        <v>3644</v>
      </c>
      <c r="F179" s="295" t="s">
        <v>4519</v>
      </c>
      <c r="G179" s="294" t="s">
        <v>3013</v>
      </c>
      <c r="H179" s="286" t="s">
        <v>2590</v>
      </c>
      <c r="I179" s="287" t="s">
        <v>3300</v>
      </c>
      <c r="J179" s="287" t="s">
        <v>3365</v>
      </c>
      <c r="K179" s="287" t="s">
        <v>3168</v>
      </c>
      <c r="L179" s="287" t="s">
        <v>3297</v>
      </c>
    </row>
    <row r="180" spans="2:12" ht="54.75" customHeight="1">
      <c r="B180" s="292">
        <v>178</v>
      </c>
      <c r="C180" s="293" t="s">
        <v>4468</v>
      </c>
      <c r="D180" s="294" t="s">
        <v>3376</v>
      </c>
      <c r="E180" s="295" t="s">
        <v>3375</v>
      </c>
      <c r="F180" s="295" t="s">
        <v>3319</v>
      </c>
      <c r="G180" s="294" t="s">
        <v>3374</v>
      </c>
      <c r="H180" s="286" t="s">
        <v>2591</v>
      </c>
      <c r="I180" s="287" t="s">
        <v>2925</v>
      </c>
      <c r="J180" s="287" t="s">
        <v>3364</v>
      </c>
      <c r="K180" s="287" t="s">
        <v>2927</v>
      </c>
      <c r="L180" s="287" t="s">
        <v>2922</v>
      </c>
    </row>
    <row r="181" spans="2:12" ht="54.75" customHeight="1">
      <c r="B181" s="292">
        <v>179</v>
      </c>
      <c r="C181" s="293" t="s">
        <v>4677</v>
      </c>
      <c r="D181" s="294" t="s">
        <v>3373</v>
      </c>
      <c r="E181" s="295" t="s">
        <v>3372</v>
      </c>
      <c r="F181" s="295" t="s">
        <v>2927</v>
      </c>
      <c r="G181" s="294" t="s">
        <v>2903</v>
      </c>
      <c r="H181" s="286" t="s">
        <v>2592</v>
      </c>
      <c r="I181" s="287" t="s">
        <v>3363</v>
      </c>
      <c r="J181" s="287" t="s">
        <v>3362</v>
      </c>
      <c r="K181" s="287" t="s">
        <v>3361</v>
      </c>
      <c r="L181" s="287" t="s">
        <v>3360</v>
      </c>
    </row>
    <row r="182" spans="2:12" ht="54.75" customHeight="1">
      <c r="B182" s="292">
        <v>180</v>
      </c>
      <c r="C182" s="293" t="s">
        <v>4752</v>
      </c>
      <c r="D182" s="294" t="s">
        <v>2959</v>
      </c>
      <c r="E182" s="295" t="s">
        <v>3371</v>
      </c>
      <c r="F182" s="295" t="s">
        <v>3370</v>
      </c>
      <c r="G182" s="294" t="s">
        <v>2956</v>
      </c>
      <c r="H182" s="286" t="s">
        <v>2593</v>
      </c>
      <c r="I182" s="287" t="s">
        <v>3004</v>
      </c>
      <c r="J182" s="287" t="s">
        <v>3359</v>
      </c>
      <c r="K182" s="287" t="s">
        <v>2923</v>
      </c>
      <c r="L182" s="287" t="s">
        <v>3002</v>
      </c>
    </row>
    <row r="183" spans="2:12" ht="54.75" customHeight="1">
      <c r="B183" s="292">
        <v>181</v>
      </c>
      <c r="C183" s="293" t="s">
        <v>4623</v>
      </c>
      <c r="D183" s="294" t="s">
        <v>3312</v>
      </c>
      <c r="E183" s="295" t="s">
        <v>3369</v>
      </c>
      <c r="F183" s="295" t="s">
        <v>4624</v>
      </c>
      <c r="G183" s="294" t="s">
        <v>3309</v>
      </c>
      <c r="H183" s="286" t="s">
        <v>2594</v>
      </c>
      <c r="I183" s="298">
        <v>39797</v>
      </c>
      <c r="J183" s="287" t="s">
        <v>3647</v>
      </c>
      <c r="K183" s="287" t="s">
        <v>3358</v>
      </c>
      <c r="L183" s="287" t="s">
        <v>3357</v>
      </c>
    </row>
    <row r="184" spans="2:12" ht="54.75" customHeight="1">
      <c r="B184" s="292">
        <v>182</v>
      </c>
      <c r="C184" s="293" t="s">
        <v>4170</v>
      </c>
      <c r="D184" s="294" t="s">
        <v>3078</v>
      </c>
      <c r="E184" s="295" t="s">
        <v>3645</v>
      </c>
      <c r="F184" s="295" t="s">
        <v>4171</v>
      </c>
      <c r="G184" s="294" t="s">
        <v>4172</v>
      </c>
      <c r="H184" s="286" t="s">
        <v>2595</v>
      </c>
      <c r="I184" s="298">
        <v>39892</v>
      </c>
      <c r="J184" s="287" t="s">
        <v>3356</v>
      </c>
      <c r="K184" s="287" t="s">
        <v>2927</v>
      </c>
      <c r="L184" s="287" t="s">
        <v>2926</v>
      </c>
    </row>
    <row r="185" spans="2:12" ht="54.75" customHeight="1">
      <c r="B185" s="292">
        <v>183</v>
      </c>
      <c r="C185" s="293" t="s">
        <v>4170</v>
      </c>
      <c r="D185" s="294" t="s">
        <v>3839</v>
      </c>
      <c r="E185" s="295" t="s">
        <v>3846</v>
      </c>
      <c r="F185" s="295" t="s">
        <v>2927</v>
      </c>
      <c r="G185" s="294" t="s">
        <v>3841</v>
      </c>
      <c r="H185" s="286" t="s">
        <v>2596</v>
      </c>
      <c r="I185" s="287" t="s">
        <v>3041</v>
      </c>
      <c r="J185" s="287" t="s">
        <v>3355</v>
      </c>
      <c r="K185" s="287" t="s">
        <v>2927</v>
      </c>
      <c r="L185" s="287" t="s">
        <v>3039</v>
      </c>
    </row>
    <row r="186" spans="2:12" ht="54.75" customHeight="1">
      <c r="B186" s="292">
        <v>184</v>
      </c>
      <c r="C186" s="293" t="s">
        <v>4170</v>
      </c>
      <c r="D186" s="294" t="s">
        <v>4912</v>
      </c>
      <c r="E186" s="295" t="s">
        <v>4917</v>
      </c>
      <c r="F186" s="295" t="s">
        <v>2927</v>
      </c>
      <c r="G186" s="294" t="s">
        <v>4914</v>
      </c>
      <c r="H186" s="286" t="s">
        <v>2597</v>
      </c>
      <c r="I186" s="287" t="s">
        <v>3354</v>
      </c>
      <c r="J186" s="287" t="s">
        <v>3353</v>
      </c>
      <c r="K186" s="287" t="s">
        <v>2927</v>
      </c>
      <c r="L186" s="287" t="s">
        <v>3352</v>
      </c>
    </row>
    <row r="187" spans="2:12" ht="54.75" customHeight="1">
      <c r="B187" s="292">
        <v>185</v>
      </c>
      <c r="C187" s="293" t="s">
        <v>4528</v>
      </c>
      <c r="D187" s="294" t="s">
        <v>3445</v>
      </c>
      <c r="E187" s="295" t="s">
        <v>3646</v>
      </c>
      <c r="F187" s="295" t="s">
        <v>4529</v>
      </c>
      <c r="G187" s="294" t="s">
        <v>3443</v>
      </c>
      <c r="H187" s="286" t="s">
        <v>2598</v>
      </c>
      <c r="I187" s="298">
        <v>38691</v>
      </c>
      <c r="J187" s="287" t="s">
        <v>3648</v>
      </c>
      <c r="K187" s="287" t="s">
        <v>2927</v>
      </c>
      <c r="L187" s="301">
        <v>40881</v>
      </c>
    </row>
    <row r="188" spans="2:12" ht="54.75" customHeight="1">
      <c r="B188" s="292">
        <v>186</v>
      </c>
      <c r="C188" s="293" t="s">
        <v>4590</v>
      </c>
      <c r="D188" s="294" t="s">
        <v>3300</v>
      </c>
      <c r="E188" s="295" t="s">
        <v>3365</v>
      </c>
      <c r="F188" s="295" t="s">
        <v>3168</v>
      </c>
      <c r="G188" s="294" t="s">
        <v>3297</v>
      </c>
      <c r="H188" s="286" t="s">
        <v>2599</v>
      </c>
      <c r="I188" s="287" t="s">
        <v>3131</v>
      </c>
      <c r="J188" s="287" t="s">
        <v>3351</v>
      </c>
      <c r="K188" s="287" t="s">
        <v>3350</v>
      </c>
      <c r="L188" s="287" t="s">
        <v>3128</v>
      </c>
    </row>
    <row r="189" spans="2:12" ht="54.75" customHeight="1">
      <c r="B189" s="292">
        <v>187</v>
      </c>
      <c r="C189" s="293" t="s">
        <v>4561</v>
      </c>
      <c r="D189" s="294" t="s">
        <v>2925</v>
      </c>
      <c r="E189" s="295" t="s">
        <v>3364</v>
      </c>
      <c r="F189" s="295" t="s">
        <v>2927</v>
      </c>
      <c r="G189" s="294" t="s">
        <v>2922</v>
      </c>
      <c r="H189" s="286" t="s">
        <v>2600</v>
      </c>
      <c r="I189" s="287" t="s">
        <v>3066</v>
      </c>
      <c r="J189" s="287" t="s">
        <v>3349</v>
      </c>
      <c r="K189" s="287" t="s">
        <v>2927</v>
      </c>
      <c r="L189" s="287" t="s">
        <v>3063</v>
      </c>
    </row>
    <row r="190" spans="2:12" ht="54.75" customHeight="1">
      <c r="B190" s="292">
        <v>188</v>
      </c>
      <c r="C190" s="293" t="s">
        <v>4648</v>
      </c>
      <c r="D190" s="294" t="s">
        <v>3363</v>
      </c>
      <c r="E190" s="295" t="s">
        <v>3362</v>
      </c>
      <c r="F190" s="295" t="s">
        <v>4649</v>
      </c>
      <c r="G190" s="294" t="s">
        <v>3360</v>
      </c>
      <c r="H190" s="286" t="s">
        <v>2601</v>
      </c>
      <c r="I190" s="298">
        <v>39689</v>
      </c>
      <c r="J190" s="287" t="s">
        <v>3348</v>
      </c>
      <c r="K190" s="287" t="s">
        <v>3347</v>
      </c>
      <c r="L190" s="298">
        <v>40783</v>
      </c>
    </row>
    <row r="191" spans="2:12" ht="54.75" customHeight="1">
      <c r="B191" s="292">
        <v>189</v>
      </c>
      <c r="C191" s="293" t="s">
        <v>4443</v>
      </c>
      <c r="D191" s="294" t="s">
        <v>3004</v>
      </c>
      <c r="E191" s="295" t="s">
        <v>3359</v>
      </c>
      <c r="F191" s="295" t="s">
        <v>2923</v>
      </c>
      <c r="G191" s="294" t="s">
        <v>4444</v>
      </c>
      <c r="H191" s="286" t="s">
        <v>2902</v>
      </c>
      <c r="I191" s="298">
        <v>39007</v>
      </c>
      <c r="J191" s="287" t="s">
        <v>3649</v>
      </c>
      <c r="K191" s="287" t="s">
        <v>3346</v>
      </c>
      <c r="L191" s="287" t="s">
        <v>3819</v>
      </c>
    </row>
    <row r="192" spans="2:12" ht="54.75" customHeight="1">
      <c r="B192" s="292">
        <v>190</v>
      </c>
      <c r="C192" s="293" t="s">
        <v>4531</v>
      </c>
      <c r="D192" s="294" t="s">
        <v>3117</v>
      </c>
      <c r="E192" s="295" t="s">
        <v>3647</v>
      </c>
      <c r="F192" s="295" t="s">
        <v>4532</v>
      </c>
      <c r="G192" s="294" t="s">
        <v>3115</v>
      </c>
      <c r="H192" s="286" t="s">
        <v>2602</v>
      </c>
      <c r="I192" s="298">
        <v>39742</v>
      </c>
      <c r="J192" s="287" t="s">
        <v>3650</v>
      </c>
      <c r="K192" s="287" t="s">
        <v>3345</v>
      </c>
      <c r="L192" s="298">
        <v>40836</v>
      </c>
    </row>
    <row r="193" spans="2:12" ht="54.75" customHeight="1">
      <c r="B193" s="292">
        <v>191</v>
      </c>
      <c r="C193" s="293" t="s">
        <v>4566</v>
      </c>
      <c r="D193" s="294" t="s">
        <v>2929</v>
      </c>
      <c r="E193" s="295" t="s">
        <v>3356</v>
      </c>
      <c r="F193" s="295" t="s">
        <v>2927</v>
      </c>
      <c r="G193" s="294" t="s">
        <v>2926</v>
      </c>
      <c r="H193" s="286" t="s">
        <v>143</v>
      </c>
      <c r="I193" s="298">
        <v>38751</v>
      </c>
      <c r="J193" s="287" t="s">
        <v>3651</v>
      </c>
      <c r="K193" s="287" t="s">
        <v>2916</v>
      </c>
      <c r="L193" s="301">
        <v>40941</v>
      </c>
    </row>
    <row r="194" spans="2:12" ht="54.75" customHeight="1">
      <c r="B194" s="292">
        <v>192</v>
      </c>
      <c r="C194" s="293" t="s">
        <v>4725</v>
      </c>
      <c r="D194" s="294" t="s">
        <v>3041</v>
      </c>
      <c r="E194" s="295" t="s">
        <v>3355</v>
      </c>
      <c r="F194" s="295" t="s">
        <v>2927</v>
      </c>
      <c r="G194" s="294" t="s">
        <v>3039</v>
      </c>
      <c r="H194" s="286" t="s">
        <v>2603</v>
      </c>
      <c r="I194" s="298">
        <v>39392</v>
      </c>
      <c r="J194" s="287" t="s">
        <v>3652</v>
      </c>
      <c r="K194" s="287" t="s">
        <v>3344</v>
      </c>
      <c r="L194" s="298">
        <v>40487</v>
      </c>
    </row>
    <row r="195" spans="2:12" ht="54.75" customHeight="1">
      <c r="B195" s="292">
        <v>193</v>
      </c>
      <c r="C195" s="293" t="s">
        <v>4522</v>
      </c>
      <c r="D195" s="294" t="s">
        <v>3354</v>
      </c>
      <c r="E195" s="295" t="s">
        <v>3353</v>
      </c>
      <c r="F195" s="295" t="s">
        <v>2927</v>
      </c>
      <c r="G195" s="294" t="s">
        <v>3352</v>
      </c>
      <c r="H195" s="286" t="s">
        <v>2604</v>
      </c>
      <c r="I195" s="287" t="s">
        <v>3032</v>
      </c>
      <c r="J195" s="287" t="s">
        <v>3343</v>
      </c>
      <c r="K195" s="287" t="s">
        <v>3342</v>
      </c>
      <c r="L195" s="298">
        <v>40655</v>
      </c>
    </row>
    <row r="196" spans="2:12" ht="54.75" customHeight="1">
      <c r="B196" s="292">
        <v>194</v>
      </c>
      <c r="C196" s="293" t="s">
        <v>4006</v>
      </c>
      <c r="D196" s="294" t="s">
        <v>2918</v>
      </c>
      <c r="E196" s="295" t="s">
        <v>3648</v>
      </c>
      <c r="F196" s="295" t="s">
        <v>2927</v>
      </c>
      <c r="G196" s="294" t="s">
        <v>4007</v>
      </c>
      <c r="H196" s="286" t="s">
        <v>2605</v>
      </c>
      <c r="I196" s="298">
        <v>38983</v>
      </c>
      <c r="J196" s="287" t="s">
        <v>3653</v>
      </c>
      <c r="K196" s="287" t="s">
        <v>3654</v>
      </c>
      <c r="L196" s="301">
        <v>41174</v>
      </c>
    </row>
    <row r="197" spans="2:12" ht="54.75" customHeight="1">
      <c r="B197" s="292">
        <v>195</v>
      </c>
      <c r="C197" s="293" t="s">
        <v>4542</v>
      </c>
      <c r="D197" s="294" t="s">
        <v>3131</v>
      </c>
      <c r="E197" s="295" t="s">
        <v>3351</v>
      </c>
      <c r="F197" s="295" t="s">
        <v>4543</v>
      </c>
      <c r="G197" s="294" t="s">
        <v>3128</v>
      </c>
      <c r="H197" s="286" t="s">
        <v>2606</v>
      </c>
      <c r="I197" s="298">
        <v>38920</v>
      </c>
      <c r="J197" s="287" t="s">
        <v>3655</v>
      </c>
      <c r="K197" s="287" t="s">
        <v>3340</v>
      </c>
      <c r="L197" s="301">
        <v>41111</v>
      </c>
    </row>
    <row r="198" spans="2:12" ht="54.75" customHeight="1">
      <c r="B198" s="292">
        <v>196</v>
      </c>
      <c r="C198" s="293" t="s">
        <v>4703</v>
      </c>
      <c r="D198" s="294" t="s">
        <v>3066</v>
      </c>
      <c r="E198" s="295" t="s">
        <v>3349</v>
      </c>
      <c r="F198" s="295" t="s">
        <v>2927</v>
      </c>
      <c r="G198" s="294" t="s">
        <v>3063</v>
      </c>
      <c r="H198" s="286" t="s">
        <v>2607</v>
      </c>
      <c r="I198" s="298">
        <v>38983</v>
      </c>
      <c r="J198" s="287" t="s">
        <v>3656</v>
      </c>
      <c r="K198" s="287" t="s">
        <v>2927</v>
      </c>
      <c r="L198" s="301">
        <v>41174</v>
      </c>
    </row>
    <row r="199" spans="2:12" ht="54.75" customHeight="1">
      <c r="B199" s="292">
        <v>197</v>
      </c>
      <c r="C199" s="293" t="s">
        <v>4477</v>
      </c>
      <c r="D199" s="294" t="s">
        <v>4478</v>
      </c>
      <c r="E199" s="295" t="s">
        <v>4479</v>
      </c>
      <c r="F199" s="295" t="s">
        <v>4480</v>
      </c>
      <c r="G199" s="294" t="s">
        <v>4481</v>
      </c>
      <c r="H199" s="286" t="s">
        <v>2608</v>
      </c>
      <c r="I199" s="287" t="s">
        <v>2977</v>
      </c>
      <c r="J199" s="287" t="s">
        <v>3339</v>
      </c>
      <c r="K199" s="287" t="s">
        <v>2927</v>
      </c>
      <c r="L199" s="287" t="s">
        <v>3198</v>
      </c>
    </row>
    <row r="200" spans="2:12" ht="54.75" customHeight="1">
      <c r="B200" s="292">
        <v>198</v>
      </c>
      <c r="C200" s="293" t="s">
        <v>4225</v>
      </c>
      <c r="D200" s="294" t="s">
        <v>4226</v>
      </c>
      <c r="E200" s="295" t="s">
        <v>3649</v>
      </c>
      <c r="F200" s="295" t="s">
        <v>4227</v>
      </c>
      <c r="G200" s="294" t="s">
        <v>4228</v>
      </c>
      <c r="H200" s="286" t="s">
        <v>2609</v>
      </c>
      <c r="I200" s="298">
        <v>40311</v>
      </c>
      <c r="J200" s="287" t="s">
        <v>3657</v>
      </c>
      <c r="K200" s="287" t="s">
        <v>3338</v>
      </c>
      <c r="L200" s="298">
        <v>41406</v>
      </c>
    </row>
    <row r="201" spans="2:12" ht="54.75" customHeight="1">
      <c r="B201" s="292">
        <v>199</v>
      </c>
      <c r="C201" s="293" t="s">
        <v>4501</v>
      </c>
      <c r="D201" s="294" t="s">
        <v>2974</v>
      </c>
      <c r="E201" s="295" t="s">
        <v>3650</v>
      </c>
      <c r="F201" s="295" t="s">
        <v>4502</v>
      </c>
      <c r="G201" s="294" t="s">
        <v>4503</v>
      </c>
      <c r="H201" s="286" t="s">
        <v>2610</v>
      </c>
      <c r="I201" s="287" t="s">
        <v>3337</v>
      </c>
      <c r="J201" s="287" t="s">
        <v>3336</v>
      </c>
      <c r="K201" s="287" t="s">
        <v>2916</v>
      </c>
      <c r="L201" s="298">
        <v>39996</v>
      </c>
    </row>
    <row r="202" spans="2:12" ht="54.75" customHeight="1">
      <c r="B202" s="292">
        <v>200</v>
      </c>
      <c r="C202" s="293" t="s">
        <v>143</v>
      </c>
      <c r="D202" s="294" t="s">
        <v>3274</v>
      </c>
      <c r="E202" s="295" t="s">
        <v>3651</v>
      </c>
      <c r="F202" s="295" t="s">
        <v>2916</v>
      </c>
      <c r="G202" s="294" t="s">
        <v>4042</v>
      </c>
      <c r="H202" s="286" t="s">
        <v>2611</v>
      </c>
      <c r="I202" s="298">
        <v>38895</v>
      </c>
      <c r="J202" s="287" t="s">
        <v>3658</v>
      </c>
      <c r="K202" s="287" t="s">
        <v>3388</v>
      </c>
      <c r="L202" s="301">
        <v>41086</v>
      </c>
    </row>
    <row r="203" spans="2:12" ht="54.75" customHeight="1">
      <c r="B203" s="292">
        <v>201</v>
      </c>
      <c r="C203" s="293" t="s">
        <v>4354</v>
      </c>
      <c r="D203" s="294" t="s">
        <v>2938</v>
      </c>
      <c r="E203" s="295" t="s">
        <v>3652</v>
      </c>
      <c r="F203" s="295" t="s">
        <v>4355</v>
      </c>
      <c r="G203" s="294" t="s">
        <v>2935</v>
      </c>
      <c r="H203" s="286" t="s">
        <v>2612</v>
      </c>
      <c r="I203" s="298">
        <v>39706</v>
      </c>
      <c r="J203" s="287" t="s">
        <v>3659</v>
      </c>
      <c r="K203" s="287" t="s">
        <v>2927</v>
      </c>
      <c r="L203" s="298">
        <v>40800</v>
      </c>
    </row>
    <row r="204" spans="2:12" ht="54.75" customHeight="1">
      <c r="B204" s="292">
        <v>202</v>
      </c>
      <c r="C204" s="293" t="s">
        <v>4428</v>
      </c>
      <c r="D204" s="294" t="s">
        <v>3032</v>
      </c>
      <c r="E204" s="295" t="s">
        <v>3343</v>
      </c>
      <c r="F204" s="295" t="s">
        <v>4429</v>
      </c>
      <c r="G204" s="294" t="s">
        <v>3341</v>
      </c>
      <c r="H204" s="286" t="s">
        <v>2613</v>
      </c>
      <c r="I204" s="298">
        <v>38649</v>
      </c>
      <c r="J204" s="287" t="s">
        <v>3660</v>
      </c>
      <c r="K204" s="287" t="s">
        <v>2916</v>
      </c>
      <c r="L204" s="301">
        <v>40839</v>
      </c>
    </row>
    <row r="205" spans="2:12" ht="54.75" customHeight="1">
      <c r="B205" s="292">
        <v>203</v>
      </c>
      <c r="C205" s="299" t="s">
        <v>4211</v>
      </c>
      <c r="D205" s="300" t="s">
        <v>4212</v>
      </c>
      <c r="E205" s="299" t="s">
        <v>3653</v>
      </c>
      <c r="F205" s="299" t="s">
        <v>3654</v>
      </c>
      <c r="G205" s="300" t="s">
        <v>4213</v>
      </c>
    </row>
    <row r="206" spans="2:12" ht="54.75" customHeight="1">
      <c r="B206" s="292">
        <v>204</v>
      </c>
      <c r="C206" s="299" t="s">
        <v>4173</v>
      </c>
      <c r="D206" s="300" t="s">
        <v>3078</v>
      </c>
      <c r="E206" s="299" t="s">
        <v>3655</v>
      </c>
      <c r="F206" s="299" t="s">
        <v>4174</v>
      </c>
      <c r="G206" s="300" t="s">
        <v>4175</v>
      </c>
    </row>
    <row r="207" spans="2:12" ht="54.75" customHeight="1">
      <c r="B207" s="292">
        <v>205</v>
      </c>
      <c r="C207" s="293" t="s">
        <v>4214</v>
      </c>
      <c r="D207" s="294" t="s">
        <v>4212</v>
      </c>
      <c r="E207" s="295" t="s">
        <v>3656</v>
      </c>
      <c r="F207" s="295" t="s">
        <v>2927</v>
      </c>
      <c r="G207" s="294" t="s">
        <v>4215</v>
      </c>
      <c r="H207" s="286" t="s">
        <v>2614</v>
      </c>
      <c r="I207" s="298">
        <v>39031</v>
      </c>
      <c r="J207" s="287" t="s">
        <v>3661</v>
      </c>
      <c r="K207" s="287" t="s">
        <v>3335</v>
      </c>
      <c r="L207" s="301">
        <v>41222</v>
      </c>
    </row>
    <row r="208" spans="2:12" ht="54.75" customHeight="1">
      <c r="B208" s="292">
        <v>206</v>
      </c>
      <c r="C208" s="293" t="s">
        <v>4638</v>
      </c>
      <c r="D208" s="294" t="s">
        <v>2977</v>
      </c>
      <c r="E208" s="295" t="s">
        <v>3339</v>
      </c>
      <c r="F208" s="295" t="s">
        <v>2927</v>
      </c>
      <c r="G208" s="294" t="s">
        <v>3198</v>
      </c>
      <c r="H208" s="286" t="s">
        <v>2615</v>
      </c>
      <c r="I208" s="298">
        <v>38920</v>
      </c>
      <c r="J208" s="287" t="s">
        <v>3662</v>
      </c>
      <c r="K208" s="287" t="s">
        <v>3334</v>
      </c>
      <c r="L208" s="301">
        <v>41111</v>
      </c>
    </row>
    <row r="209" spans="2:12" ht="54.75" customHeight="1">
      <c r="B209" s="292">
        <v>207</v>
      </c>
      <c r="C209" s="293" t="s">
        <v>4756</v>
      </c>
      <c r="D209" s="294" t="s">
        <v>3048</v>
      </c>
      <c r="E209" s="295" t="s">
        <v>3657</v>
      </c>
      <c r="F209" s="295" t="s">
        <v>4757</v>
      </c>
      <c r="G209" s="294" t="s">
        <v>3046</v>
      </c>
      <c r="H209" s="286" t="s">
        <v>2616</v>
      </c>
      <c r="I209" s="287" t="s">
        <v>2982</v>
      </c>
      <c r="J209" s="287" t="s">
        <v>3333</v>
      </c>
      <c r="K209" s="287" t="s">
        <v>2927</v>
      </c>
      <c r="L209" s="287" t="s">
        <v>2979</v>
      </c>
    </row>
    <row r="210" spans="2:12" ht="54.75" customHeight="1">
      <c r="B210" s="292">
        <v>208</v>
      </c>
      <c r="C210" s="299" t="s">
        <v>4157</v>
      </c>
      <c r="D210" s="300" t="s">
        <v>3337</v>
      </c>
      <c r="E210" s="299" t="s">
        <v>3336</v>
      </c>
      <c r="F210" s="299" t="s">
        <v>4158</v>
      </c>
      <c r="G210" s="300" t="s">
        <v>4159</v>
      </c>
    </row>
    <row r="211" spans="2:12" ht="54.75" customHeight="1">
      <c r="B211" s="292">
        <v>209</v>
      </c>
      <c r="C211" s="293" t="s">
        <v>4986</v>
      </c>
      <c r="D211" s="294" t="s">
        <v>4987</v>
      </c>
      <c r="E211" s="295" t="s">
        <v>4988</v>
      </c>
      <c r="F211" s="295" t="s">
        <v>2927</v>
      </c>
      <c r="G211" s="294" t="s">
        <v>4989</v>
      </c>
      <c r="H211" s="286" t="s">
        <v>2617</v>
      </c>
      <c r="I211" s="287" t="s">
        <v>3072</v>
      </c>
      <c r="J211" s="287" t="s">
        <v>3332</v>
      </c>
      <c r="K211" s="287" t="s">
        <v>2923</v>
      </c>
      <c r="L211" s="287" t="s">
        <v>3069</v>
      </c>
    </row>
    <row r="212" spans="2:12" ht="54.75" customHeight="1">
      <c r="B212" s="292">
        <v>210</v>
      </c>
      <c r="C212" s="293" t="s">
        <v>4940</v>
      </c>
      <c r="D212" s="294" t="s">
        <v>4941</v>
      </c>
      <c r="E212" s="295" t="s">
        <v>4942</v>
      </c>
      <c r="F212" s="295" t="s">
        <v>4943</v>
      </c>
      <c r="G212" s="294" t="s">
        <v>4944</v>
      </c>
      <c r="H212" s="286" t="s">
        <v>2618</v>
      </c>
      <c r="I212" s="287" t="s">
        <v>2943</v>
      </c>
      <c r="J212" s="287" t="s">
        <v>3331</v>
      </c>
      <c r="K212" s="287" t="s">
        <v>2916</v>
      </c>
      <c r="L212" s="301">
        <v>39766</v>
      </c>
    </row>
    <row r="213" spans="2:12" ht="54.75" customHeight="1">
      <c r="B213" s="292">
        <v>211</v>
      </c>
      <c r="C213" s="293" t="s">
        <v>4155</v>
      </c>
      <c r="D213" s="294" t="s">
        <v>4152</v>
      </c>
      <c r="E213" s="295" t="s">
        <v>3658</v>
      </c>
      <c r="F213" s="295" t="s">
        <v>3388</v>
      </c>
      <c r="G213" s="294" t="s">
        <v>4156</v>
      </c>
      <c r="H213" s="286" t="s">
        <v>2619</v>
      </c>
      <c r="I213" s="298">
        <v>40054</v>
      </c>
      <c r="J213" s="287" t="s">
        <v>3663</v>
      </c>
      <c r="K213" s="287" t="s">
        <v>3330</v>
      </c>
      <c r="L213" s="298">
        <v>41149</v>
      </c>
    </row>
    <row r="214" spans="2:12" ht="54.75" customHeight="1">
      <c r="B214" s="292">
        <v>212</v>
      </c>
      <c r="C214" s="293" t="s">
        <v>4487</v>
      </c>
      <c r="D214" s="294" t="s">
        <v>2951</v>
      </c>
      <c r="E214" s="295" t="s">
        <v>3659</v>
      </c>
      <c r="F214" s="295" t="s">
        <v>2927</v>
      </c>
      <c r="G214" s="294" t="s">
        <v>2949</v>
      </c>
      <c r="H214" s="286" t="s">
        <v>2620</v>
      </c>
      <c r="I214" s="287" t="s">
        <v>3329</v>
      </c>
      <c r="J214" s="287" t="s">
        <v>3328</v>
      </c>
      <c r="K214" s="287" t="s">
        <v>3058</v>
      </c>
      <c r="L214" s="287" t="s">
        <v>3327</v>
      </c>
    </row>
    <row r="215" spans="2:12" ht="54.75" customHeight="1">
      <c r="B215" s="292">
        <v>213</v>
      </c>
      <c r="C215" s="293" t="s">
        <v>3986</v>
      </c>
      <c r="D215" s="294" t="s">
        <v>2943</v>
      </c>
      <c r="E215" s="295" t="s">
        <v>3660</v>
      </c>
      <c r="F215" s="295" t="s">
        <v>2916</v>
      </c>
      <c r="G215" s="294" t="s">
        <v>3987</v>
      </c>
      <c r="H215" s="286" t="s">
        <v>2621</v>
      </c>
      <c r="I215" s="298">
        <v>38720</v>
      </c>
      <c r="J215" s="287" t="s">
        <v>3664</v>
      </c>
      <c r="K215" s="287" t="s">
        <v>3326</v>
      </c>
      <c r="L215" s="301">
        <v>40910</v>
      </c>
    </row>
    <row r="216" spans="2:12" ht="54.75" customHeight="1">
      <c r="B216" s="292">
        <v>214</v>
      </c>
      <c r="C216" s="293" t="s">
        <v>4855</v>
      </c>
      <c r="D216" s="294" t="s">
        <v>4856</v>
      </c>
      <c r="E216" s="295" t="s">
        <v>3830</v>
      </c>
      <c r="F216" s="295" t="s">
        <v>4857</v>
      </c>
      <c r="G216" s="294" t="s">
        <v>4858</v>
      </c>
      <c r="H216" s="286" t="s">
        <v>2622</v>
      </c>
      <c r="I216" s="298">
        <v>38877</v>
      </c>
      <c r="J216" s="287" t="s">
        <v>3665</v>
      </c>
      <c r="K216" s="287" t="s">
        <v>3325</v>
      </c>
      <c r="L216" s="301">
        <v>41068</v>
      </c>
    </row>
    <row r="217" spans="2:12" ht="54.75" customHeight="1">
      <c r="B217" s="292">
        <v>215</v>
      </c>
      <c r="C217" s="293" t="s">
        <v>4871</v>
      </c>
      <c r="D217" s="294" t="s">
        <v>3839</v>
      </c>
      <c r="E217" s="295" t="s">
        <v>3844</v>
      </c>
      <c r="F217" s="295" t="s">
        <v>3845</v>
      </c>
      <c r="G217" s="294" t="s">
        <v>3841</v>
      </c>
      <c r="H217" s="286" t="s">
        <v>2623</v>
      </c>
      <c r="I217" s="298">
        <v>38983</v>
      </c>
      <c r="J217" s="287" t="s">
        <v>3666</v>
      </c>
      <c r="K217" s="287" t="s">
        <v>2927</v>
      </c>
      <c r="L217" s="301">
        <v>41174</v>
      </c>
    </row>
    <row r="218" spans="2:12" ht="54.75" customHeight="1">
      <c r="B218" s="292">
        <v>216</v>
      </c>
      <c r="C218" s="293" t="s">
        <v>4236</v>
      </c>
      <c r="D218" s="294" t="s">
        <v>4230</v>
      </c>
      <c r="E218" s="295" t="s">
        <v>3661</v>
      </c>
      <c r="F218" s="295" t="s">
        <v>4237</v>
      </c>
      <c r="G218" s="294" t="s">
        <v>4238</v>
      </c>
      <c r="H218" s="286" t="s">
        <v>2624</v>
      </c>
      <c r="I218" s="298">
        <v>39175</v>
      </c>
      <c r="J218" s="287" t="s">
        <v>3667</v>
      </c>
      <c r="K218" s="287" t="s">
        <v>3324</v>
      </c>
      <c r="L218" s="298">
        <v>40270</v>
      </c>
    </row>
    <row r="219" spans="2:12" ht="54.75" customHeight="1">
      <c r="B219" s="292">
        <v>217</v>
      </c>
      <c r="C219" s="293" t="s">
        <v>4176</v>
      </c>
      <c r="D219" s="294" t="s">
        <v>3078</v>
      </c>
      <c r="E219" s="295" t="s">
        <v>3662</v>
      </c>
      <c r="F219" s="295" t="s">
        <v>4177</v>
      </c>
      <c r="G219" s="294" t="s">
        <v>4178</v>
      </c>
      <c r="H219" s="286" t="s">
        <v>2625</v>
      </c>
      <c r="I219" s="287" t="s">
        <v>3323</v>
      </c>
      <c r="J219" s="287" t="s">
        <v>3322</v>
      </c>
      <c r="K219" s="287" t="s">
        <v>2904</v>
      </c>
      <c r="L219" s="287" t="s">
        <v>3321</v>
      </c>
    </row>
    <row r="220" spans="2:12" ht="54.75" customHeight="1">
      <c r="B220" s="292">
        <v>218</v>
      </c>
      <c r="C220" s="293" t="s">
        <v>4688</v>
      </c>
      <c r="D220" s="294" t="s">
        <v>2982</v>
      </c>
      <c r="E220" s="295" t="s">
        <v>3333</v>
      </c>
      <c r="F220" s="295" t="s">
        <v>2927</v>
      </c>
      <c r="G220" s="294" t="s">
        <v>2979</v>
      </c>
      <c r="H220" s="286" t="s">
        <v>2626</v>
      </c>
      <c r="I220" s="287" t="s">
        <v>2933</v>
      </c>
      <c r="J220" s="287" t="s">
        <v>3320</v>
      </c>
      <c r="K220" s="287" t="s">
        <v>3319</v>
      </c>
      <c r="L220" s="287" t="s">
        <v>2931</v>
      </c>
    </row>
    <row r="221" spans="2:12" ht="54.75" customHeight="1">
      <c r="B221" s="292">
        <v>219</v>
      </c>
      <c r="C221" s="293" t="s">
        <v>4888</v>
      </c>
      <c r="D221" s="294" t="s">
        <v>3851</v>
      </c>
      <c r="E221" s="295" t="s">
        <v>3854</v>
      </c>
      <c r="F221" s="295" t="s">
        <v>2927</v>
      </c>
      <c r="G221" s="294" t="s">
        <v>3853</v>
      </c>
      <c r="H221" s="286" t="s">
        <v>2627</v>
      </c>
      <c r="I221" s="287" t="s">
        <v>3138</v>
      </c>
      <c r="J221" s="287" t="s">
        <v>3318</v>
      </c>
      <c r="K221" s="287" t="s">
        <v>2923</v>
      </c>
      <c r="L221" s="287" t="s">
        <v>3136</v>
      </c>
    </row>
    <row r="222" spans="2:12" ht="54.75" customHeight="1">
      <c r="B222" s="292">
        <v>220</v>
      </c>
      <c r="C222" s="299" t="s">
        <v>4773</v>
      </c>
      <c r="D222" s="300" t="s">
        <v>3072</v>
      </c>
      <c r="E222" s="299" t="s">
        <v>3332</v>
      </c>
      <c r="F222" s="299" t="s">
        <v>2923</v>
      </c>
      <c r="G222" s="300" t="s">
        <v>3069</v>
      </c>
    </row>
    <row r="223" spans="2:12" ht="54.75" customHeight="1">
      <c r="B223" s="292">
        <v>221</v>
      </c>
      <c r="C223" s="293" t="s">
        <v>3988</v>
      </c>
      <c r="D223" s="294" t="s">
        <v>2943</v>
      </c>
      <c r="E223" s="295" t="s">
        <v>3331</v>
      </c>
      <c r="F223" s="295" t="s">
        <v>2916</v>
      </c>
      <c r="G223" s="294" t="s">
        <v>3989</v>
      </c>
      <c r="H223" s="286" t="s">
        <v>2628</v>
      </c>
      <c r="I223" s="287" t="s">
        <v>2988</v>
      </c>
      <c r="J223" s="287" t="s">
        <v>3317</v>
      </c>
      <c r="K223" s="287" t="s">
        <v>3168</v>
      </c>
      <c r="L223" s="287" t="s">
        <v>2986</v>
      </c>
    </row>
    <row r="224" spans="2:12" ht="54.75" customHeight="1">
      <c r="B224" s="292">
        <v>222</v>
      </c>
      <c r="C224" s="293" t="s">
        <v>4628</v>
      </c>
      <c r="D224" s="294" t="s">
        <v>2921</v>
      </c>
      <c r="E224" s="295" t="s">
        <v>3663</v>
      </c>
      <c r="F224" s="295" t="s">
        <v>4629</v>
      </c>
      <c r="G224" s="294" t="s">
        <v>2919</v>
      </c>
      <c r="H224" s="286" t="s">
        <v>2629</v>
      </c>
      <c r="I224" s="298">
        <v>38843</v>
      </c>
      <c r="J224" s="287" t="s">
        <v>3668</v>
      </c>
      <c r="K224" s="287" t="s">
        <v>2927</v>
      </c>
      <c r="L224" s="301">
        <v>41035</v>
      </c>
    </row>
    <row r="225" spans="2:12" ht="54.75" customHeight="1">
      <c r="B225" s="292">
        <v>223</v>
      </c>
      <c r="C225" s="293" t="s">
        <v>4463</v>
      </c>
      <c r="D225" s="294" t="s">
        <v>3329</v>
      </c>
      <c r="E225" s="295" t="s">
        <v>3328</v>
      </c>
      <c r="F225" s="295" t="s">
        <v>3058</v>
      </c>
      <c r="G225" s="294" t="s">
        <v>3327</v>
      </c>
      <c r="H225" s="286" t="s">
        <v>2630</v>
      </c>
      <c r="I225" s="287" t="s">
        <v>3138</v>
      </c>
      <c r="J225" s="287" t="s">
        <v>3316</v>
      </c>
      <c r="K225" s="287" t="s">
        <v>3180</v>
      </c>
      <c r="L225" s="287" t="s">
        <v>3136</v>
      </c>
    </row>
    <row r="226" spans="2:12" ht="54.75" customHeight="1">
      <c r="B226" s="292">
        <v>224</v>
      </c>
      <c r="C226" s="293" t="s">
        <v>4023</v>
      </c>
      <c r="D226" s="294" t="s">
        <v>4013</v>
      </c>
      <c r="E226" s="295" t="s">
        <v>3664</v>
      </c>
      <c r="F226" s="295" t="s">
        <v>4024</v>
      </c>
      <c r="G226" s="294" t="s">
        <v>4025</v>
      </c>
      <c r="H226" s="286" t="s">
        <v>2631</v>
      </c>
      <c r="I226" s="287" t="s">
        <v>2988</v>
      </c>
      <c r="J226" s="287" t="s">
        <v>3315</v>
      </c>
      <c r="K226" s="287" t="s">
        <v>3314</v>
      </c>
      <c r="L226" s="287" t="s">
        <v>2986</v>
      </c>
    </row>
    <row r="227" spans="2:12" ht="54.75" customHeight="1">
      <c r="B227" s="292">
        <v>225</v>
      </c>
      <c r="C227" s="293" t="s">
        <v>4127</v>
      </c>
      <c r="D227" s="294" t="s">
        <v>3022</v>
      </c>
      <c r="E227" s="295" t="s">
        <v>3665</v>
      </c>
      <c r="F227" s="295" t="s">
        <v>4128</v>
      </c>
      <c r="G227" s="294" t="s">
        <v>4129</v>
      </c>
      <c r="H227" s="286" t="s">
        <v>2632</v>
      </c>
      <c r="I227" s="298">
        <v>39031</v>
      </c>
      <c r="J227" s="287" t="s">
        <v>3669</v>
      </c>
      <c r="K227" s="287" t="s">
        <v>2916</v>
      </c>
      <c r="L227" s="301">
        <v>41222</v>
      </c>
    </row>
    <row r="228" spans="2:12" ht="54.75" customHeight="1">
      <c r="B228" s="292">
        <v>226</v>
      </c>
      <c r="C228" s="293" t="s">
        <v>4216</v>
      </c>
      <c r="D228" s="294" t="s">
        <v>4212</v>
      </c>
      <c r="E228" s="295" t="s">
        <v>3666</v>
      </c>
      <c r="F228" s="295" t="s">
        <v>2927</v>
      </c>
      <c r="G228" s="294" t="s">
        <v>4217</v>
      </c>
      <c r="H228" s="286" t="s">
        <v>2633</v>
      </c>
      <c r="I228" s="298">
        <v>40340</v>
      </c>
      <c r="J228" s="287" t="s">
        <v>3670</v>
      </c>
      <c r="K228" s="287" t="s">
        <v>3313</v>
      </c>
      <c r="L228" s="298">
        <v>41435</v>
      </c>
    </row>
    <row r="229" spans="2:12" ht="54.75" customHeight="1">
      <c r="B229" s="292">
        <v>227</v>
      </c>
      <c r="C229" s="293" t="s">
        <v>4284</v>
      </c>
      <c r="D229" s="294" t="s">
        <v>3323</v>
      </c>
      <c r="E229" s="295" t="s">
        <v>3667</v>
      </c>
      <c r="F229" s="295" t="s">
        <v>4285</v>
      </c>
      <c r="G229" s="294" t="s">
        <v>4286</v>
      </c>
      <c r="H229" s="286" t="s">
        <v>2634</v>
      </c>
      <c r="I229" s="298">
        <v>40371</v>
      </c>
      <c r="J229" s="287" t="s">
        <v>3671</v>
      </c>
      <c r="K229" s="287" t="s">
        <v>2927</v>
      </c>
      <c r="L229" s="298">
        <v>41466</v>
      </c>
    </row>
    <row r="230" spans="2:12" ht="54.75" customHeight="1">
      <c r="B230" s="292">
        <v>228</v>
      </c>
      <c r="C230" s="293" t="s">
        <v>4287</v>
      </c>
      <c r="D230" s="294" t="s">
        <v>3323</v>
      </c>
      <c r="E230" s="295" t="s">
        <v>3322</v>
      </c>
      <c r="F230" s="295" t="s">
        <v>2904</v>
      </c>
      <c r="G230" s="294" t="s">
        <v>3321</v>
      </c>
      <c r="H230" s="286" t="s">
        <v>2635</v>
      </c>
      <c r="I230" s="287" t="s">
        <v>3312</v>
      </c>
      <c r="J230" s="287" t="s">
        <v>3311</v>
      </c>
      <c r="K230" s="287" t="s">
        <v>3310</v>
      </c>
      <c r="L230" s="287" t="s">
        <v>3309</v>
      </c>
    </row>
    <row r="231" spans="2:12" ht="54.75" customHeight="1">
      <c r="B231" s="292">
        <v>229</v>
      </c>
      <c r="C231" s="293" t="s">
        <v>4334</v>
      </c>
      <c r="D231" s="294" t="s">
        <v>2933</v>
      </c>
      <c r="E231" s="295" t="s">
        <v>3320</v>
      </c>
      <c r="F231" s="295" t="s">
        <v>3319</v>
      </c>
      <c r="G231" s="294" t="s">
        <v>4335</v>
      </c>
      <c r="H231" s="286" t="s">
        <v>2636</v>
      </c>
      <c r="I231" s="287" t="s">
        <v>3158</v>
      </c>
      <c r="J231" s="287" t="s">
        <v>3308</v>
      </c>
      <c r="K231" s="287" t="s">
        <v>2923</v>
      </c>
      <c r="L231" s="287" t="s">
        <v>3156</v>
      </c>
    </row>
    <row r="232" spans="2:12" ht="54.75" customHeight="1">
      <c r="B232" s="292">
        <v>230</v>
      </c>
      <c r="C232" s="293" t="s">
        <v>4787</v>
      </c>
      <c r="D232" s="294" t="s">
        <v>3138</v>
      </c>
      <c r="E232" s="295" t="s">
        <v>3318</v>
      </c>
      <c r="F232" s="295" t="s">
        <v>2923</v>
      </c>
      <c r="G232" s="294" t="s">
        <v>3136</v>
      </c>
      <c r="H232" s="286" t="s">
        <v>2637</v>
      </c>
      <c r="I232" s="287" t="s">
        <v>3307</v>
      </c>
      <c r="J232" s="287" t="s">
        <v>3306</v>
      </c>
      <c r="K232" s="287" t="s">
        <v>3210</v>
      </c>
      <c r="L232" s="287" t="s">
        <v>3305</v>
      </c>
    </row>
    <row r="233" spans="2:12" ht="54.75" customHeight="1">
      <c r="B233" s="292">
        <v>231</v>
      </c>
      <c r="C233" s="293" t="s">
        <v>4883</v>
      </c>
      <c r="D233" s="294" t="s">
        <v>3851</v>
      </c>
      <c r="E233" s="295" t="s">
        <v>3849</v>
      </c>
      <c r="F233" s="295" t="s">
        <v>4884</v>
      </c>
      <c r="G233" s="294" t="s">
        <v>3853</v>
      </c>
      <c r="H233" s="286" t="s">
        <v>2638</v>
      </c>
      <c r="I233" s="298">
        <v>40361</v>
      </c>
      <c r="J233" s="287" t="s">
        <v>3672</v>
      </c>
      <c r="K233" s="287" t="s">
        <v>3304</v>
      </c>
      <c r="L233" s="298">
        <v>41456</v>
      </c>
    </row>
    <row r="234" spans="2:12" ht="54.75" customHeight="1">
      <c r="B234" s="292">
        <v>232</v>
      </c>
      <c r="C234" s="293" t="s">
        <v>2628</v>
      </c>
      <c r="D234" s="294" t="s">
        <v>2988</v>
      </c>
      <c r="E234" s="295" t="s">
        <v>3317</v>
      </c>
      <c r="F234" s="295" t="s">
        <v>3168</v>
      </c>
      <c r="G234" s="294" t="s">
        <v>2986</v>
      </c>
      <c r="H234" s="286" t="s">
        <v>2639</v>
      </c>
      <c r="I234" s="298">
        <v>38920</v>
      </c>
      <c r="J234" s="287" t="s">
        <v>3673</v>
      </c>
      <c r="K234" s="287" t="s">
        <v>3303</v>
      </c>
      <c r="L234" s="301">
        <v>41111</v>
      </c>
    </row>
    <row r="235" spans="2:12" ht="54.75" customHeight="1">
      <c r="B235" s="292">
        <v>233</v>
      </c>
      <c r="C235" s="293" t="s">
        <v>4105</v>
      </c>
      <c r="D235" s="294" t="s">
        <v>2993</v>
      </c>
      <c r="E235" s="295" t="s">
        <v>3668</v>
      </c>
      <c r="F235" s="295" t="s">
        <v>2927</v>
      </c>
      <c r="G235" s="294" t="s">
        <v>4106</v>
      </c>
      <c r="H235" s="286" t="s">
        <v>2640</v>
      </c>
      <c r="I235" s="298">
        <v>39758</v>
      </c>
      <c r="J235" s="287" t="s">
        <v>3674</v>
      </c>
      <c r="K235" s="287" t="s">
        <v>3302</v>
      </c>
      <c r="L235" s="298">
        <v>40852</v>
      </c>
    </row>
    <row r="236" spans="2:12" ht="54.75" customHeight="1">
      <c r="B236" s="292">
        <v>234</v>
      </c>
      <c r="C236" s="293" t="s">
        <v>4794</v>
      </c>
      <c r="D236" s="294" t="s">
        <v>3138</v>
      </c>
      <c r="E236" s="295" t="s">
        <v>3316</v>
      </c>
      <c r="F236" s="295" t="s">
        <v>3180</v>
      </c>
      <c r="G236" s="294" t="s">
        <v>3136</v>
      </c>
      <c r="H236" s="286" t="s">
        <v>2641</v>
      </c>
      <c r="I236" s="298">
        <v>39893</v>
      </c>
      <c r="J236" s="287" t="s">
        <v>3675</v>
      </c>
      <c r="K236" s="287" t="s">
        <v>3301</v>
      </c>
      <c r="L236" s="298">
        <v>40988</v>
      </c>
    </row>
    <row r="237" spans="2:12" ht="54.75" customHeight="1">
      <c r="B237" s="292">
        <v>235</v>
      </c>
      <c r="C237" s="293" t="s">
        <v>4779</v>
      </c>
      <c r="D237" s="294" t="s">
        <v>2988</v>
      </c>
      <c r="E237" s="295" t="s">
        <v>3315</v>
      </c>
      <c r="F237" s="295" t="s">
        <v>4780</v>
      </c>
      <c r="G237" s="294" t="s">
        <v>2986</v>
      </c>
      <c r="H237" s="286" t="s">
        <v>2642</v>
      </c>
      <c r="I237" s="287" t="s">
        <v>3300</v>
      </c>
      <c r="J237" s="287" t="s">
        <v>3299</v>
      </c>
      <c r="K237" s="287" t="s">
        <v>3298</v>
      </c>
      <c r="L237" s="287" t="s">
        <v>3297</v>
      </c>
    </row>
    <row r="238" spans="2:12" ht="54.75" customHeight="1">
      <c r="B238" s="292">
        <v>236</v>
      </c>
      <c r="C238" s="293" t="s">
        <v>4239</v>
      </c>
      <c r="D238" s="294" t="s">
        <v>4230</v>
      </c>
      <c r="E238" s="295" t="s">
        <v>3669</v>
      </c>
      <c r="F238" s="295" t="s">
        <v>2916</v>
      </c>
      <c r="G238" s="294" t="s">
        <v>4240</v>
      </c>
      <c r="H238" s="286" t="s">
        <v>2643</v>
      </c>
      <c r="I238" s="298">
        <v>38877</v>
      </c>
      <c r="J238" s="287" t="s">
        <v>3676</v>
      </c>
      <c r="K238" s="287" t="s">
        <v>2923</v>
      </c>
      <c r="L238" s="301">
        <v>41068</v>
      </c>
    </row>
    <row r="239" spans="2:12" ht="54.75" customHeight="1">
      <c r="B239" s="292">
        <v>237</v>
      </c>
      <c r="C239" s="293" t="s">
        <v>4781</v>
      </c>
      <c r="D239" s="294" t="s">
        <v>2988</v>
      </c>
      <c r="E239" s="295" t="s">
        <v>3670</v>
      </c>
      <c r="F239" s="295" t="s">
        <v>4782</v>
      </c>
      <c r="G239" s="294" t="s">
        <v>2986</v>
      </c>
      <c r="H239" s="286" t="s">
        <v>2644</v>
      </c>
      <c r="I239" s="298">
        <v>39742</v>
      </c>
      <c r="J239" s="287" t="s">
        <v>3677</v>
      </c>
      <c r="K239" s="287" t="s">
        <v>3296</v>
      </c>
      <c r="L239" s="298">
        <v>40836</v>
      </c>
    </row>
    <row r="240" spans="2:12" ht="54.75" customHeight="1">
      <c r="B240" s="292">
        <v>238</v>
      </c>
      <c r="C240" s="293" t="s">
        <v>4806</v>
      </c>
      <c r="D240" s="294" t="s">
        <v>4807</v>
      </c>
      <c r="E240" s="295" t="s">
        <v>3671</v>
      </c>
      <c r="F240" s="295" t="s">
        <v>2927</v>
      </c>
      <c r="G240" s="294" t="s">
        <v>4808</v>
      </c>
      <c r="H240" s="286" t="s">
        <v>2645</v>
      </c>
      <c r="I240" s="298">
        <v>40311</v>
      </c>
      <c r="J240" s="287" t="s">
        <v>3678</v>
      </c>
      <c r="K240" s="287" t="s">
        <v>3295</v>
      </c>
      <c r="L240" s="298">
        <v>41406</v>
      </c>
    </row>
    <row r="241" spans="2:12" ht="54.75" customHeight="1">
      <c r="B241" s="292">
        <v>239</v>
      </c>
      <c r="C241" s="293" t="s">
        <v>4625</v>
      </c>
      <c r="D241" s="294" t="s">
        <v>3312</v>
      </c>
      <c r="E241" s="295" t="s">
        <v>3311</v>
      </c>
      <c r="F241" s="295" t="s">
        <v>3310</v>
      </c>
      <c r="G241" s="294" t="s">
        <v>3309</v>
      </c>
      <c r="H241" s="286" t="s">
        <v>2646</v>
      </c>
      <c r="I241" s="287" t="s">
        <v>3122</v>
      </c>
      <c r="J241" s="287" t="s">
        <v>3294</v>
      </c>
      <c r="K241" s="287" t="s">
        <v>3293</v>
      </c>
      <c r="L241" s="287" t="s">
        <v>3120</v>
      </c>
    </row>
    <row r="242" spans="2:12" ht="54.75" customHeight="1">
      <c r="B242" s="292">
        <v>240</v>
      </c>
      <c r="C242" s="293" t="s">
        <v>4578</v>
      </c>
      <c r="D242" s="294" t="s">
        <v>3158</v>
      </c>
      <c r="E242" s="295" t="s">
        <v>3308</v>
      </c>
      <c r="F242" s="295" t="s">
        <v>2923</v>
      </c>
      <c r="G242" s="294" t="s">
        <v>3156</v>
      </c>
      <c r="H242" s="286" t="s">
        <v>2647</v>
      </c>
      <c r="I242" s="298">
        <v>39031</v>
      </c>
      <c r="J242" s="287" t="s">
        <v>3679</v>
      </c>
      <c r="K242" s="287" t="s">
        <v>3292</v>
      </c>
      <c r="L242" s="301">
        <v>41222</v>
      </c>
    </row>
    <row r="243" spans="2:12" ht="54.75" customHeight="1">
      <c r="B243" s="292">
        <v>241</v>
      </c>
      <c r="C243" s="293" t="s">
        <v>4671</v>
      </c>
      <c r="D243" s="294" t="s">
        <v>3307</v>
      </c>
      <c r="E243" s="295" t="s">
        <v>3306</v>
      </c>
      <c r="F243" s="295" t="s">
        <v>3210</v>
      </c>
      <c r="G243" s="294" t="s">
        <v>3305</v>
      </c>
      <c r="H243" s="286" t="s">
        <v>2648</v>
      </c>
      <c r="I243" s="287" t="s">
        <v>2938</v>
      </c>
      <c r="J243" s="287" t="s">
        <v>3291</v>
      </c>
      <c r="K243" s="287" t="s">
        <v>2923</v>
      </c>
      <c r="L243" s="287" t="s">
        <v>2935</v>
      </c>
    </row>
    <row r="244" spans="2:12" ht="54.75" customHeight="1">
      <c r="B244" s="292">
        <v>242</v>
      </c>
      <c r="C244" s="293" t="s">
        <v>4792</v>
      </c>
      <c r="D244" s="294" t="s">
        <v>3138</v>
      </c>
      <c r="E244" s="295" t="s">
        <v>3672</v>
      </c>
      <c r="F244" s="295" t="s">
        <v>4793</v>
      </c>
      <c r="G244" s="294" t="s">
        <v>3136</v>
      </c>
      <c r="H244" s="286" t="s">
        <v>2649</v>
      </c>
      <c r="I244" s="298">
        <v>39080</v>
      </c>
      <c r="J244" s="287" t="s">
        <v>3680</v>
      </c>
      <c r="K244" s="287" t="s">
        <v>3290</v>
      </c>
      <c r="L244" s="301">
        <v>41271</v>
      </c>
    </row>
    <row r="245" spans="2:12" ht="54.75" customHeight="1">
      <c r="B245" s="292">
        <v>243</v>
      </c>
      <c r="C245" s="293" t="s">
        <v>4936</v>
      </c>
      <c r="D245" s="294" t="s">
        <v>4937</v>
      </c>
      <c r="E245" s="295" t="s">
        <v>4938</v>
      </c>
      <c r="F245" s="295" t="s">
        <v>2927</v>
      </c>
      <c r="G245" s="294" t="s">
        <v>4939</v>
      </c>
      <c r="H245" s="286" t="s">
        <v>2650</v>
      </c>
      <c r="I245" s="298">
        <v>38843</v>
      </c>
      <c r="J245" s="287" t="s">
        <v>3681</v>
      </c>
      <c r="K245" s="287" t="s">
        <v>3289</v>
      </c>
      <c r="L245" s="301">
        <v>41034</v>
      </c>
    </row>
    <row r="246" spans="2:12" ht="54.75" customHeight="1">
      <c r="B246" s="292">
        <v>244</v>
      </c>
      <c r="C246" s="293" t="s">
        <v>4179</v>
      </c>
      <c r="D246" s="294" t="s">
        <v>3078</v>
      </c>
      <c r="E246" s="295" t="s">
        <v>3673</v>
      </c>
      <c r="F246" s="295" t="s">
        <v>4180</v>
      </c>
      <c r="G246" s="294" t="s">
        <v>4181</v>
      </c>
      <c r="H246" s="286" t="s">
        <v>2651</v>
      </c>
      <c r="I246" s="287" t="s">
        <v>3288</v>
      </c>
      <c r="J246" s="287" t="s">
        <v>3287</v>
      </c>
      <c r="K246" s="287" t="s">
        <v>3286</v>
      </c>
      <c r="L246" s="287" t="s">
        <v>3285</v>
      </c>
    </row>
    <row r="247" spans="2:12" ht="54.75" customHeight="1">
      <c r="B247" s="292">
        <v>245</v>
      </c>
      <c r="C247" s="299" t="s">
        <v>4520</v>
      </c>
      <c r="D247" s="300" t="s">
        <v>3354</v>
      </c>
      <c r="E247" s="299" t="s">
        <v>3674</v>
      </c>
      <c r="F247" s="299" t="s">
        <v>4521</v>
      </c>
      <c r="G247" s="300" t="s">
        <v>3352</v>
      </c>
    </row>
    <row r="248" spans="2:12" ht="54.75" customHeight="1">
      <c r="B248" s="292">
        <v>246</v>
      </c>
      <c r="C248" s="299" t="s">
        <v>4575</v>
      </c>
      <c r="D248" s="300" t="s">
        <v>4570</v>
      </c>
      <c r="E248" s="299" t="s">
        <v>3675</v>
      </c>
      <c r="F248" s="299" t="s">
        <v>4576</v>
      </c>
      <c r="G248" s="300" t="s">
        <v>4572</v>
      </c>
    </row>
    <row r="249" spans="2:12" ht="54.75" customHeight="1">
      <c r="B249" s="292">
        <v>247</v>
      </c>
      <c r="C249" s="293" t="s">
        <v>2642</v>
      </c>
      <c r="D249" s="294" t="s">
        <v>3300</v>
      </c>
      <c r="E249" s="295" t="s">
        <v>3299</v>
      </c>
      <c r="F249" s="295" t="s">
        <v>4591</v>
      </c>
      <c r="G249" s="294" t="s">
        <v>3297</v>
      </c>
      <c r="H249" s="286" t="s">
        <v>2652</v>
      </c>
      <c r="I249" s="298">
        <v>39130</v>
      </c>
      <c r="J249" s="287" t="s">
        <v>3682</v>
      </c>
      <c r="K249" s="287" t="s">
        <v>3284</v>
      </c>
      <c r="L249" s="298">
        <v>40225</v>
      </c>
    </row>
    <row r="250" spans="2:12" ht="54.75" customHeight="1">
      <c r="B250" s="292">
        <v>248</v>
      </c>
      <c r="C250" s="293" t="s">
        <v>4130</v>
      </c>
      <c r="D250" s="294" t="s">
        <v>3022</v>
      </c>
      <c r="E250" s="295" t="s">
        <v>3676</v>
      </c>
      <c r="F250" s="295" t="s">
        <v>2923</v>
      </c>
      <c r="G250" s="294" t="s">
        <v>4131</v>
      </c>
      <c r="H250" s="286" t="s">
        <v>2653</v>
      </c>
      <c r="I250" s="298">
        <v>38877</v>
      </c>
      <c r="J250" s="287" t="s">
        <v>3683</v>
      </c>
      <c r="K250" s="287" t="s">
        <v>2923</v>
      </c>
      <c r="L250" s="301">
        <v>41068</v>
      </c>
    </row>
    <row r="251" spans="2:12" ht="54.75" customHeight="1">
      <c r="B251" s="292">
        <v>249</v>
      </c>
      <c r="C251" s="293" t="s">
        <v>4504</v>
      </c>
      <c r="D251" s="294" t="s">
        <v>2974</v>
      </c>
      <c r="E251" s="295" t="s">
        <v>3677</v>
      </c>
      <c r="F251" s="295" t="s">
        <v>4505</v>
      </c>
      <c r="G251" s="294" t="s">
        <v>2971</v>
      </c>
      <c r="H251" s="286" t="s">
        <v>2654</v>
      </c>
      <c r="I251" s="287" t="s">
        <v>3283</v>
      </c>
      <c r="J251" s="287" t="s">
        <v>3282</v>
      </c>
      <c r="K251" s="287" t="s">
        <v>2923</v>
      </c>
      <c r="L251" s="287" t="s">
        <v>3281</v>
      </c>
    </row>
    <row r="252" spans="2:12" ht="54.75" customHeight="1">
      <c r="B252" s="292">
        <v>250</v>
      </c>
      <c r="C252" s="293" t="s">
        <v>4758</v>
      </c>
      <c r="D252" s="294" t="s">
        <v>3048</v>
      </c>
      <c r="E252" s="295" t="s">
        <v>3678</v>
      </c>
      <c r="F252" s="295" t="s">
        <v>4759</v>
      </c>
      <c r="G252" s="294" t="s">
        <v>3046</v>
      </c>
      <c r="H252" s="286" t="s">
        <v>2655</v>
      </c>
      <c r="I252" s="298">
        <v>38877</v>
      </c>
      <c r="J252" s="287" t="s">
        <v>3684</v>
      </c>
      <c r="K252" s="287" t="s">
        <v>2972</v>
      </c>
      <c r="L252" s="301">
        <v>41068</v>
      </c>
    </row>
    <row r="253" spans="2:12" ht="54.75" customHeight="1">
      <c r="B253" s="292">
        <v>251</v>
      </c>
      <c r="C253" s="293" t="s">
        <v>4818</v>
      </c>
      <c r="D253" s="294" t="s">
        <v>3122</v>
      </c>
      <c r="E253" s="295" t="s">
        <v>3294</v>
      </c>
      <c r="F253" s="295" t="s">
        <v>4819</v>
      </c>
      <c r="G253" s="294" t="s">
        <v>3120</v>
      </c>
      <c r="H253" s="286" t="s">
        <v>2656</v>
      </c>
      <c r="I253" s="298">
        <v>40126</v>
      </c>
      <c r="J253" s="287" t="s">
        <v>3685</v>
      </c>
      <c r="K253" s="287" t="s">
        <v>3280</v>
      </c>
      <c r="L253" s="298">
        <v>41222</v>
      </c>
    </row>
    <row r="254" spans="2:12" ht="54.75" customHeight="1">
      <c r="B254" s="292">
        <v>252</v>
      </c>
      <c r="C254" s="293" t="s">
        <v>4241</v>
      </c>
      <c r="D254" s="294" t="s">
        <v>4230</v>
      </c>
      <c r="E254" s="295" t="s">
        <v>3679</v>
      </c>
      <c r="F254" s="295" t="s">
        <v>4242</v>
      </c>
      <c r="G254" s="294" t="s">
        <v>4243</v>
      </c>
      <c r="H254" s="286" t="s">
        <v>2657</v>
      </c>
      <c r="I254" s="298">
        <v>39632</v>
      </c>
      <c r="J254" s="287" t="s">
        <v>3686</v>
      </c>
      <c r="K254" s="287" t="s">
        <v>3279</v>
      </c>
      <c r="L254" s="298">
        <v>40726</v>
      </c>
    </row>
    <row r="255" spans="2:12" ht="54.75" customHeight="1">
      <c r="B255" s="292">
        <v>253</v>
      </c>
      <c r="C255" s="293" t="s">
        <v>4358</v>
      </c>
      <c r="D255" s="294" t="s">
        <v>2938</v>
      </c>
      <c r="E255" s="295" t="s">
        <v>3291</v>
      </c>
      <c r="F255" s="295" t="s">
        <v>2923</v>
      </c>
      <c r="G255" s="294" t="s">
        <v>4359</v>
      </c>
      <c r="H255" s="286" t="s">
        <v>2658</v>
      </c>
      <c r="I255" s="287" t="s">
        <v>3066</v>
      </c>
      <c r="J255" s="287" t="s">
        <v>3278</v>
      </c>
      <c r="K255" s="287" t="s">
        <v>3277</v>
      </c>
      <c r="L255" s="287" t="s">
        <v>3063</v>
      </c>
    </row>
    <row r="256" spans="2:12" ht="54.75" customHeight="1">
      <c r="B256" s="292">
        <v>254</v>
      </c>
      <c r="C256" s="293" t="s">
        <v>4250</v>
      </c>
      <c r="D256" s="294" t="s">
        <v>3288</v>
      </c>
      <c r="E256" s="295" t="s">
        <v>3680</v>
      </c>
      <c r="F256" s="295" t="s">
        <v>4251</v>
      </c>
      <c r="G256" s="294" t="s">
        <v>4252</v>
      </c>
      <c r="H256" s="286" t="s">
        <v>2659</v>
      </c>
      <c r="I256" s="287" t="s">
        <v>2988</v>
      </c>
      <c r="J256" s="287" t="s">
        <v>3276</v>
      </c>
      <c r="K256" s="287" t="s">
        <v>3275</v>
      </c>
      <c r="L256" s="287" t="s">
        <v>2986</v>
      </c>
    </row>
    <row r="257" spans="2:12" ht="54.75" customHeight="1">
      <c r="B257" s="292">
        <v>255</v>
      </c>
      <c r="C257" s="293" t="s">
        <v>4107</v>
      </c>
      <c r="D257" s="294" t="s">
        <v>2993</v>
      </c>
      <c r="E257" s="295" t="s">
        <v>3681</v>
      </c>
      <c r="F257" s="295" t="s">
        <v>4108</v>
      </c>
      <c r="G257" s="294" t="s">
        <v>4109</v>
      </c>
      <c r="H257" s="286" t="s">
        <v>2660</v>
      </c>
      <c r="I257" s="287" t="s">
        <v>3274</v>
      </c>
      <c r="J257" s="287" t="s">
        <v>3273</v>
      </c>
      <c r="K257" s="287" t="s">
        <v>2916</v>
      </c>
      <c r="L257" s="287" t="s">
        <v>3272</v>
      </c>
    </row>
    <row r="258" spans="2:12" ht="54.75" customHeight="1">
      <c r="B258" s="292">
        <v>256</v>
      </c>
      <c r="C258" s="293" t="s">
        <v>4898</v>
      </c>
      <c r="D258" s="294" t="s">
        <v>3861</v>
      </c>
      <c r="E258" s="295" t="s">
        <v>3864</v>
      </c>
      <c r="F258" s="295" t="s">
        <v>2927</v>
      </c>
      <c r="G258" s="294" t="s">
        <v>3863</v>
      </c>
      <c r="H258" s="286" t="s">
        <v>2661</v>
      </c>
      <c r="I258" s="287" t="s">
        <v>3271</v>
      </c>
      <c r="J258" s="287" t="s">
        <v>3270</v>
      </c>
      <c r="K258" s="287" t="s">
        <v>2927</v>
      </c>
      <c r="L258" s="287" t="s">
        <v>3269</v>
      </c>
    </row>
    <row r="259" spans="2:12" ht="54.75" customHeight="1">
      <c r="B259" s="292">
        <v>257</v>
      </c>
      <c r="C259" s="293" t="s">
        <v>4859</v>
      </c>
      <c r="D259" s="294" t="s">
        <v>3831</v>
      </c>
      <c r="E259" s="295" t="s">
        <v>3832</v>
      </c>
      <c r="F259" s="295" t="s">
        <v>2927</v>
      </c>
      <c r="G259" s="294" t="s">
        <v>3833</v>
      </c>
      <c r="H259" s="286" t="s">
        <v>2662</v>
      </c>
      <c r="I259" s="287" t="s">
        <v>3268</v>
      </c>
      <c r="J259" s="287" t="s">
        <v>3267</v>
      </c>
      <c r="K259" s="287" t="s">
        <v>2927</v>
      </c>
      <c r="L259" s="287" t="s">
        <v>3266</v>
      </c>
    </row>
    <row r="260" spans="2:12" ht="54.75" customHeight="1">
      <c r="B260" s="292">
        <v>258</v>
      </c>
      <c r="C260" s="293" t="s">
        <v>4265</v>
      </c>
      <c r="D260" s="294" t="s">
        <v>2964</v>
      </c>
      <c r="E260" s="295" t="s">
        <v>3682</v>
      </c>
      <c r="F260" s="295" t="s">
        <v>4266</v>
      </c>
      <c r="G260" s="294" t="s">
        <v>4267</v>
      </c>
      <c r="H260" s="286" t="s">
        <v>2663</v>
      </c>
      <c r="I260" s="298">
        <v>38720</v>
      </c>
      <c r="J260" s="287" t="s">
        <v>3687</v>
      </c>
      <c r="K260" s="287" t="s">
        <v>2916</v>
      </c>
      <c r="L260" s="301">
        <v>40910</v>
      </c>
    </row>
    <row r="261" spans="2:12" ht="54.75" customHeight="1">
      <c r="B261" s="292">
        <v>259</v>
      </c>
      <c r="C261" s="293" t="s">
        <v>4132</v>
      </c>
      <c r="D261" s="294" t="s">
        <v>3022</v>
      </c>
      <c r="E261" s="295" t="s">
        <v>3683</v>
      </c>
      <c r="F261" s="295" t="s">
        <v>2923</v>
      </c>
      <c r="G261" s="294" t="s">
        <v>4133</v>
      </c>
      <c r="H261" s="286" t="s">
        <v>2664</v>
      </c>
      <c r="I261" s="298">
        <v>39673</v>
      </c>
      <c r="J261" s="287" t="s">
        <v>3688</v>
      </c>
      <c r="K261" s="287" t="s">
        <v>3265</v>
      </c>
      <c r="L261" s="298">
        <v>40767</v>
      </c>
    </row>
    <row r="262" spans="2:12" ht="54.75" customHeight="1">
      <c r="B262" s="292">
        <v>260</v>
      </c>
      <c r="C262" s="293" t="s">
        <v>4743</v>
      </c>
      <c r="D262" s="294" t="s">
        <v>3283</v>
      </c>
      <c r="E262" s="295" t="s">
        <v>3282</v>
      </c>
      <c r="F262" s="295" t="s">
        <v>2923</v>
      </c>
      <c r="G262" s="294" t="s">
        <v>3281</v>
      </c>
      <c r="H262" s="286" t="s">
        <v>2665</v>
      </c>
      <c r="I262" s="287" t="s">
        <v>3264</v>
      </c>
      <c r="J262" s="287" t="s">
        <v>3263</v>
      </c>
      <c r="K262" s="287" t="s">
        <v>2927</v>
      </c>
      <c r="L262" s="287" t="s">
        <v>3262</v>
      </c>
    </row>
    <row r="263" spans="2:12" ht="54.75" customHeight="1">
      <c r="B263" s="292">
        <v>261</v>
      </c>
      <c r="C263" s="293" t="s">
        <v>4878</v>
      </c>
      <c r="D263" s="294" t="s">
        <v>4879</v>
      </c>
      <c r="E263" s="295" t="s">
        <v>4880</v>
      </c>
      <c r="F263" s="295" t="s">
        <v>4881</v>
      </c>
      <c r="G263" s="294" t="s">
        <v>4882</v>
      </c>
      <c r="H263" s="286" t="s">
        <v>2666</v>
      </c>
      <c r="I263" s="298">
        <v>40389</v>
      </c>
      <c r="J263" s="287" t="s">
        <v>3689</v>
      </c>
      <c r="K263" s="287" t="s">
        <v>3261</v>
      </c>
      <c r="L263" s="298">
        <v>41484</v>
      </c>
    </row>
    <row r="264" spans="2:12" ht="54.75" customHeight="1">
      <c r="B264" s="292">
        <v>262</v>
      </c>
      <c r="C264" s="293" t="s">
        <v>4134</v>
      </c>
      <c r="D264" s="294" t="s">
        <v>3022</v>
      </c>
      <c r="E264" s="295" t="s">
        <v>3684</v>
      </c>
      <c r="F264" s="295" t="s">
        <v>2972</v>
      </c>
      <c r="G264" s="294" t="s">
        <v>4135</v>
      </c>
      <c r="H264" s="286" t="s">
        <v>2667</v>
      </c>
      <c r="I264" s="287" t="s">
        <v>3035</v>
      </c>
      <c r="J264" s="287" t="s">
        <v>3260</v>
      </c>
      <c r="K264" s="287" t="s">
        <v>3259</v>
      </c>
      <c r="L264" s="287" t="s">
        <v>3033</v>
      </c>
    </row>
    <row r="265" spans="2:12" ht="54.75" customHeight="1">
      <c r="B265" s="292">
        <v>263</v>
      </c>
      <c r="C265" s="293" t="s">
        <v>4657</v>
      </c>
      <c r="D265" s="294" t="s">
        <v>4658</v>
      </c>
      <c r="E265" s="295" t="s">
        <v>3685</v>
      </c>
      <c r="F265" s="295" t="s">
        <v>4659</v>
      </c>
      <c r="G265" s="294" t="s">
        <v>4660</v>
      </c>
      <c r="H265" s="286" t="s">
        <v>2668</v>
      </c>
      <c r="I265" s="298">
        <v>39224</v>
      </c>
      <c r="J265" s="287" t="s">
        <v>3690</v>
      </c>
      <c r="K265" s="287" t="s">
        <v>3258</v>
      </c>
      <c r="L265" s="298">
        <v>40319</v>
      </c>
    </row>
    <row r="266" spans="2:12" ht="54.75" customHeight="1">
      <c r="B266" s="292">
        <v>264</v>
      </c>
      <c r="C266" s="293" t="s">
        <v>2657</v>
      </c>
      <c r="D266" s="294" t="s">
        <v>3090</v>
      </c>
      <c r="E266" s="295" t="s">
        <v>3686</v>
      </c>
      <c r="F266" s="295" t="s">
        <v>4454</v>
      </c>
      <c r="G266" s="294" t="s">
        <v>3087</v>
      </c>
      <c r="H266" s="286" t="s">
        <v>2669</v>
      </c>
      <c r="I266" s="298">
        <v>38920</v>
      </c>
      <c r="J266" s="287" t="s">
        <v>3691</v>
      </c>
      <c r="K266" s="287" t="s">
        <v>2927</v>
      </c>
      <c r="L266" s="301">
        <v>41112</v>
      </c>
    </row>
    <row r="267" spans="2:12" ht="54.75" customHeight="1">
      <c r="B267" s="292">
        <v>265</v>
      </c>
      <c r="C267" s="293" t="s">
        <v>4705</v>
      </c>
      <c r="D267" s="294" t="s">
        <v>3066</v>
      </c>
      <c r="E267" s="295" t="s">
        <v>3278</v>
      </c>
      <c r="F267" s="295" t="s">
        <v>4706</v>
      </c>
      <c r="G267" s="294" t="s">
        <v>3063</v>
      </c>
      <c r="H267" s="286" t="s">
        <v>2670</v>
      </c>
      <c r="I267" s="287" t="s">
        <v>3182</v>
      </c>
      <c r="J267" s="287" t="s">
        <v>3257</v>
      </c>
      <c r="K267" s="287" t="s">
        <v>2927</v>
      </c>
      <c r="L267" s="287" t="s">
        <v>3179</v>
      </c>
    </row>
    <row r="268" spans="2:12" ht="54.75" customHeight="1">
      <c r="B268" s="292">
        <v>266</v>
      </c>
      <c r="C268" s="293" t="s">
        <v>4774</v>
      </c>
      <c r="D268" s="294" t="s">
        <v>2988</v>
      </c>
      <c r="E268" s="295" t="s">
        <v>3276</v>
      </c>
      <c r="F268" s="295" t="s">
        <v>4775</v>
      </c>
      <c r="G268" s="294" t="s">
        <v>2986</v>
      </c>
      <c r="H268" s="286" t="s">
        <v>2671</v>
      </c>
      <c r="I268" s="298">
        <v>39196</v>
      </c>
      <c r="J268" s="287" t="s">
        <v>3692</v>
      </c>
      <c r="K268" s="287" t="s">
        <v>2927</v>
      </c>
      <c r="L268" s="301">
        <v>41387</v>
      </c>
    </row>
    <row r="269" spans="2:12" ht="54.75" customHeight="1">
      <c r="B269" s="292">
        <v>267</v>
      </c>
      <c r="C269" s="293" t="s">
        <v>4303</v>
      </c>
      <c r="D269" s="294" t="s">
        <v>3271</v>
      </c>
      <c r="E269" s="295" t="s">
        <v>3270</v>
      </c>
      <c r="F269" s="295" t="s">
        <v>2927</v>
      </c>
      <c r="G269" s="294" t="s">
        <v>4304</v>
      </c>
      <c r="H269" s="286" t="s">
        <v>2672</v>
      </c>
      <c r="I269" s="298">
        <v>38877</v>
      </c>
      <c r="J269" s="287" t="s">
        <v>3693</v>
      </c>
      <c r="K269" s="287" t="s">
        <v>2923</v>
      </c>
      <c r="L269" s="301">
        <v>41068</v>
      </c>
    </row>
    <row r="270" spans="2:12" ht="54.75" customHeight="1">
      <c r="B270" s="292">
        <v>268</v>
      </c>
      <c r="C270" s="293" t="s">
        <v>4442</v>
      </c>
      <c r="D270" s="294" t="s">
        <v>3268</v>
      </c>
      <c r="E270" s="295" t="s">
        <v>3267</v>
      </c>
      <c r="F270" s="295" t="s">
        <v>2927</v>
      </c>
      <c r="G270" s="294" t="s">
        <v>3266</v>
      </c>
      <c r="H270" s="286" t="s">
        <v>2673</v>
      </c>
      <c r="I270" s="287" t="s">
        <v>2914</v>
      </c>
      <c r="J270" s="287" t="s">
        <v>3256</v>
      </c>
      <c r="K270" s="287" t="s">
        <v>2923</v>
      </c>
      <c r="L270" s="287" t="s">
        <v>2912</v>
      </c>
    </row>
    <row r="271" spans="2:12" ht="54.75" customHeight="1">
      <c r="B271" s="292">
        <v>269</v>
      </c>
      <c r="C271" s="293" t="s">
        <v>4026</v>
      </c>
      <c r="D271" s="294" t="s">
        <v>4013</v>
      </c>
      <c r="E271" s="295" t="s">
        <v>3687</v>
      </c>
      <c r="F271" s="295" t="s">
        <v>2916</v>
      </c>
      <c r="G271" s="294" t="s">
        <v>4027</v>
      </c>
      <c r="H271" s="286" t="s">
        <v>2674</v>
      </c>
      <c r="I271" s="287" t="s">
        <v>2967</v>
      </c>
      <c r="J271" s="287" t="s">
        <v>3255</v>
      </c>
      <c r="K271" s="287" t="s">
        <v>3254</v>
      </c>
      <c r="L271" s="287" t="s">
        <v>2965</v>
      </c>
    </row>
    <row r="272" spans="2:12" ht="54.75" customHeight="1">
      <c r="B272" s="292">
        <v>270</v>
      </c>
      <c r="C272" s="293" t="s">
        <v>4471</v>
      </c>
      <c r="D272" s="294" t="s">
        <v>3376</v>
      </c>
      <c r="E272" s="295" t="s">
        <v>3688</v>
      </c>
      <c r="F272" s="295" t="s">
        <v>4472</v>
      </c>
      <c r="G272" s="294" t="s">
        <v>3374</v>
      </c>
      <c r="H272" s="286" t="s">
        <v>2675</v>
      </c>
      <c r="I272" s="298">
        <v>39567</v>
      </c>
      <c r="J272" s="287" t="s">
        <v>3694</v>
      </c>
      <c r="K272" s="287" t="s">
        <v>3253</v>
      </c>
      <c r="L272" s="298">
        <v>40661</v>
      </c>
    </row>
    <row r="273" spans="2:12" ht="54.75" customHeight="1">
      <c r="B273" s="292">
        <v>271</v>
      </c>
      <c r="C273" s="293" t="s">
        <v>4380</v>
      </c>
      <c r="D273" s="294" t="s">
        <v>3264</v>
      </c>
      <c r="E273" s="295" t="s">
        <v>3263</v>
      </c>
      <c r="F273" s="295" t="s">
        <v>2927</v>
      </c>
      <c r="G273" s="294" t="s">
        <v>3262</v>
      </c>
      <c r="H273" s="286" t="s">
        <v>2676</v>
      </c>
      <c r="I273" s="298">
        <v>38672</v>
      </c>
      <c r="J273" s="287" t="s">
        <v>3695</v>
      </c>
      <c r="K273" s="287" t="s">
        <v>2916</v>
      </c>
      <c r="L273" s="301">
        <v>40862</v>
      </c>
    </row>
    <row r="274" spans="2:12" ht="54.75" customHeight="1">
      <c r="B274" s="292">
        <v>272</v>
      </c>
      <c r="C274" s="293" t="s">
        <v>4830</v>
      </c>
      <c r="D274" s="294" t="s">
        <v>2967</v>
      </c>
      <c r="E274" s="295" t="s">
        <v>3689</v>
      </c>
      <c r="F274" s="295" t="s">
        <v>4831</v>
      </c>
      <c r="G274" s="294" t="s">
        <v>2965</v>
      </c>
      <c r="H274" s="286" t="s">
        <v>2677</v>
      </c>
      <c r="I274" s="298">
        <v>38971</v>
      </c>
      <c r="J274" s="287" t="s">
        <v>3696</v>
      </c>
      <c r="K274" s="287" t="s">
        <v>2916</v>
      </c>
      <c r="L274" s="301">
        <v>41162</v>
      </c>
    </row>
    <row r="275" spans="2:12" ht="54.75" customHeight="1">
      <c r="B275" s="292">
        <v>273</v>
      </c>
      <c r="C275" s="293" t="s">
        <v>4615</v>
      </c>
      <c r="D275" s="294" t="s">
        <v>3035</v>
      </c>
      <c r="E275" s="295" t="s">
        <v>3260</v>
      </c>
      <c r="F275" s="295" t="s">
        <v>4616</v>
      </c>
      <c r="G275" s="294" t="s">
        <v>3033</v>
      </c>
      <c r="H275" s="286" t="s">
        <v>2678</v>
      </c>
      <c r="I275" s="287" t="s">
        <v>3242</v>
      </c>
      <c r="J275" s="287" t="s">
        <v>3252</v>
      </c>
      <c r="K275" s="287" t="s">
        <v>2969</v>
      </c>
      <c r="L275" s="287" t="s">
        <v>3240</v>
      </c>
    </row>
    <row r="276" spans="2:12" ht="54.75" customHeight="1">
      <c r="B276" s="292">
        <v>274</v>
      </c>
      <c r="C276" s="293" t="s">
        <v>4317</v>
      </c>
      <c r="D276" s="294" t="s">
        <v>4318</v>
      </c>
      <c r="E276" s="295" t="s">
        <v>3690</v>
      </c>
      <c r="F276" s="295" t="s">
        <v>4319</v>
      </c>
      <c r="G276" s="294" t="s">
        <v>4320</v>
      </c>
      <c r="H276" s="286" t="s">
        <v>2679</v>
      </c>
      <c r="I276" s="287" t="s">
        <v>2929</v>
      </c>
      <c r="J276" s="287" t="s">
        <v>3251</v>
      </c>
      <c r="K276" s="287" t="s">
        <v>3250</v>
      </c>
      <c r="L276" s="287" t="s">
        <v>2926</v>
      </c>
    </row>
    <row r="277" spans="2:12" ht="54.75" customHeight="1">
      <c r="B277" s="292">
        <v>275</v>
      </c>
      <c r="C277" s="293" t="s">
        <v>4182</v>
      </c>
      <c r="D277" s="294" t="s">
        <v>3078</v>
      </c>
      <c r="E277" s="295" t="s">
        <v>3691</v>
      </c>
      <c r="F277" s="295" t="s">
        <v>2927</v>
      </c>
      <c r="G277" s="294" t="s">
        <v>4183</v>
      </c>
      <c r="H277" s="286" t="s">
        <v>2680</v>
      </c>
      <c r="I277" s="287" t="s">
        <v>3242</v>
      </c>
      <c r="J277" s="287" t="s">
        <v>3249</v>
      </c>
      <c r="K277" s="287" t="s">
        <v>2927</v>
      </c>
      <c r="L277" s="287" t="s">
        <v>3240</v>
      </c>
    </row>
    <row r="278" spans="2:12" ht="54.75" customHeight="1">
      <c r="B278" s="292">
        <v>276</v>
      </c>
      <c r="C278" s="293" t="s">
        <v>4739</v>
      </c>
      <c r="D278" s="294" t="s">
        <v>3182</v>
      </c>
      <c r="E278" s="295" t="s">
        <v>3257</v>
      </c>
      <c r="F278" s="295" t="s">
        <v>2927</v>
      </c>
      <c r="G278" s="294" t="s">
        <v>3179</v>
      </c>
      <c r="H278" s="286" t="s">
        <v>2681</v>
      </c>
      <c r="I278" s="298">
        <v>38939</v>
      </c>
      <c r="J278" s="287" t="s">
        <v>3697</v>
      </c>
      <c r="K278" s="287" t="s">
        <v>3248</v>
      </c>
      <c r="L278" s="301">
        <v>41130</v>
      </c>
    </row>
    <row r="279" spans="2:12" ht="54.75" customHeight="1">
      <c r="B279" s="292">
        <v>277</v>
      </c>
      <c r="C279" s="299" t="s">
        <v>4297</v>
      </c>
      <c r="D279" s="300" t="s">
        <v>4298</v>
      </c>
      <c r="E279" s="299" t="s">
        <v>3692</v>
      </c>
      <c r="F279" s="299" t="s">
        <v>2927</v>
      </c>
      <c r="G279" s="300" t="s">
        <v>4299</v>
      </c>
    </row>
    <row r="280" spans="2:12" ht="54.75" customHeight="1">
      <c r="B280" s="292">
        <v>278</v>
      </c>
      <c r="C280" s="293" t="s">
        <v>4136</v>
      </c>
      <c r="D280" s="294" t="s">
        <v>3022</v>
      </c>
      <c r="E280" s="295" t="s">
        <v>3693</v>
      </c>
      <c r="F280" s="295" t="s">
        <v>2923</v>
      </c>
      <c r="G280" s="294" t="s">
        <v>4137</v>
      </c>
      <c r="H280" s="286" t="s">
        <v>2682</v>
      </c>
      <c r="I280" s="298">
        <v>40397</v>
      </c>
      <c r="J280" s="287" t="s">
        <v>3698</v>
      </c>
      <c r="K280" s="287" t="s">
        <v>3247</v>
      </c>
      <c r="L280" s="298">
        <v>41492</v>
      </c>
    </row>
    <row r="281" spans="2:12" ht="54.75" customHeight="1">
      <c r="B281" s="292">
        <v>279</v>
      </c>
      <c r="C281" s="293" t="s">
        <v>4594</v>
      </c>
      <c r="D281" s="294" t="s">
        <v>2914</v>
      </c>
      <c r="E281" s="295" t="s">
        <v>3256</v>
      </c>
      <c r="F281" s="295" t="s">
        <v>2923</v>
      </c>
      <c r="G281" s="294" t="s">
        <v>2912</v>
      </c>
      <c r="H281" s="286" t="s">
        <v>2683</v>
      </c>
      <c r="I281" s="298">
        <v>39080</v>
      </c>
      <c r="J281" s="287" t="s">
        <v>3699</v>
      </c>
      <c r="K281" s="287" t="s">
        <v>3246</v>
      </c>
      <c r="L281" s="301">
        <v>41271</v>
      </c>
    </row>
    <row r="282" spans="2:12" ht="54.75" customHeight="1">
      <c r="B282" s="292">
        <v>280</v>
      </c>
      <c r="C282" s="293" t="s">
        <v>4834</v>
      </c>
      <c r="D282" s="294" t="s">
        <v>2967</v>
      </c>
      <c r="E282" s="295" t="s">
        <v>3255</v>
      </c>
      <c r="F282" s="295" t="s">
        <v>4835</v>
      </c>
      <c r="G282" s="294" t="s">
        <v>2965</v>
      </c>
      <c r="H282" s="286" t="s">
        <v>2684</v>
      </c>
      <c r="I282" s="287" t="s">
        <v>2906</v>
      </c>
      <c r="J282" s="287" t="s">
        <v>3245</v>
      </c>
      <c r="K282" s="287" t="s">
        <v>2923</v>
      </c>
      <c r="L282" s="287" t="s">
        <v>2903</v>
      </c>
    </row>
    <row r="283" spans="2:12" ht="54.75" customHeight="1">
      <c r="B283" s="292">
        <v>281</v>
      </c>
      <c r="C283" s="299" t="s">
        <v>4437</v>
      </c>
      <c r="D283" s="300" t="s">
        <v>3027</v>
      </c>
      <c r="E283" s="299" t="s">
        <v>3694</v>
      </c>
      <c r="F283" s="299" t="s">
        <v>4438</v>
      </c>
      <c r="G283" s="300" t="s">
        <v>3024</v>
      </c>
    </row>
    <row r="284" spans="2:12" ht="54.75" customHeight="1">
      <c r="B284" s="292">
        <v>282</v>
      </c>
      <c r="C284" s="293" t="s">
        <v>4001</v>
      </c>
      <c r="D284" s="294" t="s">
        <v>3998</v>
      </c>
      <c r="E284" s="295" t="s">
        <v>3695</v>
      </c>
      <c r="F284" s="295" t="s">
        <v>2916</v>
      </c>
      <c r="G284" s="294" t="s">
        <v>4000</v>
      </c>
      <c r="H284" s="286" t="s">
        <v>2685</v>
      </c>
      <c r="I284" s="298">
        <v>40183</v>
      </c>
      <c r="J284" s="287" t="s">
        <v>3700</v>
      </c>
      <c r="K284" s="287" t="s">
        <v>3244</v>
      </c>
      <c r="L284" s="298">
        <v>41278</v>
      </c>
    </row>
    <row r="285" spans="2:12" ht="54.75" customHeight="1">
      <c r="B285" s="292">
        <v>283</v>
      </c>
      <c r="C285" s="293" t="s">
        <v>4205</v>
      </c>
      <c r="D285" s="294" t="s">
        <v>3490</v>
      </c>
      <c r="E285" s="295" t="s">
        <v>3696</v>
      </c>
      <c r="F285" s="295" t="s">
        <v>2916</v>
      </c>
      <c r="G285" s="294" t="s">
        <v>4206</v>
      </c>
      <c r="H285" s="286" t="s">
        <v>2686</v>
      </c>
      <c r="I285" s="298">
        <v>38843</v>
      </c>
      <c r="J285" s="287" t="s">
        <v>3701</v>
      </c>
      <c r="K285" s="287" t="s">
        <v>2927</v>
      </c>
      <c r="L285" s="301">
        <v>41034</v>
      </c>
    </row>
    <row r="286" spans="2:12" ht="54.75" customHeight="1">
      <c r="B286" s="292">
        <v>284</v>
      </c>
      <c r="C286" s="293" t="s">
        <v>4408</v>
      </c>
      <c r="D286" s="294" t="s">
        <v>3242</v>
      </c>
      <c r="E286" s="295" t="s">
        <v>3252</v>
      </c>
      <c r="F286" s="295" t="s">
        <v>2969</v>
      </c>
      <c r="G286" s="294" t="s">
        <v>3240</v>
      </c>
      <c r="H286" s="286" t="s">
        <v>2687</v>
      </c>
      <c r="I286" s="287" t="s">
        <v>3209</v>
      </c>
      <c r="J286" s="287" t="s">
        <v>3243</v>
      </c>
      <c r="K286" s="287" t="s">
        <v>2927</v>
      </c>
      <c r="L286" s="287" t="s">
        <v>3206</v>
      </c>
    </row>
    <row r="287" spans="2:12" ht="54.75" customHeight="1">
      <c r="B287" s="292">
        <v>285</v>
      </c>
      <c r="C287" s="293" t="s">
        <v>4565</v>
      </c>
      <c r="D287" s="294" t="s">
        <v>2929</v>
      </c>
      <c r="E287" s="295" t="s">
        <v>3251</v>
      </c>
      <c r="F287" s="295" t="s">
        <v>3250</v>
      </c>
      <c r="G287" s="294" t="s">
        <v>2926</v>
      </c>
      <c r="H287" s="286" t="s">
        <v>2688</v>
      </c>
      <c r="I287" s="287" t="s">
        <v>3242</v>
      </c>
      <c r="J287" s="287" t="s">
        <v>3241</v>
      </c>
      <c r="K287" s="287" t="s">
        <v>2927</v>
      </c>
      <c r="L287" s="287" t="s">
        <v>3240</v>
      </c>
    </row>
    <row r="288" spans="2:12" ht="54.75" customHeight="1">
      <c r="B288" s="292">
        <v>286</v>
      </c>
      <c r="C288" s="293" t="s">
        <v>4409</v>
      </c>
      <c r="D288" s="294" t="s">
        <v>3242</v>
      </c>
      <c r="E288" s="295" t="s">
        <v>3249</v>
      </c>
      <c r="F288" s="295" t="s">
        <v>2927</v>
      </c>
      <c r="G288" s="294" t="s">
        <v>4405</v>
      </c>
      <c r="H288" s="286" t="s">
        <v>2689</v>
      </c>
      <c r="I288" s="287" t="s">
        <v>3239</v>
      </c>
      <c r="J288" s="287" t="s">
        <v>3238</v>
      </c>
      <c r="K288" s="287" t="s">
        <v>2927</v>
      </c>
      <c r="L288" s="287" t="s">
        <v>3237</v>
      </c>
    </row>
    <row r="289" spans="2:12" ht="54.75" customHeight="1">
      <c r="B289" s="292">
        <v>287</v>
      </c>
      <c r="C289" s="293" t="s">
        <v>4193</v>
      </c>
      <c r="D289" s="294" t="s">
        <v>4194</v>
      </c>
      <c r="E289" s="295" t="s">
        <v>3697</v>
      </c>
      <c r="F289" s="295" t="s">
        <v>4195</v>
      </c>
      <c r="G289" s="294" t="s">
        <v>4196</v>
      </c>
      <c r="H289" s="286" t="s">
        <v>2690</v>
      </c>
      <c r="I289" s="287" t="s">
        <v>3236</v>
      </c>
      <c r="J289" s="287" t="s">
        <v>3235</v>
      </c>
      <c r="K289" s="287" t="s">
        <v>2923</v>
      </c>
      <c r="L289" s="287" t="s">
        <v>3234</v>
      </c>
    </row>
    <row r="290" spans="2:12" ht="54.75" customHeight="1">
      <c r="B290" s="292">
        <v>288</v>
      </c>
      <c r="C290" s="293" t="s">
        <v>4995</v>
      </c>
      <c r="D290" s="294" t="s">
        <v>4996</v>
      </c>
      <c r="E290" s="295" t="s">
        <v>4997</v>
      </c>
      <c r="F290" s="295" t="s">
        <v>4998</v>
      </c>
      <c r="G290" s="294" t="s">
        <v>4999</v>
      </c>
      <c r="H290" s="286" t="s">
        <v>2691</v>
      </c>
      <c r="I290" s="287" t="s">
        <v>3233</v>
      </c>
      <c r="J290" s="287" t="s">
        <v>3232</v>
      </c>
      <c r="K290" s="287" t="s">
        <v>2916</v>
      </c>
      <c r="L290" s="287" t="s">
        <v>3231</v>
      </c>
    </row>
    <row r="291" spans="2:12" ht="54.75" customHeight="1">
      <c r="B291" s="292">
        <v>289</v>
      </c>
      <c r="C291" s="293" t="s">
        <v>4905</v>
      </c>
      <c r="D291" s="294" t="s">
        <v>3861</v>
      </c>
      <c r="E291" s="295" t="s">
        <v>3871</v>
      </c>
      <c r="F291" s="295" t="s">
        <v>4906</v>
      </c>
      <c r="G291" s="294" t="s">
        <v>3863</v>
      </c>
      <c r="H291" s="286" t="s">
        <v>2692</v>
      </c>
      <c r="I291" s="287" t="s">
        <v>3230</v>
      </c>
      <c r="J291" s="287" t="s">
        <v>3229</v>
      </c>
      <c r="K291" s="287" t="s">
        <v>2927</v>
      </c>
      <c r="L291" s="287" t="s">
        <v>3228</v>
      </c>
    </row>
    <row r="292" spans="2:12" ht="54.75" customHeight="1">
      <c r="B292" s="292">
        <v>290</v>
      </c>
      <c r="C292" s="293" t="s">
        <v>4836</v>
      </c>
      <c r="D292" s="294" t="s">
        <v>2911</v>
      </c>
      <c r="E292" s="295" t="s">
        <v>3698</v>
      </c>
      <c r="F292" s="295" t="s">
        <v>4837</v>
      </c>
      <c r="G292" s="294" t="s">
        <v>2908</v>
      </c>
      <c r="H292" s="286" t="s">
        <v>2693</v>
      </c>
      <c r="I292" s="298">
        <v>38649</v>
      </c>
      <c r="J292" s="287" t="s">
        <v>3702</v>
      </c>
      <c r="K292" s="287" t="s">
        <v>3227</v>
      </c>
      <c r="L292" s="301">
        <v>40839</v>
      </c>
    </row>
    <row r="293" spans="2:12" ht="54.75" customHeight="1">
      <c r="B293" s="292">
        <v>291</v>
      </c>
      <c r="C293" s="293" t="s">
        <v>4253</v>
      </c>
      <c r="D293" s="294" t="s">
        <v>3288</v>
      </c>
      <c r="E293" s="295" t="s">
        <v>3699</v>
      </c>
      <c r="F293" s="295" t="s">
        <v>4254</v>
      </c>
      <c r="G293" s="294" t="s">
        <v>4255</v>
      </c>
      <c r="H293" s="286" t="s">
        <v>2694</v>
      </c>
      <c r="I293" s="298">
        <v>39935</v>
      </c>
      <c r="J293" s="287" t="s">
        <v>3703</v>
      </c>
      <c r="K293" s="287" t="s">
        <v>3226</v>
      </c>
      <c r="L293" s="298">
        <v>41030</v>
      </c>
    </row>
    <row r="294" spans="2:12" ht="54.75" customHeight="1">
      <c r="B294" s="292">
        <v>292</v>
      </c>
      <c r="C294" s="293" t="s">
        <v>4681</v>
      </c>
      <c r="D294" s="294" t="s">
        <v>2906</v>
      </c>
      <c r="E294" s="295" t="s">
        <v>3245</v>
      </c>
      <c r="F294" s="295" t="s">
        <v>2923</v>
      </c>
      <c r="G294" s="294" t="s">
        <v>2903</v>
      </c>
      <c r="H294" s="286" t="s">
        <v>2695</v>
      </c>
      <c r="I294" s="298">
        <v>38877</v>
      </c>
      <c r="J294" s="287" t="s">
        <v>3705</v>
      </c>
      <c r="K294" s="287" t="s">
        <v>3704</v>
      </c>
      <c r="L294" s="301">
        <v>41068</v>
      </c>
    </row>
    <row r="295" spans="2:12" ht="54.75" customHeight="1">
      <c r="B295" s="292">
        <v>293</v>
      </c>
      <c r="C295" s="293" t="s">
        <v>4903</v>
      </c>
      <c r="D295" s="294" t="s">
        <v>3861</v>
      </c>
      <c r="E295" s="295" t="s">
        <v>3868</v>
      </c>
      <c r="F295" s="295" t="s">
        <v>2927</v>
      </c>
      <c r="G295" s="294" t="s">
        <v>3863</v>
      </c>
      <c r="H295" s="286" t="s">
        <v>2696</v>
      </c>
      <c r="I295" s="287" t="s">
        <v>2967</v>
      </c>
      <c r="J295" s="287" t="s">
        <v>3225</v>
      </c>
      <c r="K295" s="287" t="s">
        <v>2927</v>
      </c>
      <c r="L295" s="287" t="s">
        <v>2965</v>
      </c>
    </row>
    <row r="296" spans="2:12" ht="54.75" customHeight="1">
      <c r="B296" s="292">
        <v>294</v>
      </c>
      <c r="C296" s="293" t="s">
        <v>4110</v>
      </c>
      <c r="D296" s="294" t="s">
        <v>2993</v>
      </c>
      <c r="E296" s="295" t="s">
        <v>3701</v>
      </c>
      <c r="F296" s="295" t="s">
        <v>2927</v>
      </c>
      <c r="G296" s="294" t="s">
        <v>4111</v>
      </c>
      <c r="H296" s="286" t="s">
        <v>2697</v>
      </c>
      <c r="I296" s="298">
        <v>40397</v>
      </c>
      <c r="J296" s="287" t="s">
        <v>3706</v>
      </c>
      <c r="K296" s="287" t="s">
        <v>3224</v>
      </c>
      <c r="L296" s="298">
        <v>41492</v>
      </c>
    </row>
    <row r="297" spans="2:12" ht="54.75" customHeight="1">
      <c r="B297" s="292">
        <v>295</v>
      </c>
      <c r="C297" s="293" t="s">
        <v>4323</v>
      </c>
      <c r="D297" s="294" t="s">
        <v>3209</v>
      </c>
      <c r="E297" s="295" t="s">
        <v>3243</v>
      </c>
      <c r="F297" s="295" t="s">
        <v>2927</v>
      </c>
      <c r="G297" s="294" t="s">
        <v>4324</v>
      </c>
      <c r="H297" s="286" t="s">
        <v>2698</v>
      </c>
      <c r="I297" s="298">
        <v>40389</v>
      </c>
      <c r="J297" s="287" t="s">
        <v>3707</v>
      </c>
      <c r="K297" s="287" t="s">
        <v>3223</v>
      </c>
      <c r="L297" s="298">
        <v>41484</v>
      </c>
    </row>
    <row r="298" spans="2:12" ht="54.75" customHeight="1">
      <c r="B298" s="292">
        <v>296</v>
      </c>
      <c r="C298" s="293" t="s">
        <v>4404</v>
      </c>
      <c r="D298" s="294" t="s">
        <v>3242</v>
      </c>
      <c r="E298" s="295" t="s">
        <v>3241</v>
      </c>
      <c r="F298" s="295" t="s">
        <v>2927</v>
      </c>
      <c r="G298" s="294" t="s">
        <v>4405</v>
      </c>
      <c r="H298" s="286" t="s">
        <v>2699</v>
      </c>
      <c r="I298" s="287" t="s">
        <v>3122</v>
      </c>
      <c r="J298" s="287" t="s">
        <v>3222</v>
      </c>
      <c r="K298" s="287" t="s">
        <v>3221</v>
      </c>
      <c r="L298" s="287" t="s">
        <v>3120</v>
      </c>
    </row>
    <row r="299" spans="2:12" ht="54.75" customHeight="1">
      <c r="B299" s="292">
        <v>297</v>
      </c>
      <c r="C299" s="299" t="s">
        <v>4374</v>
      </c>
      <c r="D299" s="300" t="s">
        <v>3239</v>
      </c>
      <c r="E299" s="299" t="s">
        <v>3238</v>
      </c>
      <c r="F299" s="299" t="s">
        <v>2927</v>
      </c>
      <c r="G299" s="300" t="s">
        <v>4375</v>
      </c>
    </row>
    <row r="300" spans="2:12" ht="54.75" customHeight="1">
      <c r="B300" s="292">
        <v>298</v>
      </c>
      <c r="C300" s="293" t="s">
        <v>4535</v>
      </c>
      <c r="D300" s="294" t="s">
        <v>3236</v>
      </c>
      <c r="E300" s="295" t="s">
        <v>3235</v>
      </c>
      <c r="F300" s="295" t="s">
        <v>2923</v>
      </c>
      <c r="G300" s="294" t="s">
        <v>3234</v>
      </c>
      <c r="H300" s="286" t="s">
        <v>2700</v>
      </c>
      <c r="I300" s="287" t="s">
        <v>2906</v>
      </c>
      <c r="J300" s="287" t="s">
        <v>3220</v>
      </c>
      <c r="K300" s="287" t="s">
        <v>3219</v>
      </c>
      <c r="L300" s="287" t="s">
        <v>2903</v>
      </c>
    </row>
    <row r="301" spans="2:12" ht="54.75" customHeight="1">
      <c r="B301" s="292">
        <v>299</v>
      </c>
      <c r="C301" s="293" t="s">
        <v>4083</v>
      </c>
      <c r="D301" s="294" t="s">
        <v>3233</v>
      </c>
      <c r="E301" s="295" t="s">
        <v>3232</v>
      </c>
      <c r="F301" s="295" t="s">
        <v>2916</v>
      </c>
      <c r="G301" s="294" t="s">
        <v>3231</v>
      </c>
      <c r="H301" s="286" t="s">
        <v>2701</v>
      </c>
      <c r="I301" s="298">
        <v>39862</v>
      </c>
      <c r="J301" s="287" t="s">
        <v>3708</v>
      </c>
      <c r="K301" s="287" t="s">
        <v>3218</v>
      </c>
      <c r="L301" s="298">
        <v>40956</v>
      </c>
    </row>
    <row r="302" spans="2:12" ht="54.75" customHeight="1">
      <c r="B302" s="292">
        <v>300</v>
      </c>
      <c r="C302" s="293" t="s">
        <v>4761</v>
      </c>
      <c r="D302" s="294" t="s">
        <v>3230</v>
      </c>
      <c r="E302" s="295" t="s">
        <v>4762</v>
      </c>
      <c r="F302" s="295" t="s">
        <v>2927</v>
      </c>
      <c r="G302" s="294" t="s">
        <v>3228</v>
      </c>
      <c r="H302" s="286" t="s">
        <v>2702</v>
      </c>
      <c r="I302" s="287" t="s">
        <v>3217</v>
      </c>
      <c r="J302" s="287" t="s">
        <v>3216</v>
      </c>
      <c r="K302" s="287" t="s">
        <v>3210</v>
      </c>
      <c r="L302" s="287" t="s">
        <v>3215</v>
      </c>
    </row>
    <row r="303" spans="2:12" ht="54.75" customHeight="1">
      <c r="B303" s="292">
        <v>301</v>
      </c>
      <c r="C303" s="293" t="s">
        <v>3990</v>
      </c>
      <c r="D303" s="294" t="s">
        <v>2943</v>
      </c>
      <c r="E303" s="295" t="s">
        <v>3702</v>
      </c>
      <c r="F303" s="295" t="s">
        <v>3991</v>
      </c>
      <c r="G303" s="294" t="s">
        <v>3992</v>
      </c>
      <c r="H303" s="286" t="s">
        <v>2703</v>
      </c>
      <c r="I303" s="298">
        <v>39935</v>
      </c>
      <c r="J303" s="287" t="s">
        <v>3709</v>
      </c>
      <c r="K303" s="287" t="s">
        <v>3214</v>
      </c>
      <c r="L303" s="298">
        <v>41030</v>
      </c>
    </row>
    <row r="304" spans="2:12" ht="54.75" customHeight="1">
      <c r="B304" s="292">
        <v>302</v>
      </c>
      <c r="C304" s="293" t="s">
        <v>4585</v>
      </c>
      <c r="D304" s="294" t="s">
        <v>3102</v>
      </c>
      <c r="E304" s="295" t="s">
        <v>3703</v>
      </c>
      <c r="F304" s="295" t="s">
        <v>4586</v>
      </c>
      <c r="G304" s="294" t="s">
        <v>3099</v>
      </c>
      <c r="H304" s="286" t="s">
        <v>2704</v>
      </c>
      <c r="I304" s="298">
        <v>38720</v>
      </c>
      <c r="J304" s="287" t="s">
        <v>3710</v>
      </c>
      <c r="K304" s="287" t="s">
        <v>3711</v>
      </c>
      <c r="L304" s="301">
        <v>40910</v>
      </c>
    </row>
    <row r="305" spans="2:12" ht="54.75" customHeight="1">
      <c r="B305" s="292">
        <v>303</v>
      </c>
      <c r="C305" s="293" t="s">
        <v>4138</v>
      </c>
      <c r="D305" s="294" t="s">
        <v>3022</v>
      </c>
      <c r="E305" s="295" t="s">
        <v>3705</v>
      </c>
      <c r="F305" s="295" t="s">
        <v>4139</v>
      </c>
      <c r="G305" s="294" t="s">
        <v>4140</v>
      </c>
      <c r="H305" s="286" t="s">
        <v>2705</v>
      </c>
      <c r="I305" s="298">
        <v>39744</v>
      </c>
      <c r="J305" s="287" t="s">
        <v>3712</v>
      </c>
      <c r="K305" s="287" t="s">
        <v>3213</v>
      </c>
      <c r="L305" s="298">
        <v>40838</v>
      </c>
    </row>
    <row r="306" spans="2:12" ht="54.75" customHeight="1">
      <c r="B306" s="292">
        <v>304</v>
      </c>
      <c r="C306" s="293" t="s">
        <v>4823</v>
      </c>
      <c r="D306" s="294" t="s">
        <v>2967</v>
      </c>
      <c r="E306" s="295" t="s">
        <v>3225</v>
      </c>
      <c r="F306" s="295" t="s">
        <v>2927</v>
      </c>
      <c r="G306" s="294" t="s">
        <v>2965</v>
      </c>
      <c r="H306" s="286" t="s">
        <v>2706</v>
      </c>
      <c r="I306" s="298">
        <v>39983</v>
      </c>
      <c r="J306" s="287" t="s">
        <v>3714</v>
      </c>
      <c r="K306" s="287" t="s">
        <v>3713</v>
      </c>
      <c r="L306" s="298">
        <v>41078</v>
      </c>
    </row>
    <row r="307" spans="2:12" ht="54.75" customHeight="1">
      <c r="B307" s="292">
        <v>305</v>
      </c>
      <c r="C307" s="293" t="s">
        <v>4843</v>
      </c>
      <c r="D307" s="294" t="s">
        <v>2911</v>
      </c>
      <c r="E307" s="295" t="s">
        <v>3706</v>
      </c>
      <c r="F307" s="295" t="s">
        <v>4844</v>
      </c>
      <c r="G307" s="294" t="s">
        <v>2908</v>
      </c>
      <c r="H307" s="286" t="s">
        <v>2707</v>
      </c>
      <c r="I307" s="298">
        <v>40362</v>
      </c>
      <c r="J307" s="287" t="s">
        <v>3715</v>
      </c>
      <c r="K307" s="287" t="s">
        <v>3212</v>
      </c>
      <c r="L307" s="298">
        <v>41457</v>
      </c>
    </row>
    <row r="308" spans="2:12" ht="54.75" customHeight="1">
      <c r="B308" s="292">
        <v>306</v>
      </c>
      <c r="C308" s="293" t="s">
        <v>4832</v>
      </c>
      <c r="D308" s="294" t="s">
        <v>2967</v>
      </c>
      <c r="E308" s="295" t="s">
        <v>3707</v>
      </c>
      <c r="F308" s="295" t="s">
        <v>4833</v>
      </c>
      <c r="G308" s="294" t="s">
        <v>2965</v>
      </c>
      <c r="H308" s="286" t="s">
        <v>2708</v>
      </c>
      <c r="I308" s="287" t="s">
        <v>2999</v>
      </c>
      <c r="J308" s="287" t="s">
        <v>3211</v>
      </c>
      <c r="K308" s="287" t="s">
        <v>3210</v>
      </c>
      <c r="L308" s="287" t="s">
        <v>2997</v>
      </c>
    </row>
    <row r="309" spans="2:12" ht="54.75" customHeight="1">
      <c r="B309" s="292">
        <v>307</v>
      </c>
      <c r="C309" s="302" t="s">
        <v>4816</v>
      </c>
      <c r="D309" s="303" t="s">
        <v>3122</v>
      </c>
      <c r="E309" s="304" t="s">
        <v>3222</v>
      </c>
      <c r="F309" s="304" t="s">
        <v>4817</v>
      </c>
      <c r="G309" s="303" t="s">
        <v>3120</v>
      </c>
      <c r="H309" s="286" t="s">
        <v>2709</v>
      </c>
      <c r="I309" s="287" t="s">
        <v>3209</v>
      </c>
      <c r="J309" s="287" t="s">
        <v>3208</v>
      </c>
      <c r="K309" s="287" t="s">
        <v>3207</v>
      </c>
      <c r="L309" s="287" t="s">
        <v>3206</v>
      </c>
    </row>
    <row r="310" spans="2:12" ht="54.75" customHeight="1">
      <c r="B310" s="292">
        <v>308</v>
      </c>
      <c r="C310" s="293" t="s">
        <v>4872</v>
      </c>
      <c r="D310" s="294" t="s">
        <v>3839</v>
      </c>
      <c r="E310" s="295" t="s">
        <v>3847</v>
      </c>
      <c r="F310" s="295" t="s">
        <v>4873</v>
      </c>
      <c r="G310" s="294" t="s">
        <v>3841</v>
      </c>
      <c r="H310" s="286" t="s">
        <v>2710</v>
      </c>
      <c r="I310" s="298">
        <v>39542</v>
      </c>
      <c r="J310" s="287" t="s">
        <v>3716</v>
      </c>
      <c r="K310" s="287" t="s">
        <v>3472</v>
      </c>
      <c r="L310" s="298">
        <v>40636</v>
      </c>
    </row>
    <row r="311" spans="2:12" ht="54.75" customHeight="1">
      <c r="B311" s="292">
        <v>309</v>
      </c>
      <c r="C311" s="293" t="s">
        <v>4672</v>
      </c>
      <c r="D311" s="294" t="s">
        <v>2906</v>
      </c>
      <c r="E311" s="295" t="s">
        <v>3220</v>
      </c>
      <c r="F311" s="295" t="s">
        <v>4673</v>
      </c>
      <c r="G311" s="294" t="s">
        <v>2903</v>
      </c>
      <c r="H311" s="286" t="s">
        <v>2711</v>
      </c>
      <c r="I311" s="298">
        <v>39455</v>
      </c>
      <c r="J311" s="287" t="s">
        <v>3717</v>
      </c>
      <c r="K311" s="287" t="s">
        <v>3205</v>
      </c>
      <c r="L311" s="298">
        <v>40550</v>
      </c>
    </row>
    <row r="312" spans="2:12" ht="54.75" customHeight="1">
      <c r="B312" s="292">
        <v>310</v>
      </c>
      <c r="C312" s="293" t="s">
        <v>4559</v>
      </c>
      <c r="D312" s="294" t="s">
        <v>2925</v>
      </c>
      <c r="E312" s="295" t="s">
        <v>3708</v>
      </c>
      <c r="F312" s="295" t="s">
        <v>4560</v>
      </c>
      <c r="G312" s="294" t="s">
        <v>2922</v>
      </c>
      <c r="H312" s="286" t="s">
        <v>2712</v>
      </c>
      <c r="I312" s="287" t="s">
        <v>3022</v>
      </c>
      <c r="J312" s="287" t="s">
        <v>3204</v>
      </c>
      <c r="K312" s="287" t="s">
        <v>2927</v>
      </c>
      <c r="L312" s="287" t="s">
        <v>3020</v>
      </c>
    </row>
    <row r="313" spans="2:12" ht="54.75" customHeight="1">
      <c r="B313" s="292">
        <v>311</v>
      </c>
      <c r="C313" s="293" t="s">
        <v>4655</v>
      </c>
      <c r="D313" s="294" t="s">
        <v>3217</v>
      </c>
      <c r="E313" s="295" t="s">
        <v>3216</v>
      </c>
      <c r="F313" s="295" t="s">
        <v>3210</v>
      </c>
      <c r="G313" s="294" t="s">
        <v>3215</v>
      </c>
      <c r="H313" s="286" t="s">
        <v>2713</v>
      </c>
      <c r="I313" s="298">
        <v>39338</v>
      </c>
      <c r="J313" s="287" t="s">
        <v>3718</v>
      </c>
      <c r="K313" s="287" t="s">
        <v>3203</v>
      </c>
      <c r="L313" s="298">
        <v>40433</v>
      </c>
    </row>
    <row r="314" spans="2:12" ht="54.75" customHeight="1">
      <c r="B314" s="292">
        <v>312</v>
      </c>
      <c r="C314" s="293" t="s">
        <v>4583</v>
      </c>
      <c r="D314" s="294" t="s">
        <v>3102</v>
      </c>
      <c r="E314" s="295" t="s">
        <v>3709</v>
      </c>
      <c r="F314" s="295" t="s">
        <v>4584</v>
      </c>
      <c r="G314" s="294" t="s">
        <v>3099</v>
      </c>
      <c r="H314" s="286" t="s">
        <v>2714</v>
      </c>
      <c r="I314" s="298">
        <v>40170</v>
      </c>
      <c r="J314" s="287" t="s">
        <v>3719</v>
      </c>
      <c r="K314" s="287" t="s">
        <v>3202</v>
      </c>
      <c r="L314" s="298">
        <v>41265</v>
      </c>
    </row>
    <row r="315" spans="2:12" ht="54.75" customHeight="1">
      <c r="B315" s="292">
        <v>313</v>
      </c>
      <c r="C315" s="293" t="s">
        <v>4028</v>
      </c>
      <c r="D315" s="294" t="s">
        <v>4013</v>
      </c>
      <c r="E315" s="295" t="s">
        <v>3710</v>
      </c>
      <c r="F315" s="295" t="s">
        <v>4029</v>
      </c>
      <c r="G315" s="294" t="s">
        <v>4030</v>
      </c>
    </row>
    <row r="316" spans="2:12" ht="54.75" customHeight="1">
      <c r="B316" s="292">
        <v>314</v>
      </c>
      <c r="C316" s="299" t="s">
        <v>4606</v>
      </c>
      <c r="D316" s="300" t="s">
        <v>3045</v>
      </c>
      <c r="E316" s="299" t="s">
        <v>3714</v>
      </c>
      <c r="F316" s="299" t="s">
        <v>4607</v>
      </c>
      <c r="G316" s="300" t="s">
        <v>3043</v>
      </c>
      <c r="H316" s="286" t="s">
        <v>2715</v>
      </c>
      <c r="I316" s="298">
        <v>39847</v>
      </c>
      <c r="J316" s="287" t="s">
        <v>3720</v>
      </c>
      <c r="K316" s="287" t="s">
        <v>3201</v>
      </c>
      <c r="L316" s="298">
        <v>40941</v>
      </c>
    </row>
    <row r="317" spans="2:12" ht="54.75" customHeight="1">
      <c r="B317" s="292">
        <v>315</v>
      </c>
      <c r="C317" s="293" t="s">
        <v>4803</v>
      </c>
      <c r="D317" s="294" t="s">
        <v>2955</v>
      </c>
      <c r="E317" s="295" t="s">
        <v>3715</v>
      </c>
      <c r="F317" s="295" t="s">
        <v>4804</v>
      </c>
      <c r="G317" s="294" t="s">
        <v>2952</v>
      </c>
      <c r="H317" s="286" t="s">
        <v>2716</v>
      </c>
      <c r="I317" s="298">
        <v>40078</v>
      </c>
      <c r="J317" s="287" t="s">
        <v>3200</v>
      </c>
      <c r="K317" s="287" t="s">
        <v>3199</v>
      </c>
      <c r="L317" s="287" t="s">
        <v>3198</v>
      </c>
    </row>
    <row r="318" spans="2:12" ht="54.75" customHeight="1">
      <c r="B318" s="292">
        <v>316</v>
      </c>
      <c r="C318" s="293" t="s">
        <v>4549</v>
      </c>
      <c r="D318" s="294" t="s">
        <v>2999</v>
      </c>
      <c r="E318" s="295" t="s">
        <v>3211</v>
      </c>
      <c r="F318" s="295" t="s">
        <v>3210</v>
      </c>
      <c r="G318" s="294" t="s">
        <v>2997</v>
      </c>
      <c r="H318" s="286" t="s">
        <v>2717</v>
      </c>
      <c r="I318" s="298">
        <v>38794</v>
      </c>
      <c r="J318" s="287" t="s">
        <v>3722</v>
      </c>
      <c r="K318" s="287" t="s">
        <v>3721</v>
      </c>
      <c r="L318" s="301">
        <v>40985</v>
      </c>
    </row>
    <row r="319" spans="2:12" ht="54.75" customHeight="1">
      <c r="B319" s="292">
        <v>317</v>
      </c>
      <c r="C319" s="293" t="s">
        <v>4926</v>
      </c>
      <c r="D319" s="294" t="s">
        <v>4921</v>
      </c>
      <c r="E319" s="295" t="s">
        <v>4927</v>
      </c>
      <c r="F319" s="295" t="s">
        <v>4928</v>
      </c>
      <c r="G319" s="294" t="s">
        <v>4923</v>
      </c>
      <c r="H319" s="286" t="s">
        <v>2718</v>
      </c>
      <c r="I319" s="298">
        <v>38691</v>
      </c>
      <c r="J319" s="287" t="s">
        <v>3723</v>
      </c>
      <c r="K319" s="287" t="s">
        <v>2916</v>
      </c>
      <c r="L319" s="287" t="s">
        <v>3828</v>
      </c>
    </row>
    <row r="320" spans="2:12" ht="54.75" customHeight="1">
      <c r="B320" s="292">
        <v>318</v>
      </c>
      <c r="C320" s="293" t="s">
        <v>4325</v>
      </c>
      <c r="D320" s="294" t="s">
        <v>3209</v>
      </c>
      <c r="E320" s="295" t="s">
        <v>3208</v>
      </c>
      <c r="F320" s="295" t="s">
        <v>3210</v>
      </c>
      <c r="G320" s="294" t="s">
        <v>4322</v>
      </c>
      <c r="H320" s="286" t="s">
        <v>2719</v>
      </c>
      <c r="I320" s="287" t="s">
        <v>3122</v>
      </c>
      <c r="J320" s="287" t="s">
        <v>3197</v>
      </c>
      <c r="K320" s="287" t="s">
        <v>2927</v>
      </c>
      <c r="L320" s="287" t="s">
        <v>3120</v>
      </c>
    </row>
    <row r="321" spans="2:12" ht="54.75" customHeight="1">
      <c r="B321" s="292">
        <v>319</v>
      </c>
      <c r="C321" s="293" t="s">
        <v>4389</v>
      </c>
      <c r="D321" s="294" t="s">
        <v>4390</v>
      </c>
      <c r="E321" s="295" t="s">
        <v>3716</v>
      </c>
      <c r="F321" s="295" t="s">
        <v>3472</v>
      </c>
      <c r="G321" s="294" t="s">
        <v>4391</v>
      </c>
      <c r="H321" s="286" t="s">
        <v>2720</v>
      </c>
      <c r="I321" s="298">
        <v>38794</v>
      </c>
      <c r="J321" s="287" t="s">
        <v>3724</v>
      </c>
      <c r="K321" s="287" t="s">
        <v>3725</v>
      </c>
      <c r="L321" s="301">
        <v>40985</v>
      </c>
    </row>
    <row r="322" spans="2:12" ht="54.75" customHeight="1">
      <c r="B322" s="292">
        <v>320</v>
      </c>
      <c r="C322" s="293" t="s">
        <v>4376</v>
      </c>
      <c r="D322" s="294" t="s">
        <v>4377</v>
      </c>
      <c r="E322" s="295" t="s">
        <v>3717</v>
      </c>
      <c r="F322" s="295" t="s">
        <v>4378</v>
      </c>
      <c r="G322" s="294" t="s">
        <v>4379</v>
      </c>
      <c r="H322" s="286" t="s">
        <v>2721</v>
      </c>
      <c r="I322" s="298">
        <v>40071</v>
      </c>
      <c r="J322" s="287" t="s">
        <v>3726</v>
      </c>
      <c r="K322" s="287" t="s">
        <v>2927</v>
      </c>
      <c r="L322" s="298">
        <v>41166</v>
      </c>
    </row>
    <row r="323" spans="2:12" ht="54.75" customHeight="1">
      <c r="B323" s="292">
        <v>321</v>
      </c>
      <c r="C323" s="293" t="s">
        <v>4141</v>
      </c>
      <c r="D323" s="294" t="s">
        <v>3022</v>
      </c>
      <c r="E323" s="295" t="s">
        <v>3204</v>
      </c>
      <c r="F323" s="295" t="s">
        <v>2927</v>
      </c>
      <c r="G323" s="294" t="s">
        <v>3020</v>
      </c>
    </row>
    <row r="324" spans="2:12" ht="54.75" customHeight="1">
      <c r="B324" s="292">
        <v>322</v>
      </c>
      <c r="C324" s="299" t="s">
        <v>4344</v>
      </c>
      <c r="D324" s="300" t="s">
        <v>3461</v>
      </c>
      <c r="E324" s="299" t="s">
        <v>3718</v>
      </c>
      <c r="F324" s="299" t="s">
        <v>4345</v>
      </c>
      <c r="G324" s="300" t="s">
        <v>4346</v>
      </c>
      <c r="H324" s="286" t="s">
        <v>2722</v>
      </c>
      <c r="I324" s="298">
        <v>40397</v>
      </c>
      <c r="J324" s="287" t="s">
        <v>3727</v>
      </c>
      <c r="K324" s="287" t="s">
        <v>3196</v>
      </c>
      <c r="L324" s="298">
        <v>41492</v>
      </c>
    </row>
    <row r="325" spans="2:12" ht="54.75" customHeight="1">
      <c r="B325" s="292">
        <v>323</v>
      </c>
      <c r="C325" s="293" t="s">
        <v>4684</v>
      </c>
      <c r="D325" s="294" t="s">
        <v>2982</v>
      </c>
      <c r="E325" s="295" t="s">
        <v>3719</v>
      </c>
      <c r="F325" s="295" t="s">
        <v>4685</v>
      </c>
      <c r="G325" s="294" t="s">
        <v>2979</v>
      </c>
      <c r="H325" s="286" t="s">
        <v>2723</v>
      </c>
      <c r="I325" s="287" t="s">
        <v>2982</v>
      </c>
      <c r="J325" s="287" t="s">
        <v>3195</v>
      </c>
      <c r="K325" s="287" t="s">
        <v>2927</v>
      </c>
      <c r="L325" s="287" t="s">
        <v>2979</v>
      </c>
    </row>
    <row r="326" spans="2:12" ht="54.75" customHeight="1">
      <c r="B326" s="292">
        <v>324</v>
      </c>
      <c r="C326" s="293" t="s">
        <v>4870</v>
      </c>
      <c r="D326" s="294" t="s">
        <v>3839</v>
      </c>
      <c r="E326" s="295" t="s">
        <v>3843</v>
      </c>
      <c r="F326" s="295" t="s">
        <v>2923</v>
      </c>
      <c r="G326" s="294" t="s">
        <v>3841</v>
      </c>
      <c r="H326" s="286" t="s">
        <v>2724</v>
      </c>
      <c r="I326" s="298">
        <v>38920</v>
      </c>
      <c r="J326" s="287" t="s">
        <v>3728</v>
      </c>
      <c r="K326" s="287" t="s">
        <v>3388</v>
      </c>
      <c r="L326" s="301">
        <v>41111</v>
      </c>
    </row>
    <row r="327" spans="2:12" ht="54.75" customHeight="1">
      <c r="B327" s="292">
        <v>325</v>
      </c>
      <c r="C327" s="293" t="s">
        <v>4550</v>
      </c>
      <c r="D327" s="294" t="s">
        <v>2999</v>
      </c>
      <c r="E327" s="295" t="s">
        <v>3720</v>
      </c>
      <c r="F327" s="295" t="s">
        <v>4551</v>
      </c>
      <c r="G327" s="294" t="s">
        <v>2997</v>
      </c>
      <c r="H327" s="286" t="s">
        <v>2725</v>
      </c>
      <c r="I327" s="298">
        <v>40170</v>
      </c>
      <c r="J327" s="287" t="s">
        <v>3729</v>
      </c>
      <c r="K327" s="287" t="s">
        <v>2927</v>
      </c>
      <c r="L327" s="298">
        <v>41265</v>
      </c>
    </row>
    <row r="328" spans="2:12" ht="54.75" customHeight="1">
      <c r="B328" s="292">
        <v>326</v>
      </c>
      <c r="C328" s="302" t="s">
        <v>4636</v>
      </c>
      <c r="D328" s="303" t="s">
        <v>4637</v>
      </c>
      <c r="E328" s="304" t="s">
        <v>3200</v>
      </c>
      <c r="F328" s="304" t="s">
        <v>3199</v>
      </c>
      <c r="G328" s="303" t="s">
        <v>3198</v>
      </c>
      <c r="H328" s="286" t="s">
        <v>2726</v>
      </c>
      <c r="I328" s="298">
        <v>38843</v>
      </c>
      <c r="J328" s="287" t="s">
        <v>3731</v>
      </c>
      <c r="K328" s="287" t="s">
        <v>3730</v>
      </c>
      <c r="L328" s="301">
        <v>41034</v>
      </c>
    </row>
    <row r="329" spans="2:12" ht="54.75" customHeight="1">
      <c r="B329" s="292">
        <v>327</v>
      </c>
      <c r="C329" s="293" t="s">
        <v>4060</v>
      </c>
      <c r="D329" s="294" t="s">
        <v>4054</v>
      </c>
      <c r="E329" s="295" t="s">
        <v>3722</v>
      </c>
      <c r="F329" s="295" t="s">
        <v>3199</v>
      </c>
      <c r="G329" s="294" t="s">
        <v>4061</v>
      </c>
      <c r="H329" s="286" t="s">
        <v>2727</v>
      </c>
      <c r="I329" s="287" t="s">
        <v>3078</v>
      </c>
      <c r="J329" s="287" t="s">
        <v>3194</v>
      </c>
      <c r="K329" s="287" t="s">
        <v>2916</v>
      </c>
      <c r="L329" s="287" t="s">
        <v>3075</v>
      </c>
    </row>
    <row r="330" spans="2:12" ht="54.75" customHeight="1">
      <c r="B330" s="292">
        <v>328</v>
      </c>
      <c r="C330" s="293" t="s">
        <v>4008</v>
      </c>
      <c r="D330" s="294" t="s">
        <v>2918</v>
      </c>
      <c r="E330" s="295" t="s">
        <v>3723</v>
      </c>
      <c r="F330" s="295" t="s">
        <v>2916</v>
      </c>
      <c r="G330" s="294" t="s">
        <v>4009</v>
      </c>
      <c r="H330" s="286" t="s">
        <v>2728</v>
      </c>
      <c r="I330" s="298">
        <v>38877</v>
      </c>
      <c r="J330" s="287" t="s">
        <v>3732</v>
      </c>
      <c r="K330" s="287" t="s">
        <v>3193</v>
      </c>
      <c r="L330" s="301">
        <v>41068</v>
      </c>
    </row>
    <row r="331" spans="2:12" ht="54.75" customHeight="1">
      <c r="B331" s="292">
        <v>329</v>
      </c>
      <c r="C331" s="293" t="s">
        <v>4811</v>
      </c>
      <c r="D331" s="294" t="s">
        <v>3122</v>
      </c>
      <c r="E331" s="295" t="s">
        <v>3197</v>
      </c>
      <c r="F331" s="295" t="s">
        <v>2927</v>
      </c>
      <c r="G331" s="294" t="s">
        <v>3120</v>
      </c>
      <c r="H331" s="286" t="s">
        <v>2729</v>
      </c>
      <c r="I331" s="298">
        <v>39561</v>
      </c>
      <c r="J331" s="287" t="s">
        <v>3733</v>
      </c>
      <c r="K331" s="287" t="s">
        <v>3192</v>
      </c>
      <c r="L331" s="298">
        <v>40655</v>
      </c>
    </row>
    <row r="332" spans="2:12" ht="54.75" customHeight="1">
      <c r="B332" s="292">
        <v>330</v>
      </c>
      <c r="C332" s="293" t="s">
        <v>4062</v>
      </c>
      <c r="D332" s="294" t="s">
        <v>4054</v>
      </c>
      <c r="E332" s="295" t="s">
        <v>3724</v>
      </c>
      <c r="F332" s="295" t="s">
        <v>4063</v>
      </c>
      <c r="G332" s="294" t="s">
        <v>4064</v>
      </c>
      <c r="H332" s="286" t="s">
        <v>2730</v>
      </c>
      <c r="I332" s="298">
        <v>38771</v>
      </c>
      <c r="J332" s="287" t="s">
        <v>3734</v>
      </c>
      <c r="K332" s="287" t="s">
        <v>3191</v>
      </c>
      <c r="L332" s="301">
        <v>40961</v>
      </c>
    </row>
    <row r="333" spans="2:12" ht="54.75" customHeight="1">
      <c r="B333" s="292">
        <v>331</v>
      </c>
      <c r="C333" s="293" t="s">
        <v>4635</v>
      </c>
      <c r="D333" s="294" t="s">
        <v>4632</v>
      </c>
      <c r="E333" s="295" t="s">
        <v>3726</v>
      </c>
      <c r="F333" s="295" t="s">
        <v>2927</v>
      </c>
      <c r="G333" s="294" t="s">
        <v>4634</v>
      </c>
      <c r="H333" s="286" t="s">
        <v>2731</v>
      </c>
      <c r="I333" s="298">
        <v>39892</v>
      </c>
      <c r="J333" s="287" t="s">
        <v>3190</v>
      </c>
      <c r="K333" s="287" t="s">
        <v>3189</v>
      </c>
      <c r="L333" s="287" t="s">
        <v>2926</v>
      </c>
    </row>
    <row r="334" spans="2:12" ht="54.75" customHeight="1">
      <c r="B334" s="292">
        <v>332</v>
      </c>
      <c r="C334" s="293" t="s">
        <v>4972</v>
      </c>
      <c r="D334" s="294" t="s">
        <v>4973</v>
      </c>
      <c r="E334" s="295" t="s">
        <v>4974</v>
      </c>
      <c r="F334" s="295" t="s">
        <v>2927</v>
      </c>
      <c r="G334" s="294" t="s">
        <v>4975</v>
      </c>
      <c r="H334" s="286" t="s">
        <v>2732</v>
      </c>
      <c r="I334" s="298">
        <v>40361</v>
      </c>
      <c r="J334" s="287" t="s">
        <v>3735</v>
      </c>
      <c r="K334" s="287" t="s">
        <v>3188</v>
      </c>
      <c r="L334" s="298">
        <v>41456</v>
      </c>
    </row>
    <row r="335" spans="2:12" ht="54.75" customHeight="1">
      <c r="B335" s="292">
        <v>333</v>
      </c>
      <c r="C335" s="293" t="s">
        <v>4887</v>
      </c>
      <c r="D335" s="294" t="s">
        <v>3851</v>
      </c>
      <c r="E335" s="295" t="s">
        <v>3852</v>
      </c>
      <c r="F335" s="295" t="s">
        <v>2927</v>
      </c>
      <c r="G335" s="294" t="s">
        <v>3853</v>
      </c>
      <c r="H335" s="286" t="s">
        <v>2733</v>
      </c>
      <c r="I335" s="287" t="s">
        <v>2933</v>
      </c>
      <c r="J335" s="287" t="s">
        <v>3187</v>
      </c>
      <c r="K335" s="287" t="s">
        <v>3186</v>
      </c>
      <c r="L335" s="287" t="s">
        <v>2931</v>
      </c>
    </row>
    <row r="336" spans="2:12" ht="54.75" customHeight="1">
      <c r="B336" s="292">
        <v>334</v>
      </c>
      <c r="C336" s="302" t="s">
        <v>4848</v>
      </c>
      <c r="D336" s="303" t="s">
        <v>2911</v>
      </c>
      <c r="E336" s="304" t="s">
        <v>3727</v>
      </c>
      <c r="F336" s="304" t="s">
        <v>4849</v>
      </c>
      <c r="G336" s="303" t="s">
        <v>2908</v>
      </c>
      <c r="H336" s="286" t="s">
        <v>2734</v>
      </c>
      <c r="I336" s="298">
        <v>38672</v>
      </c>
      <c r="J336" s="287" t="s">
        <v>3648</v>
      </c>
      <c r="K336" s="287" t="s">
        <v>2927</v>
      </c>
      <c r="L336" s="301">
        <v>40862</v>
      </c>
    </row>
    <row r="337" spans="2:12" ht="54.75" customHeight="1">
      <c r="B337" s="292">
        <v>335</v>
      </c>
      <c r="C337" s="293" t="s">
        <v>4692</v>
      </c>
      <c r="D337" s="294" t="s">
        <v>2982</v>
      </c>
      <c r="E337" s="295" t="s">
        <v>3195</v>
      </c>
      <c r="F337" s="295" t="s">
        <v>2927</v>
      </c>
      <c r="G337" s="294" t="s">
        <v>2979</v>
      </c>
      <c r="H337" s="286" t="s">
        <v>2735</v>
      </c>
      <c r="I337" s="298">
        <v>40361</v>
      </c>
      <c r="J337" s="287" t="s">
        <v>3736</v>
      </c>
      <c r="K337" s="287" t="s">
        <v>3185</v>
      </c>
      <c r="L337" s="298">
        <v>41456</v>
      </c>
    </row>
    <row r="338" spans="2:12" ht="54.75" customHeight="1">
      <c r="B338" s="292">
        <v>336</v>
      </c>
      <c r="C338" s="293" t="s">
        <v>4184</v>
      </c>
      <c r="D338" s="294" t="s">
        <v>3078</v>
      </c>
      <c r="E338" s="295" t="s">
        <v>3728</v>
      </c>
      <c r="F338" s="295" t="s">
        <v>3388</v>
      </c>
      <c r="G338" s="294" t="s">
        <v>4185</v>
      </c>
      <c r="H338" s="286" t="s">
        <v>2736</v>
      </c>
      <c r="I338" s="298">
        <v>39893</v>
      </c>
      <c r="J338" s="287" t="s">
        <v>3737</v>
      </c>
      <c r="K338" s="287" t="s">
        <v>3184</v>
      </c>
      <c r="L338" s="298">
        <v>40988</v>
      </c>
    </row>
    <row r="339" spans="2:12" ht="54.75" customHeight="1">
      <c r="B339" s="292">
        <v>337</v>
      </c>
      <c r="C339" s="293" t="s">
        <v>4929</v>
      </c>
      <c r="D339" s="294" t="s">
        <v>4921</v>
      </c>
      <c r="E339" s="295" t="s">
        <v>4930</v>
      </c>
      <c r="F339" s="295" t="s">
        <v>4931</v>
      </c>
      <c r="G339" s="294" t="s">
        <v>4923</v>
      </c>
      <c r="H339" s="286" t="s">
        <v>2737</v>
      </c>
      <c r="I339" s="298">
        <v>39862</v>
      </c>
      <c r="J339" s="287" t="s">
        <v>3183</v>
      </c>
      <c r="K339" s="287" t="s">
        <v>2927</v>
      </c>
      <c r="L339" s="287" t="s">
        <v>2922</v>
      </c>
    </row>
    <row r="340" spans="2:12" ht="54.75" customHeight="1">
      <c r="B340" s="292">
        <v>338</v>
      </c>
      <c r="C340" s="293" t="s">
        <v>4691</v>
      </c>
      <c r="D340" s="294" t="s">
        <v>2982</v>
      </c>
      <c r="E340" s="295" t="s">
        <v>3729</v>
      </c>
      <c r="F340" s="295" t="s">
        <v>2927</v>
      </c>
      <c r="G340" s="294" t="s">
        <v>2979</v>
      </c>
      <c r="H340" s="286" t="s">
        <v>2738</v>
      </c>
      <c r="I340" s="298">
        <v>39862</v>
      </c>
      <c r="J340" s="287" t="s">
        <v>3738</v>
      </c>
      <c r="K340" s="287" t="s">
        <v>2927</v>
      </c>
      <c r="L340" s="298">
        <v>40956</v>
      </c>
    </row>
    <row r="341" spans="2:12" ht="54.75" customHeight="1">
      <c r="B341" s="292">
        <v>339</v>
      </c>
      <c r="C341" s="293" t="s">
        <v>4112</v>
      </c>
      <c r="D341" s="294" t="s">
        <v>2993</v>
      </c>
      <c r="E341" s="295" t="s">
        <v>3731</v>
      </c>
      <c r="F341" s="295" t="s">
        <v>4113</v>
      </c>
      <c r="G341" s="294" t="s">
        <v>4114</v>
      </c>
      <c r="H341" s="286" t="s">
        <v>2739</v>
      </c>
      <c r="I341" s="287" t="s">
        <v>3182</v>
      </c>
      <c r="J341" s="287" t="s">
        <v>3181</v>
      </c>
      <c r="K341" s="287" t="s">
        <v>3180</v>
      </c>
      <c r="L341" s="287" t="s">
        <v>3179</v>
      </c>
    </row>
    <row r="342" spans="2:12" ht="54.75" customHeight="1">
      <c r="B342" s="292">
        <v>340</v>
      </c>
      <c r="C342" s="293" t="s">
        <v>4142</v>
      </c>
      <c r="D342" s="294" t="s">
        <v>3022</v>
      </c>
      <c r="E342" s="295" t="s">
        <v>3732</v>
      </c>
      <c r="F342" s="295" t="s">
        <v>4143</v>
      </c>
      <c r="G342" s="294" t="s">
        <v>4144</v>
      </c>
      <c r="H342" s="286" t="s">
        <v>2740</v>
      </c>
      <c r="I342" s="298">
        <v>40371</v>
      </c>
      <c r="J342" s="287" t="s">
        <v>3739</v>
      </c>
      <c r="K342" s="287" t="s">
        <v>3178</v>
      </c>
      <c r="L342" s="287" t="s">
        <v>3740</v>
      </c>
    </row>
    <row r="343" spans="2:12" ht="54.75" customHeight="1">
      <c r="B343" s="292">
        <v>341</v>
      </c>
      <c r="C343" s="293" t="s">
        <v>4425</v>
      </c>
      <c r="D343" s="294" t="s">
        <v>3032</v>
      </c>
      <c r="E343" s="295" t="s">
        <v>3733</v>
      </c>
      <c r="F343" s="295" t="s">
        <v>4426</v>
      </c>
      <c r="G343" s="294" t="s">
        <v>4427</v>
      </c>
      <c r="H343" s="286" t="s">
        <v>2741</v>
      </c>
      <c r="I343" s="298">
        <v>40054</v>
      </c>
      <c r="J343" s="287" t="s">
        <v>3741</v>
      </c>
      <c r="K343" s="287" t="s">
        <v>3177</v>
      </c>
      <c r="L343" s="298">
        <v>41149</v>
      </c>
    </row>
    <row r="344" spans="2:12" ht="54.75" customHeight="1">
      <c r="B344" s="292">
        <v>342</v>
      </c>
      <c r="C344" s="293" t="s">
        <v>4048</v>
      </c>
      <c r="D344" s="294" t="s">
        <v>4046</v>
      </c>
      <c r="E344" s="295" t="s">
        <v>3734</v>
      </c>
      <c r="F344" s="295" t="s">
        <v>4049</v>
      </c>
      <c r="G344" s="294" t="s">
        <v>4050</v>
      </c>
      <c r="H344" s="286" t="s">
        <v>2742</v>
      </c>
      <c r="I344" s="298">
        <v>39175</v>
      </c>
      <c r="J344" s="287" t="s">
        <v>3742</v>
      </c>
      <c r="K344" s="287" t="s">
        <v>3176</v>
      </c>
      <c r="L344" s="298">
        <v>40270</v>
      </c>
    </row>
    <row r="345" spans="2:12" ht="54.75" customHeight="1">
      <c r="B345" s="292">
        <v>343</v>
      </c>
      <c r="C345" s="293" t="s">
        <v>4567</v>
      </c>
      <c r="D345" s="294" t="s">
        <v>2929</v>
      </c>
      <c r="E345" s="295" t="s">
        <v>3190</v>
      </c>
      <c r="F345" s="295" t="s">
        <v>4568</v>
      </c>
      <c r="G345" s="294" t="s">
        <v>2926</v>
      </c>
      <c r="H345" s="286" t="s">
        <v>2743</v>
      </c>
      <c r="I345" s="298">
        <v>39290</v>
      </c>
      <c r="J345" s="287" t="s">
        <v>3743</v>
      </c>
      <c r="K345" s="287" t="s">
        <v>3175</v>
      </c>
      <c r="L345" s="298">
        <v>40385</v>
      </c>
    </row>
    <row r="346" spans="2:12" ht="54.75" customHeight="1">
      <c r="B346" s="292">
        <v>344</v>
      </c>
      <c r="C346" s="293" t="s">
        <v>4924</v>
      </c>
      <c r="D346" s="294" t="s">
        <v>4921</v>
      </c>
      <c r="E346" s="295" t="s">
        <v>3945</v>
      </c>
      <c r="F346" s="295" t="s">
        <v>2927</v>
      </c>
      <c r="G346" s="294" t="s">
        <v>4923</v>
      </c>
      <c r="H346" s="286" t="s">
        <v>2744</v>
      </c>
      <c r="I346" s="298">
        <v>38751</v>
      </c>
      <c r="J346" s="287" t="s">
        <v>3744</v>
      </c>
      <c r="K346" s="287" t="s">
        <v>3174</v>
      </c>
      <c r="L346" s="301">
        <v>40941</v>
      </c>
    </row>
    <row r="347" spans="2:12" ht="54.75" customHeight="1">
      <c r="B347" s="292">
        <v>345</v>
      </c>
      <c r="C347" s="293" t="s">
        <v>4789</v>
      </c>
      <c r="D347" s="294" t="s">
        <v>3138</v>
      </c>
      <c r="E347" s="295" t="s">
        <v>3735</v>
      </c>
      <c r="F347" s="295" t="s">
        <v>4790</v>
      </c>
      <c r="G347" s="294" t="s">
        <v>3136</v>
      </c>
      <c r="H347" s="286" t="s">
        <v>2745</v>
      </c>
      <c r="I347" s="298">
        <v>40323</v>
      </c>
      <c r="J347" s="287" t="s">
        <v>3745</v>
      </c>
      <c r="K347" s="287" t="s">
        <v>3173</v>
      </c>
      <c r="L347" s="298">
        <v>41418</v>
      </c>
    </row>
    <row r="348" spans="2:12" ht="54.75" customHeight="1">
      <c r="B348" s="292">
        <v>346</v>
      </c>
      <c r="C348" s="293" t="s">
        <v>4336</v>
      </c>
      <c r="D348" s="294" t="s">
        <v>2933</v>
      </c>
      <c r="E348" s="295" t="s">
        <v>3187</v>
      </c>
      <c r="F348" s="295" t="s">
        <v>4337</v>
      </c>
      <c r="G348" s="294" t="s">
        <v>4338</v>
      </c>
      <c r="H348" s="286" t="s">
        <v>2746</v>
      </c>
      <c r="I348" s="298">
        <v>40127</v>
      </c>
      <c r="J348" s="287" t="s">
        <v>3746</v>
      </c>
      <c r="K348" s="287" t="s">
        <v>3172</v>
      </c>
      <c r="L348" s="298">
        <v>41222</v>
      </c>
    </row>
    <row r="349" spans="2:12" ht="54.75" customHeight="1">
      <c r="B349" s="292">
        <v>347</v>
      </c>
      <c r="C349" s="293" t="s">
        <v>4002</v>
      </c>
      <c r="D349" s="294" t="s">
        <v>3998</v>
      </c>
      <c r="E349" s="295" t="s">
        <v>3648</v>
      </c>
      <c r="F349" s="295" t="s">
        <v>2927</v>
      </c>
      <c r="G349" s="294" t="s">
        <v>4003</v>
      </c>
      <c r="H349" s="286" t="s">
        <v>2747</v>
      </c>
      <c r="I349" s="298">
        <v>38794</v>
      </c>
      <c r="J349" s="287" t="s">
        <v>3747</v>
      </c>
      <c r="K349" s="287" t="s">
        <v>3171</v>
      </c>
      <c r="L349" s="301">
        <v>40985</v>
      </c>
    </row>
    <row r="350" spans="2:12" ht="54.75" customHeight="1">
      <c r="B350" s="292">
        <v>348</v>
      </c>
      <c r="C350" s="293" t="s">
        <v>4795</v>
      </c>
      <c r="D350" s="294" t="s">
        <v>3138</v>
      </c>
      <c r="E350" s="295" t="s">
        <v>3736</v>
      </c>
      <c r="F350" s="295" t="s">
        <v>4796</v>
      </c>
      <c r="G350" s="294" t="s">
        <v>3136</v>
      </c>
      <c r="H350" s="286" t="s">
        <v>2748</v>
      </c>
      <c r="I350" s="298">
        <v>39175</v>
      </c>
      <c r="J350" s="287" t="s">
        <v>3748</v>
      </c>
      <c r="K350" s="287" t="s">
        <v>3170</v>
      </c>
      <c r="L350" s="298">
        <v>40270</v>
      </c>
    </row>
    <row r="351" spans="2:12" ht="54.75" customHeight="1">
      <c r="B351" s="292">
        <v>349</v>
      </c>
      <c r="C351" s="293" t="s">
        <v>4573</v>
      </c>
      <c r="D351" s="294" t="s">
        <v>4570</v>
      </c>
      <c r="E351" s="295" t="s">
        <v>3737</v>
      </c>
      <c r="F351" s="295" t="s">
        <v>4574</v>
      </c>
      <c r="G351" s="294" t="s">
        <v>4572</v>
      </c>
      <c r="H351" s="286" t="s">
        <v>2749</v>
      </c>
      <c r="I351" s="287" t="s">
        <v>2941</v>
      </c>
      <c r="J351" s="287" t="s">
        <v>3169</v>
      </c>
      <c r="K351" s="287" t="s">
        <v>3168</v>
      </c>
      <c r="L351" s="287" t="s">
        <v>2939</v>
      </c>
    </row>
    <row r="352" spans="2:12" ht="54.75" customHeight="1">
      <c r="B352" s="292">
        <v>350</v>
      </c>
      <c r="C352" s="293" t="s">
        <v>4557</v>
      </c>
      <c r="D352" s="294" t="s">
        <v>2925</v>
      </c>
      <c r="E352" s="295" t="s">
        <v>3183</v>
      </c>
      <c r="F352" s="295" t="s">
        <v>2927</v>
      </c>
      <c r="G352" s="294" t="s">
        <v>2922</v>
      </c>
      <c r="H352" s="286" t="s">
        <v>2750</v>
      </c>
      <c r="I352" s="287" t="s">
        <v>2982</v>
      </c>
      <c r="J352" s="287" t="s">
        <v>3167</v>
      </c>
      <c r="K352" s="287" t="s">
        <v>2927</v>
      </c>
      <c r="L352" s="287" t="s">
        <v>2979</v>
      </c>
    </row>
    <row r="353" spans="2:12" ht="54.75" customHeight="1">
      <c r="B353" s="292">
        <v>351</v>
      </c>
      <c r="C353" s="293" t="s">
        <v>4555</v>
      </c>
      <c r="D353" s="294" t="s">
        <v>2925</v>
      </c>
      <c r="E353" s="295" t="s">
        <v>3738</v>
      </c>
      <c r="F353" s="295" t="s">
        <v>2927</v>
      </c>
      <c r="G353" s="294" t="s">
        <v>2922</v>
      </c>
    </row>
    <row r="354" spans="2:12" ht="54.75" customHeight="1">
      <c r="B354" s="292">
        <v>352</v>
      </c>
      <c r="C354" s="293" t="s">
        <v>4741</v>
      </c>
      <c r="D354" s="294" t="s">
        <v>3182</v>
      </c>
      <c r="E354" s="295" t="s">
        <v>3181</v>
      </c>
      <c r="F354" s="295" t="s">
        <v>3180</v>
      </c>
      <c r="G354" s="294" t="s">
        <v>3179</v>
      </c>
    </row>
    <row r="355" spans="2:12" ht="54.75" customHeight="1">
      <c r="B355" s="292">
        <v>353</v>
      </c>
      <c r="C355" s="293" t="s">
        <v>4809</v>
      </c>
      <c r="D355" s="294" t="s">
        <v>4807</v>
      </c>
      <c r="E355" s="295" t="s">
        <v>3739</v>
      </c>
      <c r="F355" s="295" t="s">
        <v>4810</v>
      </c>
      <c r="G355" s="294" t="s">
        <v>3740</v>
      </c>
      <c r="H355" s="286" t="s">
        <v>2751</v>
      </c>
      <c r="I355" s="298">
        <v>39031</v>
      </c>
      <c r="J355" s="287" t="s">
        <v>3749</v>
      </c>
      <c r="K355" s="287" t="s">
        <v>3166</v>
      </c>
      <c r="L355" s="301">
        <v>41222</v>
      </c>
    </row>
    <row r="356" spans="2:12" ht="54.75" customHeight="1">
      <c r="B356" s="292">
        <v>354</v>
      </c>
      <c r="C356" s="299" t="s">
        <v>4626</v>
      </c>
      <c r="D356" s="300" t="s">
        <v>2921</v>
      </c>
      <c r="E356" s="299" t="s">
        <v>3741</v>
      </c>
      <c r="F356" s="299" t="s">
        <v>4627</v>
      </c>
      <c r="G356" s="300" t="s">
        <v>2919</v>
      </c>
      <c r="H356" s="286" t="s">
        <v>2752</v>
      </c>
      <c r="I356" s="287" t="s">
        <v>3072</v>
      </c>
      <c r="J356" s="287" t="s">
        <v>3165</v>
      </c>
      <c r="K356" s="287" t="s">
        <v>3164</v>
      </c>
      <c r="L356" s="287" t="s">
        <v>3069</v>
      </c>
    </row>
    <row r="357" spans="2:12" ht="54.75" customHeight="1">
      <c r="B357" s="292">
        <v>355</v>
      </c>
      <c r="C357" s="299" t="s">
        <v>4288</v>
      </c>
      <c r="D357" s="300" t="s">
        <v>3323</v>
      </c>
      <c r="E357" s="299" t="s">
        <v>3742</v>
      </c>
      <c r="F357" s="299" t="s">
        <v>4289</v>
      </c>
      <c r="G357" s="300" t="s">
        <v>4290</v>
      </c>
      <c r="H357" s="286" t="s">
        <v>2753</v>
      </c>
      <c r="I357" s="287" t="s">
        <v>3163</v>
      </c>
      <c r="J357" s="287" t="s">
        <v>3162</v>
      </c>
      <c r="K357" s="287" t="s">
        <v>3161</v>
      </c>
      <c r="L357" s="287" t="s">
        <v>3160</v>
      </c>
    </row>
    <row r="358" spans="2:12" ht="54.75" customHeight="1">
      <c r="B358" s="292">
        <v>356</v>
      </c>
      <c r="C358" s="293" t="s">
        <v>4326</v>
      </c>
      <c r="D358" s="294" t="s">
        <v>3209</v>
      </c>
      <c r="E358" s="295" t="s">
        <v>3743</v>
      </c>
      <c r="F358" s="295" t="s">
        <v>4327</v>
      </c>
      <c r="G358" s="294" t="s">
        <v>4328</v>
      </c>
      <c r="H358" s="286" t="s">
        <v>2754</v>
      </c>
      <c r="I358" s="287" t="s">
        <v>3750</v>
      </c>
      <c r="J358" s="287" t="s">
        <v>3751</v>
      </c>
      <c r="K358" s="287" t="s">
        <v>3472</v>
      </c>
      <c r="L358" s="301">
        <v>41086</v>
      </c>
    </row>
    <row r="359" spans="2:12" ht="54.75" customHeight="1">
      <c r="B359" s="292">
        <v>357</v>
      </c>
      <c r="C359" s="293" t="s">
        <v>4043</v>
      </c>
      <c r="D359" s="294" t="s">
        <v>3274</v>
      </c>
      <c r="E359" s="295" t="s">
        <v>3744</v>
      </c>
      <c r="F359" s="295" t="s">
        <v>4044</v>
      </c>
      <c r="G359" s="294" t="s">
        <v>4040</v>
      </c>
      <c r="H359" s="286" t="s">
        <v>2755</v>
      </c>
      <c r="I359" s="287" t="s">
        <v>2977</v>
      </c>
      <c r="J359" s="287" t="s">
        <v>3159</v>
      </c>
      <c r="K359" s="287" t="s">
        <v>2923</v>
      </c>
      <c r="L359" s="287" t="s">
        <v>2975</v>
      </c>
    </row>
    <row r="360" spans="2:12" ht="54.75" customHeight="1">
      <c r="B360" s="292">
        <v>358</v>
      </c>
      <c r="C360" s="293" t="s">
        <v>4763</v>
      </c>
      <c r="D360" s="294" t="s">
        <v>4764</v>
      </c>
      <c r="E360" s="295" t="s">
        <v>3745</v>
      </c>
      <c r="F360" s="295" t="s">
        <v>4765</v>
      </c>
      <c r="G360" s="294" t="s">
        <v>4766</v>
      </c>
      <c r="H360" s="286" t="s">
        <v>2756</v>
      </c>
      <c r="I360" s="287" t="s">
        <v>3158</v>
      </c>
      <c r="J360" s="287" t="s">
        <v>3157</v>
      </c>
      <c r="K360" s="287" t="s">
        <v>2927</v>
      </c>
      <c r="L360" s="287" t="s">
        <v>3156</v>
      </c>
    </row>
    <row r="361" spans="2:12" ht="54.75" customHeight="1">
      <c r="B361" s="292">
        <v>359</v>
      </c>
      <c r="C361" s="293" t="s">
        <v>4614</v>
      </c>
      <c r="D361" s="294" t="s">
        <v>2941</v>
      </c>
      <c r="E361" s="295" t="s">
        <v>3169</v>
      </c>
      <c r="F361" s="295" t="s">
        <v>3168</v>
      </c>
      <c r="G361" s="294" t="s">
        <v>2939</v>
      </c>
    </row>
    <row r="362" spans="2:12" ht="54.75" customHeight="1">
      <c r="B362" s="292">
        <v>360</v>
      </c>
      <c r="C362" s="293" t="s">
        <v>4661</v>
      </c>
      <c r="D362" s="294" t="s">
        <v>4662</v>
      </c>
      <c r="E362" s="295" t="s">
        <v>3746</v>
      </c>
      <c r="F362" s="295" t="s">
        <v>4663</v>
      </c>
      <c r="G362" s="294" t="s">
        <v>4660</v>
      </c>
      <c r="H362" s="286" t="s">
        <v>2757</v>
      </c>
      <c r="I362" s="287" t="s">
        <v>3155</v>
      </c>
      <c r="J362" s="287" t="s">
        <v>3154</v>
      </c>
      <c r="K362" s="287" t="s">
        <v>3153</v>
      </c>
      <c r="L362" s="287" t="s">
        <v>3152</v>
      </c>
    </row>
    <row r="363" spans="2:12" ht="54.75" customHeight="1">
      <c r="B363" s="292">
        <v>361</v>
      </c>
      <c r="C363" s="293" t="s">
        <v>4065</v>
      </c>
      <c r="D363" s="294" t="s">
        <v>4054</v>
      </c>
      <c r="E363" s="295" t="s">
        <v>3747</v>
      </c>
      <c r="F363" s="295" t="s">
        <v>4066</v>
      </c>
      <c r="G363" s="294" t="s">
        <v>4067</v>
      </c>
      <c r="H363" s="286" t="s">
        <v>2758</v>
      </c>
      <c r="I363" s="287" t="s">
        <v>3151</v>
      </c>
      <c r="J363" s="287" t="s">
        <v>3150</v>
      </c>
      <c r="K363" s="287" t="s">
        <v>2972</v>
      </c>
      <c r="L363" s="287" t="s">
        <v>3149</v>
      </c>
    </row>
    <row r="364" spans="2:12" ht="54.75" customHeight="1">
      <c r="B364" s="292">
        <v>362</v>
      </c>
      <c r="C364" s="299" t="s">
        <v>4687</v>
      </c>
      <c r="D364" s="300" t="s">
        <v>2982</v>
      </c>
      <c r="E364" s="299" t="s">
        <v>3167</v>
      </c>
      <c r="F364" s="299" t="s">
        <v>2927</v>
      </c>
      <c r="G364" s="300" t="s">
        <v>2979</v>
      </c>
      <c r="H364" s="286" t="s">
        <v>2759</v>
      </c>
      <c r="I364" s="287" t="s">
        <v>3752</v>
      </c>
      <c r="J364" s="287" t="s">
        <v>3643</v>
      </c>
      <c r="K364" s="287" t="s">
        <v>2916</v>
      </c>
      <c r="L364" s="301">
        <v>40840</v>
      </c>
    </row>
    <row r="365" spans="2:12" ht="54.75" customHeight="1">
      <c r="B365" s="292">
        <v>363</v>
      </c>
      <c r="C365" s="293" t="s">
        <v>4889</v>
      </c>
      <c r="D365" s="294" t="s">
        <v>3851</v>
      </c>
      <c r="E365" s="295" t="s">
        <v>3855</v>
      </c>
      <c r="F365" s="295" t="s">
        <v>3168</v>
      </c>
      <c r="G365" s="294" t="s">
        <v>3853</v>
      </c>
      <c r="H365" s="286" t="s">
        <v>2760</v>
      </c>
      <c r="I365" s="298">
        <v>39618</v>
      </c>
      <c r="J365" s="287" t="s">
        <v>3753</v>
      </c>
      <c r="K365" s="287" t="s">
        <v>3148</v>
      </c>
      <c r="L365" s="298">
        <v>40712</v>
      </c>
    </row>
    <row r="366" spans="2:12" ht="54.75" customHeight="1">
      <c r="B366" s="292">
        <v>364</v>
      </c>
      <c r="C366" s="293" t="s">
        <v>4862</v>
      </c>
      <c r="D366" s="294" t="s">
        <v>3831</v>
      </c>
      <c r="E366" s="295" t="s">
        <v>3836</v>
      </c>
      <c r="F366" s="295" t="s">
        <v>4863</v>
      </c>
      <c r="G366" s="294" t="s">
        <v>3833</v>
      </c>
      <c r="H366" s="286" t="s">
        <v>2761</v>
      </c>
      <c r="I366" s="298">
        <v>38794</v>
      </c>
      <c r="J366" s="287" t="s">
        <v>3754</v>
      </c>
      <c r="K366" s="287" t="s">
        <v>3147</v>
      </c>
      <c r="L366" s="301">
        <v>40985</v>
      </c>
    </row>
    <row r="367" spans="2:12" ht="54.75" customHeight="1">
      <c r="B367" s="292">
        <v>365</v>
      </c>
      <c r="C367" s="293" t="s">
        <v>4244</v>
      </c>
      <c r="D367" s="294" t="s">
        <v>4230</v>
      </c>
      <c r="E367" s="295" t="s">
        <v>3749</v>
      </c>
      <c r="F367" s="295" t="s">
        <v>4245</v>
      </c>
      <c r="G367" s="294" t="s">
        <v>4246</v>
      </c>
      <c r="H367" s="286" t="s">
        <v>2762</v>
      </c>
      <c r="I367" s="298">
        <v>38920</v>
      </c>
      <c r="J367" s="287" t="s">
        <v>3755</v>
      </c>
      <c r="K367" s="287" t="s">
        <v>3472</v>
      </c>
      <c r="L367" s="301">
        <v>41111</v>
      </c>
    </row>
    <row r="368" spans="2:12" ht="54.75" customHeight="1">
      <c r="B368" s="292">
        <v>366</v>
      </c>
      <c r="C368" s="293" t="s">
        <v>4771</v>
      </c>
      <c r="D368" s="294" t="s">
        <v>3072</v>
      </c>
      <c r="E368" s="295" t="s">
        <v>3165</v>
      </c>
      <c r="F368" s="295" t="s">
        <v>4772</v>
      </c>
      <c r="G368" s="294" t="s">
        <v>3069</v>
      </c>
      <c r="H368" s="286" t="s">
        <v>2763</v>
      </c>
      <c r="I368" s="298">
        <v>40200</v>
      </c>
      <c r="J368" s="287" t="s">
        <v>3756</v>
      </c>
      <c r="K368" s="287" t="s">
        <v>3146</v>
      </c>
      <c r="L368" s="298">
        <v>41295</v>
      </c>
    </row>
    <row r="369" spans="2:12" ht="54.75" customHeight="1">
      <c r="B369" s="292">
        <v>367</v>
      </c>
      <c r="C369" s="293" t="s">
        <v>4381</v>
      </c>
      <c r="D369" s="294" t="s">
        <v>3163</v>
      </c>
      <c r="E369" s="295" t="s">
        <v>3162</v>
      </c>
      <c r="F369" s="295" t="s">
        <v>2972</v>
      </c>
      <c r="G369" s="294" t="s">
        <v>4382</v>
      </c>
      <c r="H369" s="286" t="s">
        <v>2764</v>
      </c>
      <c r="I369" s="298">
        <v>39392</v>
      </c>
      <c r="J369" s="287" t="s">
        <v>3145</v>
      </c>
      <c r="K369" s="287" t="s">
        <v>2927</v>
      </c>
      <c r="L369" s="287" t="s">
        <v>2935</v>
      </c>
    </row>
    <row r="370" spans="2:12" ht="54.75" customHeight="1">
      <c r="B370" s="292">
        <v>368</v>
      </c>
      <c r="C370" s="293" t="s">
        <v>4149</v>
      </c>
      <c r="D370" s="294" t="s">
        <v>3750</v>
      </c>
      <c r="E370" s="295" t="s">
        <v>3751</v>
      </c>
      <c r="F370" s="295" t="s">
        <v>3472</v>
      </c>
      <c r="G370" s="294" t="s">
        <v>4150</v>
      </c>
    </row>
    <row r="371" spans="2:12" ht="54.75" customHeight="1">
      <c r="B371" s="292">
        <v>369</v>
      </c>
      <c r="C371" s="293" t="s">
        <v>4641</v>
      </c>
      <c r="D371" s="294" t="s">
        <v>2977</v>
      </c>
      <c r="E371" s="295" t="s">
        <v>3159</v>
      </c>
      <c r="F371" s="295" t="s">
        <v>2923</v>
      </c>
      <c r="G371" s="294" t="s">
        <v>2975</v>
      </c>
      <c r="H371" s="286" t="s">
        <v>2765</v>
      </c>
      <c r="I371" s="298">
        <v>38920</v>
      </c>
      <c r="J371" s="287" t="s">
        <v>3757</v>
      </c>
      <c r="K371" s="287" t="s">
        <v>3144</v>
      </c>
      <c r="L371" s="301">
        <v>41111</v>
      </c>
    </row>
    <row r="372" spans="2:12" ht="54.75" customHeight="1">
      <c r="B372" s="292">
        <v>370</v>
      </c>
      <c r="C372" s="293" t="s">
        <v>4577</v>
      </c>
      <c r="D372" s="294" t="s">
        <v>3158</v>
      </c>
      <c r="E372" s="295" t="s">
        <v>3157</v>
      </c>
      <c r="F372" s="295" t="s">
        <v>2927</v>
      </c>
      <c r="G372" s="294" t="s">
        <v>3156</v>
      </c>
      <c r="H372" s="286" t="s">
        <v>2766</v>
      </c>
      <c r="I372" s="287" t="s">
        <v>3143</v>
      </c>
      <c r="J372" s="287" t="s">
        <v>3142</v>
      </c>
      <c r="K372" s="287" t="s">
        <v>2904</v>
      </c>
      <c r="L372" s="287" t="s">
        <v>3141</v>
      </c>
    </row>
    <row r="373" spans="2:12" ht="54.75" customHeight="1">
      <c r="B373" s="292">
        <v>371</v>
      </c>
      <c r="C373" s="299" t="s">
        <v>4867</v>
      </c>
      <c r="D373" s="300" t="s">
        <v>3839</v>
      </c>
      <c r="E373" s="299" t="s">
        <v>3840</v>
      </c>
      <c r="F373" s="299" t="s">
        <v>4868</v>
      </c>
      <c r="G373" s="300" t="s">
        <v>3841</v>
      </c>
      <c r="H373" s="286" t="s">
        <v>2767</v>
      </c>
      <c r="I373" s="287" t="s">
        <v>2925</v>
      </c>
      <c r="J373" s="287" t="s">
        <v>3140</v>
      </c>
      <c r="K373" s="287" t="s">
        <v>2927</v>
      </c>
      <c r="L373" s="287" t="s">
        <v>2922</v>
      </c>
    </row>
    <row r="374" spans="2:12" ht="54.75" customHeight="1">
      <c r="B374" s="292">
        <v>372</v>
      </c>
      <c r="C374" s="293" t="s">
        <v>4745</v>
      </c>
      <c r="D374" s="294" t="s">
        <v>3155</v>
      </c>
      <c r="E374" s="295" t="s">
        <v>3154</v>
      </c>
      <c r="F374" s="295" t="s">
        <v>4746</v>
      </c>
      <c r="G374" s="294" t="s">
        <v>3152</v>
      </c>
      <c r="H374" s="286" t="s">
        <v>2768</v>
      </c>
      <c r="I374" s="298">
        <v>38794</v>
      </c>
      <c r="J374" s="287" t="s">
        <v>3758</v>
      </c>
      <c r="K374" s="287" t="s">
        <v>3139</v>
      </c>
      <c r="L374" s="301">
        <v>40985</v>
      </c>
    </row>
    <row r="375" spans="2:12" ht="54.75" customHeight="1">
      <c r="B375" s="292">
        <v>373</v>
      </c>
      <c r="C375" s="293" t="s">
        <v>4453</v>
      </c>
      <c r="D375" s="294" t="s">
        <v>3151</v>
      </c>
      <c r="E375" s="295" t="s">
        <v>3150</v>
      </c>
      <c r="F375" s="295" t="s">
        <v>2957</v>
      </c>
      <c r="G375" s="294" t="s">
        <v>3149</v>
      </c>
      <c r="H375" s="286" t="s">
        <v>2769</v>
      </c>
      <c r="I375" s="287" t="s">
        <v>3138</v>
      </c>
      <c r="J375" s="287" t="s">
        <v>3137</v>
      </c>
      <c r="K375" s="287" t="s">
        <v>2927</v>
      </c>
      <c r="L375" s="287" t="s">
        <v>3136</v>
      </c>
    </row>
    <row r="376" spans="2:12" ht="54.75" customHeight="1">
      <c r="B376" s="292">
        <v>374</v>
      </c>
      <c r="C376" s="293" t="s">
        <v>3995</v>
      </c>
      <c r="D376" s="294" t="s">
        <v>3996</v>
      </c>
      <c r="E376" s="295" t="s">
        <v>3643</v>
      </c>
      <c r="F376" s="295" t="s">
        <v>2916</v>
      </c>
      <c r="G376" s="294" t="s">
        <v>3997</v>
      </c>
      <c r="H376" s="286" t="s">
        <v>2770</v>
      </c>
      <c r="I376" s="298">
        <v>40144</v>
      </c>
      <c r="J376" s="287" t="s">
        <v>3759</v>
      </c>
      <c r="K376" s="287" t="s">
        <v>2927</v>
      </c>
      <c r="L376" s="298">
        <v>41239</v>
      </c>
    </row>
    <row r="377" spans="2:12" ht="54.75" customHeight="1">
      <c r="B377" s="292">
        <v>375</v>
      </c>
      <c r="C377" s="293" t="s">
        <v>2760</v>
      </c>
      <c r="D377" s="294" t="s">
        <v>4449</v>
      </c>
      <c r="E377" s="295" t="s">
        <v>3753</v>
      </c>
      <c r="F377" s="295" t="s">
        <v>4450</v>
      </c>
      <c r="G377" s="294" t="s">
        <v>4451</v>
      </c>
      <c r="H377" s="286" t="s">
        <v>2771</v>
      </c>
      <c r="I377" s="287" t="s">
        <v>3135</v>
      </c>
      <c r="J377" s="287" t="s">
        <v>3134</v>
      </c>
      <c r="K377" s="287" t="s">
        <v>3133</v>
      </c>
      <c r="L377" s="287" t="s">
        <v>3132</v>
      </c>
    </row>
    <row r="378" spans="2:12" ht="54.75" customHeight="1">
      <c r="B378" s="292">
        <v>376</v>
      </c>
      <c r="C378" s="293" t="s">
        <v>4068</v>
      </c>
      <c r="D378" s="294" t="s">
        <v>4054</v>
      </c>
      <c r="E378" s="295" t="s">
        <v>3754</v>
      </c>
      <c r="F378" s="295" t="s">
        <v>4069</v>
      </c>
      <c r="G378" s="294" t="s">
        <v>4067</v>
      </c>
      <c r="H378" s="286" t="s">
        <v>2772</v>
      </c>
      <c r="I378" s="287" t="s">
        <v>3131</v>
      </c>
      <c r="J378" s="287" t="s">
        <v>3130</v>
      </c>
      <c r="K378" s="287" t="s">
        <v>3129</v>
      </c>
      <c r="L378" s="287" t="s">
        <v>3128</v>
      </c>
    </row>
    <row r="379" spans="2:12" ht="54.75" customHeight="1">
      <c r="B379" s="292">
        <v>377</v>
      </c>
      <c r="C379" s="293" t="s">
        <v>4186</v>
      </c>
      <c r="D379" s="294" t="s">
        <v>3078</v>
      </c>
      <c r="E379" s="295" t="s">
        <v>3755</v>
      </c>
      <c r="F379" s="295" t="s">
        <v>3472</v>
      </c>
      <c r="G379" s="294" t="s">
        <v>4187</v>
      </c>
      <c r="H379" s="286" t="s">
        <v>2773</v>
      </c>
      <c r="I379" s="298">
        <v>39196</v>
      </c>
      <c r="J379" s="287" t="s">
        <v>3760</v>
      </c>
      <c r="K379" s="287" t="s">
        <v>2927</v>
      </c>
      <c r="L379" s="301">
        <v>41387</v>
      </c>
    </row>
    <row r="380" spans="2:12" ht="54.75" customHeight="1">
      <c r="B380" s="292">
        <v>378</v>
      </c>
      <c r="C380" s="293" t="s">
        <v>4709</v>
      </c>
      <c r="D380" s="294" t="s">
        <v>3066</v>
      </c>
      <c r="E380" s="295" t="s">
        <v>3756</v>
      </c>
      <c r="F380" s="295" t="s">
        <v>4710</v>
      </c>
      <c r="G380" s="294" t="s">
        <v>3063</v>
      </c>
      <c r="H380" s="286" t="s">
        <v>2774</v>
      </c>
      <c r="I380" s="298">
        <v>39557</v>
      </c>
      <c r="J380" s="287" t="s">
        <v>3761</v>
      </c>
      <c r="K380" s="287" t="s">
        <v>3127</v>
      </c>
      <c r="L380" s="298">
        <v>40651</v>
      </c>
    </row>
    <row r="381" spans="2:12" ht="54.75" customHeight="1">
      <c r="B381" s="292">
        <v>379</v>
      </c>
      <c r="C381" s="293" t="s">
        <v>4360</v>
      </c>
      <c r="D381" s="294" t="s">
        <v>2938</v>
      </c>
      <c r="E381" s="295" t="s">
        <v>3145</v>
      </c>
      <c r="F381" s="295" t="s">
        <v>2927</v>
      </c>
      <c r="G381" s="294" t="s">
        <v>4361</v>
      </c>
      <c r="H381" s="286" t="s">
        <v>2775</v>
      </c>
      <c r="I381" s="287" t="s">
        <v>2946</v>
      </c>
      <c r="J381" s="287" t="s">
        <v>3126</v>
      </c>
      <c r="K381" s="287" t="s">
        <v>2927</v>
      </c>
      <c r="L381" s="287" t="s">
        <v>2944</v>
      </c>
    </row>
    <row r="382" spans="2:12" ht="54.75" customHeight="1">
      <c r="B382" s="292">
        <v>380</v>
      </c>
      <c r="C382" s="293" t="s">
        <v>4904</v>
      </c>
      <c r="D382" s="294" t="s">
        <v>3861</v>
      </c>
      <c r="E382" s="295" t="s">
        <v>3869</v>
      </c>
      <c r="F382" s="295" t="s">
        <v>3870</v>
      </c>
      <c r="G382" s="294" t="s">
        <v>3863</v>
      </c>
      <c r="H382" s="286" t="s">
        <v>2776</v>
      </c>
      <c r="I382" s="287" t="s">
        <v>2977</v>
      </c>
      <c r="J382" s="287" t="s">
        <v>3125</v>
      </c>
      <c r="K382" s="287" t="s">
        <v>2927</v>
      </c>
      <c r="L382" s="287" t="s">
        <v>2975</v>
      </c>
    </row>
    <row r="383" spans="2:12" ht="54.75" customHeight="1">
      <c r="B383" s="292">
        <v>381</v>
      </c>
      <c r="C383" s="293" t="s">
        <v>4188</v>
      </c>
      <c r="D383" s="294" t="s">
        <v>3078</v>
      </c>
      <c r="E383" s="295" t="s">
        <v>3757</v>
      </c>
      <c r="F383" s="295" t="s">
        <v>4189</v>
      </c>
      <c r="G383" s="294" t="s">
        <v>4190</v>
      </c>
      <c r="H383" s="286" t="s">
        <v>2777</v>
      </c>
      <c r="I383" s="298">
        <v>40144</v>
      </c>
      <c r="J383" s="287" t="s">
        <v>3763</v>
      </c>
      <c r="K383" s="287" t="s">
        <v>2927</v>
      </c>
      <c r="L383" s="298">
        <v>41239</v>
      </c>
    </row>
    <row r="384" spans="2:12" ht="54.75" customHeight="1">
      <c r="B384" s="292">
        <v>382</v>
      </c>
      <c r="C384" s="293" t="s">
        <v>4558</v>
      </c>
      <c r="D384" s="294" t="s">
        <v>2925</v>
      </c>
      <c r="E384" s="295" t="s">
        <v>3140</v>
      </c>
      <c r="F384" s="295" t="s">
        <v>2927</v>
      </c>
      <c r="G384" s="294" t="s">
        <v>2922</v>
      </c>
      <c r="H384" s="286" t="s">
        <v>2778</v>
      </c>
      <c r="I384" s="287" t="s">
        <v>2988</v>
      </c>
      <c r="J384" s="287" t="s">
        <v>3124</v>
      </c>
      <c r="K384" s="287" t="s">
        <v>2927</v>
      </c>
      <c r="L384" s="287" t="s">
        <v>2986</v>
      </c>
    </row>
    <row r="385" spans="2:12" ht="54.75" customHeight="1">
      <c r="B385" s="292">
        <v>383</v>
      </c>
      <c r="C385" s="293" t="s">
        <v>4070</v>
      </c>
      <c r="D385" s="294" t="s">
        <v>4054</v>
      </c>
      <c r="E385" s="295" t="s">
        <v>3758</v>
      </c>
      <c r="F385" s="295" t="s">
        <v>4071</v>
      </c>
      <c r="G385" s="294" t="s">
        <v>4072</v>
      </c>
      <c r="H385" s="286" t="s">
        <v>2779</v>
      </c>
      <c r="I385" s="287" t="s">
        <v>2946</v>
      </c>
      <c r="J385" s="287" t="s">
        <v>3123</v>
      </c>
      <c r="K385" s="287" t="s">
        <v>2927</v>
      </c>
      <c r="L385" s="287" t="s">
        <v>2944</v>
      </c>
    </row>
    <row r="386" spans="2:12" ht="54.75" customHeight="1">
      <c r="B386" s="292">
        <v>384</v>
      </c>
      <c r="C386" s="293" t="s">
        <v>4791</v>
      </c>
      <c r="D386" s="294" t="s">
        <v>3138</v>
      </c>
      <c r="E386" s="295" t="s">
        <v>3137</v>
      </c>
      <c r="F386" s="295" t="s">
        <v>2927</v>
      </c>
      <c r="G386" s="294" t="s">
        <v>3136</v>
      </c>
      <c r="H386" s="286" t="s">
        <v>2780</v>
      </c>
      <c r="I386" s="287" t="s">
        <v>3122</v>
      </c>
      <c r="J386" s="287" t="s">
        <v>3121</v>
      </c>
      <c r="K386" s="287" t="s">
        <v>2927</v>
      </c>
      <c r="L386" s="287" t="s">
        <v>3120</v>
      </c>
    </row>
    <row r="387" spans="2:12" ht="54.75" customHeight="1">
      <c r="B387" s="292">
        <v>385</v>
      </c>
      <c r="C387" s="293" t="s">
        <v>4669</v>
      </c>
      <c r="D387" s="294" t="s">
        <v>3051</v>
      </c>
      <c r="E387" s="295" t="s">
        <v>3759</v>
      </c>
      <c r="F387" s="295" t="s">
        <v>2927</v>
      </c>
      <c r="G387" s="294" t="s">
        <v>3049</v>
      </c>
      <c r="H387" s="286" t="s">
        <v>2781</v>
      </c>
      <c r="I387" s="287" t="s">
        <v>2982</v>
      </c>
      <c r="J387" s="287" t="s">
        <v>3119</v>
      </c>
      <c r="K387" s="287" t="s">
        <v>2927</v>
      </c>
      <c r="L387" s="287" t="s">
        <v>2979</v>
      </c>
    </row>
    <row r="388" spans="2:12" ht="54.75" customHeight="1">
      <c r="B388" s="292">
        <v>386</v>
      </c>
      <c r="C388" s="293" t="s">
        <v>4695</v>
      </c>
      <c r="D388" s="294" t="s">
        <v>3135</v>
      </c>
      <c r="E388" s="295" t="s">
        <v>3134</v>
      </c>
      <c r="F388" s="295" t="s">
        <v>4696</v>
      </c>
      <c r="G388" s="294" t="s">
        <v>3132</v>
      </c>
      <c r="H388" s="286" t="s">
        <v>2782</v>
      </c>
      <c r="I388" s="298">
        <v>38794</v>
      </c>
      <c r="J388" s="287" t="s">
        <v>3764</v>
      </c>
      <c r="K388" s="287" t="s">
        <v>2927</v>
      </c>
      <c r="L388" s="301">
        <v>40985</v>
      </c>
    </row>
    <row r="389" spans="2:12" ht="54.75" customHeight="1">
      <c r="B389" s="292">
        <v>387</v>
      </c>
      <c r="C389" s="293" t="s">
        <v>4544</v>
      </c>
      <c r="D389" s="294" t="s">
        <v>3131</v>
      </c>
      <c r="E389" s="295" t="s">
        <v>3130</v>
      </c>
      <c r="F389" s="295" t="s">
        <v>3129</v>
      </c>
      <c r="G389" s="294" t="s">
        <v>3128</v>
      </c>
      <c r="H389" s="286" t="s">
        <v>2783</v>
      </c>
      <c r="I389" s="298">
        <v>39130</v>
      </c>
      <c r="J389" s="287" t="s">
        <v>3765</v>
      </c>
      <c r="K389" s="287" t="s">
        <v>3118</v>
      </c>
      <c r="L389" s="298">
        <v>40225</v>
      </c>
    </row>
    <row r="390" spans="2:12" ht="54.75" customHeight="1">
      <c r="B390" s="292">
        <v>388</v>
      </c>
      <c r="C390" s="293" t="s">
        <v>4300</v>
      </c>
      <c r="D390" s="294" t="s">
        <v>4298</v>
      </c>
      <c r="E390" s="295" t="s">
        <v>3760</v>
      </c>
      <c r="F390" s="295" t="s">
        <v>2927</v>
      </c>
      <c r="G390" s="294" t="s">
        <v>4301</v>
      </c>
      <c r="H390" s="286" t="s">
        <v>2784</v>
      </c>
      <c r="I390" s="287" t="s">
        <v>3117</v>
      </c>
      <c r="J390" s="287" t="s">
        <v>3116</v>
      </c>
      <c r="K390" s="287" t="s">
        <v>3010</v>
      </c>
      <c r="L390" s="287" t="s">
        <v>3115</v>
      </c>
    </row>
    <row r="391" spans="2:12" ht="54.75" customHeight="1">
      <c r="B391" s="292">
        <v>389</v>
      </c>
      <c r="C391" s="293" t="s">
        <v>4410</v>
      </c>
      <c r="D391" s="294" t="s">
        <v>4411</v>
      </c>
      <c r="E391" s="295" t="s">
        <v>3761</v>
      </c>
      <c r="F391" s="295" t="s">
        <v>4412</v>
      </c>
      <c r="G391" s="294" t="s">
        <v>4413</v>
      </c>
      <c r="H391" s="286" t="s">
        <v>2785</v>
      </c>
      <c r="I391" s="298">
        <v>39735</v>
      </c>
      <c r="J391" s="287" t="s">
        <v>3766</v>
      </c>
      <c r="K391" s="287" t="s">
        <v>3114</v>
      </c>
      <c r="L391" s="298">
        <v>40829</v>
      </c>
    </row>
    <row r="392" spans="2:12" ht="54.75" customHeight="1">
      <c r="B392" s="292">
        <v>390</v>
      </c>
      <c r="C392" s="293" t="s">
        <v>4734</v>
      </c>
      <c r="D392" s="294" t="s">
        <v>2946</v>
      </c>
      <c r="E392" s="295" t="s">
        <v>3126</v>
      </c>
      <c r="F392" s="295" t="s">
        <v>2927</v>
      </c>
      <c r="G392" s="294" t="s">
        <v>2944</v>
      </c>
      <c r="H392" s="286" t="s">
        <v>2786</v>
      </c>
      <c r="I392" s="298">
        <v>38801</v>
      </c>
      <c r="J392" s="287" t="s">
        <v>3767</v>
      </c>
      <c r="K392" s="287" t="s">
        <v>3768</v>
      </c>
      <c r="L392" s="287" t="s">
        <v>3829</v>
      </c>
    </row>
    <row r="393" spans="2:12" ht="54.75" customHeight="1">
      <c r="B393" s="292">
        <v>391</v>
      </c>
      <c r="C393" s="293" t="s">
        <v>4640</v>
      </c>
      <c r="D393" s="294" t="s">
        <v>2977</v>
      </c>
      <c r="E393" s="295" t="s">
        <v>3125</v>
      </c>
      <c r="F393" s="295" t="s">
        <v>2927</v>
      </c>
      <c r="G393" s="294" t="s">
        <v>2975</v>
      </c>
      <c r="H393" s="286" t="s">
        <v>2787</v>
      </c>
      <c r="I393" s="298">
        <v>39742</v>
      </c>
      <c r="J393" s="287" t="s">
        <v>3769</v>
      </c>
      <c r="K393" s="287" t="s">
        <v>3113</v>
      </c>
      <c r="L393" s="298">
        <v>40836</v>
      </c>
    </row>
    <row r="394" spans="2:12" ht="54.75" customHeight="1">
      <c r="B394" s="292">
        <v>392</v>
      </c>
      <c r="C394" s="293" t="s">
        <v>4666</v>
      </c>
      <c r="D394" s="294" t="s">
        <v>3051</v>
      </c>
      <c r="E394" s="295" t="s">
        <v>3763</v>
      </c>
      <c r="F394" s="295" t="s">
        <v>2927</v>
      </c>
      <c r="G394" s="294" t="s">
        <v>3762</v>
      </c>
      <c r="H394" s="286" t="s">
        <v>2788</v>
      </c>
      <c r="I394" s="298">
        <v>40361</v>
      </c>
      <c r="J394" s="287" t="s">
        <v>3770</v>
      </c>
      <c r="K394" s="287" t="s">
        <v>3112</v>
      </c>
      <c r="L394" s="298">
        <v>41456</v>
      </c>
    </row>
    <row r="395" spans="2:12" ht="54.75" customHeight="1">
      <c r="B395" s="292">
        <v>393</v>
      </c>
      <c r="C395" s="293" t="s">
        <v>4783</v>
      </c>
      <c r="D395" s="294" t="s">
        <v>2988</v>
      </c>
      <c r="E395" s="295" t="s">
        <v>3124</v>
      </c>
      <c r="F395" s="295" t="s">
        <v>2927</v>
      </c>
      <c r="G395" s="294" t="s">
        <v>2986</v>
      </c>
      <c r="H395" s="286" t="s">
        <v>2789</v>
      </c>
      <c r="I395" s="287" t="s">
        <v>2946</v>
      </c>
      <c r="J395" s="287" t="s">
        <v>3111</v>
      </c>
      <c r="K395" s="287" t="s">
        <v>2927</v>
      </c>
      <c r="L395" s="287" t="s">
        <v>2944</v>
      </c>
    </row>
    <row r="396" spans="2:12" ht="54.75" customHeight="1">
      <c r="B396" s="292">
        <v>394</v>
      </c>
      <c r="C396" s="293" t="s">
        <v>4990</v>
      </c>
      <c r="D396" s="294" t="s">
        <v>4987</v>
      </c>
      <c r="E396" s="295" t="s">
        <v>4991</v>
      </c>
      <c r="F396" s="295" t="s">
        <v>2927</v>
      </c>
      <c r="G396" s="294" t="s">
        <v>4989</v>
      </c>
      <c r="H396" s="286" t="s">
        <v>2790</v>
      </c>
      <c r="I396" s="298">
        <v>39392</v>
      </c>
      <c r="J396" s="287" t="s">
        <v>3771</v>
      </c>
      <c r="K396" s="287" t="s">
        <v>3110</v>
      </c>
      <c r="L396" s="298">
        <v>40487</v>
      </c>
    </row>
    <row r="397" spans="2:12" ht="54.75" customHeight="1">
      <c r="B397" s="292">
        <v>395</v>
      </c>
      <c r="C397" s="293" t="s">
        <v>4732</v>
      </c>
      <c r="D397" s="294" t="s">
        <v>2946</v>
      </c>
      <c r="E397" s="295" t="s">
        <v>3123</v>
      </c>
      <c r="F397" s="295" t="s">
        <v>2927</v>
      </c>
      <c r="G397" s="294" t="s">
        <v>2944</v>
      </c>
      <c r="H397" s="286" t="s">
        <v>2791</v>
      </c>
      <c r="I397" s="287" t="s">
        <v>3109</v>
      </c>
      <c r="J397" s="287" t="s">
        <v>3108</v>
      </c>
      <c r="K397" s="287" t="s">
        <v>3107</v>
      </c>
      <c r="L397" s="298">
        <v>41328</v>
      </c>
    </row>
    <row r="398" spans="2:12" ht="54.75" customHeight="1">
      <c r="B398" s="292">
        <v>396</v>
      </c>
      <c r="C398" s="293" t="s">
        <v>4814</v>
      </c>
      <c r="D398" s="294" t="s">
        <v>3122</v>
      </c>
      <c r="E398" s="295" t="s">
        <v>3121</v>
      </c>
      <c r="F398" s="295" t="s">
        <v>2927</v>
      </c>
      <c r="G398" s="294" t="s">
        <v>3120</v>
      </c>
    </row>
    <row r="399" spans="2:12" ht="54.75" customHeight="1">
      <c r="B399" s="292">
        <v>397</v>
      </c>
      <c r="C399" s="293" t="s">
        <v>4686</v>
      </c>
      <c r="D399" s="294" t="s">
        <v>2982</v>
      </c>
      <c r="E399" s="295" t="s">
        <v>3119</v>
      </c>
      <c r="F399" s="295" t="s">
        <v>2927</v>
      </c>
      <c r="G399" s="294" t="s">
        <v>2979</v>
      </c>
      <c r="H399" s="286" t="s">
        <v>2792</v>
      </c>
      <c r="I399" s="298">
        <v>39130</v>
      </c>
      <c r="J399" s="287" t="s">
        <v>3772</v>
      </c>
      <c r="K399" s="287" t="s">
        <v>3472</v>
      </c>
      <c r="L399" s="301">
        <v>41321</v>
      </c>
    </row>
    <row r="400" spans="2:12" ht="54.75" customHeight="1">
      <c r="B400" s="292">
        <v>398</v>
      </c>
      <c r="C400" s="293" t="s">
        <v>4073</v>
      </c>
      <c r="D400" s="294" t="s">
        <v>4054</v>
      </c>
      <c r="E400" s="295" t="s">
        <v>3764</v>
      </c>
      <c r="F400" s="295" t="s">
        <v>2927</v>
      </c>
      <c r="G400" s="294" t="s">
        <v>4074</v>
      </c>
      <c r="H400" s="286" t="s">
        <v>2793</v>
      </c>
      <c r="I400" s="287" t="s">
        <v>2974</v>
      </c>
      <c r="J400" s="287" t="s">
        <v>3106</v>
      </c>
      <c r="K400" s="287" t="s">
        <v>3105</v>
      </c>
      <c r="L400" s="287" t="s">
        <v>2971</v>
      </c>
    </row>
    <row r="401" spans="2:12" ht="54.75" customHeight="1">
      <c r="B401" s="292">
        <v>399</v>
      </c>
      <c r="C401" s="299" t="s">
        <v>4268</v>
      </c>
      <c r="D401" s="300" t="s">
        <v>2964</v>
      </c>
      <c r="E401" s="299" t="s">
        <v>3765</v>
      </c>
      <c r="F401" s="299" t="s">
        <v>4269</v>
      </c>
      <c r="G401" s="300" t="s">
        <v>4270</v>
      </c>
    </row>
    <row r="402" spans="2:12" ht="54.75" customHeight="1">
      <c r="B402" s="292">
        <v>400</v>
      </c>
      <c r="C402" s="293" t="s">
        <v>4533</v>
      </c>
      <c r="D402" s="294" t="s">
        <v>3117</v>
      </c>
      <c r="E402" s="295" t="s">
        <v>3116</v>
      </c>
      <c r="F402" s="295" t="s">
        <v>3010</v>
      </c>
      <c r="G402" s="294" t="s">
        <v>3115</v>
      </c>
    </row>
    <row r="403" spans="2:12" ht="54.75" customHeight="1">
      <c r="B403" s="292">
        <v>401</v>
      </c>
      <c r="C403" s="293" t="s">
        <v>4497</v>
      </c>
      <c r="D403" s="294" t="s">
        <v>4498</v>
      </c>
      <c r="E403" s="295" t="s">
        <v>3766</v>
      </c>
      <c r="F403" s="295" t="s">
        <v>4499</v>
      </c>
      <c r="G403" s="294" t="s">
        <v>3380</v>
      </c>
      <c r="H403" s="286" t="s">
        <v>2794</v>
      </c>
      <c r="I403" s="287" t="s">
        <v>2967</v>
      </c>
      <c r="J403" s="287" t="s">
        <v>3104</v>
      </c>
      <c r="K403" s="287" t="s">
        <v>2927</v>
      </c>
      <c r="L403" s="287" t="s">
        <v>2965</v>
      </c>
    </row>
    <row r="404" spans="2:12" ht="54.75" customHeight="1">
      <c r="B404" s="292">
        <v>402</v>
      </c>
      <c r="C404" s="299" t="s">
        <v>4078</v>
      </c>
      <c r="D404" s="300" t="s">
        <v>4076</v>
      </c>
      <c r="E404" s="299" t="s">
        <v>3767</v>
      </c>
      <c r="F404" s="299" t="s">
        <v>3768</v>
      </c>
      <c r="G404" s="300" t="s">
        <v>4079</v>
      </c>
    </row>
    <row r="405" spans="2:12" ht="54.75" customHeight="1">
      <c r="B405" s="292">
        <v>403</v>
      </c>
      <c r="C405" s="299" t="s">
        <v>4511</v>
      </c>
      <c r="D405" s="300" t="s">
        <v>2974</v>
      </c>
      <c r="E405" s="299" t="s">
        <v>3769</v>
      </c>
      <c r="F405" s="299" t="s">
        <v>4512</v>
      </c>
      <c r="G405" s="300" t="s">
        <v>2971</v>
      </c>
      <c r="H405" s="286" t="s">
        <v>2795</v>
      </c>
      <c r="I405" s="287" t="s">
        <v>2925</v>
      </c>
      <c r="J405" s="287" t="s">
        <v>3103</v>
      </c>
      <c r="K405" s="287" t="s">
        <v>2923</v>
      </c>
      <c r="L405" s="287" t="s">
        <v>2922</v>
      </c>
    </row>
    <row r="406" spans="2:12" ht="54.75" customHeight="1">
      <c r="B406" s="292">
        <v>404</v>
      </c>
      <c r="C406" s="293" t="s">
        <v>4979</v>
      </c>
      <c r="D406" s="294" t="s">
        <v>4973</v>
      </c>
      <c r="E406" s="295" t="s">
        <v>4980</v>
      </c>
      <c r="F406" s="295" t="s">
        <v>2923</v>
      </c>
      <c r="G406" s="294" t="s">
        <v>4975</v>
      </c>
    </row>
    <row r="407" spans="2:12" ht="54.75" customHeight="1">
      <c r="B407" s="292">
        <v>405</v>
      </c>
      <c r="C407" s="299" t="s">
        <v>4797</v>
      </c>
      <c r="D407" s="300" t="s">
        <v>3138</v>
      </c>
      <c r="E407" s="299" t="s">
        <v>3770</v>
      </c>
      <c r="F407" s="299" t="s">
        <v>4798</v>
      </c>
      <c r="G407" s="300" t="s">
        <v>3136</v>
      </c>
      <c r="H407" s="286" t="s">
        <v>2796</v>
      </c>
      <c r="I407" s="298">
        <v>40263</v>
      </c>
      <c r="J407" s="287" t="s">
        <v>3773</v>
      </c>
      <c r="K407" s="287" t="s">
        <v>2927</v>
      </c>
      <c r="L407" s="298">
        <v>41358</v>
      </c>
    </row>
    <row r="408" spans="2:12" ht="54.75" customHeight="1">
      <c r="B408" s="292">
        <v>406</v>
      </c>
      <c r="C408" s="293" t="s">
        <v>4733</v>
      </c>
      <c r="D408" s="294" t="s">
        <v>2946</v>
      </c>
      <c r="E408" s="295" t="s">
        <v>3111</v>
      </c>
      <c r="F408" s="295" t="s">
        <v>2927</v>
      </c>
      <c r="G408" s="294" t="s">
        <v>2944</v>
      </c>
      <c r="H408" s="286" t="s">
        <v>2797</v>
      </c>
      <c r="I408" s="298">
        <v>39935</v>
      </c>
      <c r="J408" s="287" t="s">
        <v>3101</v>
      </c>
      <c r="K408" s="287" t="s">
        <v>3100</v>
      </c>
      <c r="L408" s="287" t="s">
        <v>3099</v>
      </c>
    </row>
    <row r="409" spans="2:12" ht="54.75" customHeight="1">
      <c r="B409" s="292">
        <v>407</v>
      </c>
      <c r="C409" s="299" t="s">
        <v>2790</v>
      </c>
      <c r="D409" s="300" t="s">
        <v>2938</v>
      </c>
      <c r="E409" s="299" t="s">
        <v>3771</v>
      </c>
      <c r="F409" s="299" t="s">
        <v>4364</v>
      </c>
      <c r="G409" s="300" t="s">
        <v>4365</v>
      </c>
      <c r="H409" s="286" t="s">
        <v>2798</v>
      </c>
      <c r="I409" s="287" t="s">
        <v>2985</v>
      </c>
      <c r="J409" s="287" t="s">
        <v>3098</v>
      </c>
      <c r="K409" s="287" t="s">
        <v>2927</v>
      </c>
      <c r="L409" s="287" t="s">
        <v>2983</v>
      </c>
    </row>
    <row r="410" spans="2:12" ht="54.75" customHeight="1">
      <c r="B410" s="292">
        <v>408</v>
      </c>
      <c r="C410" s="293" t="s">
        <v>4721</v>
      </c>
      <c r="D410" s="294" t="s">
        <v>3109</v>
      </c>
      <c r="E410" s="295" t="s">
        <v>3108</v>
      </c>
      <c r="F410" s="295" t="s">
        <v>3107</v>
      </c>
      <c r="G410" s="294" t="s">
        <v>4722</v>
      </c>
      <c r="H410" s="286" t="s">
        <v>2799</v>
      </c>
      <c r="I410" s="287" t="s">
        <v>3062</v>
      </c>
      <c r="J410" s="287" t="s">
        <v>3097</v>
      </c>
      <c r="K410" s="287" t="s">
        <v>3096</v>
      </c>
      <c r="L410" s="287" t="s">
        <v>3060</v>
      </c>
    </row>
    <row r="411" spans="2:12" ht="54.75" customHeight="1">
      <c r="B411" s="292">
        <v>409</v>
      </c>
      <c r="C411" s="293" t="s">
        <v>4895</v>
      </c>
      <c r="D411" s="294" t="s">
        <v>3861</v>
      </c>
      <c r="E411" s="295" t="s">
        <v>3860</v>
      </c>
      <c r="F411" s="295" t="s">
        <v>4896</v>
      </c>
      <c r="G411" s="294" t="s">
        <v>3863</v>
      </c>
      <c r="H411" s="286" t="s">
        <v>2800</v>
      </c>
      <c r="I411" s="287" t="s">
        <v>3095</v>
      </c>
      <c r="J411" s="287" t="s">
        <v>3094</v>
      </c>
      <c r="K411" s="287" t="s">
        <v>2927</v>
      </c>
      <c r="L411" s="287" t="s">
        <v>2423</v>
      </c>
    </row>
    <row r="412" spans="2:12" ht="54.75" customHeight="1">
      <c r="B412" s="292">
        <v>410</v>
      </c>
      <c r="C412" s="293" t="s">
        <v>4271</v>
      </c>
      <c r="D412" s="294" t="s">
        <v>2964</v>
      </c>
      <c r="E412" s="295" t="s">
        <v>3772</v>
      </c>
      <c r="F412" s="295" t="s">
        <v>3472</v>
      </c>
      <c r="G412" s="294" t="s">
        <v>4272</v>
      </c>
      <c r="H412" s="286" t="s">
        <v>2801</v>
      </c>
      <c r="I412" s="298">
        <v>40144</v>
      </c>
      <c r="J412" s="287" t="s">
        <v>3774</v>
      </c>
      <c r="K412" s="287" t="s">
        <v>3093</v>
      </c>
      <c r="L412" s="298">
        <v>41239</v>
      </c>
    </row>
    <row r="413" spans="2:12" ht="54.75" customHeight="1">
      <c r="B413" s="292">
        <v>411</v>
      </c>
      <c r="C413" s="293" t="s">
        <v>4509</v>
      </c>
      <c r="D413" s="294" t="s">
        <v>2974</v>
      </c>
      <c r="E413" s="295" t="s">
        <v>3106</v>
      </c>
      <c r="F413" s="295" t="s">
        <v>4510</v>
      </c>
      <c r="G413" s="294" t="s">
        <v>2971</v>
      </c>
      <c r="H413" s="286" t="s">
        <v>2802</v>
      </c>
      <c r="I413" s="287" t="s">
        <v>2911</v>
      </c>
      <c r="J413" s="287" t="s">
        <v>3092</v>
      </c>
      <c r="K413" s="287" t="s">
        <v>2927</v>
      </c>
      <c r="L413" s="287" t="s">
        <v>2908</v>
      </c>
    </row>
    <row r="414" spans="2:12" ht="54.75" customHeight="1">
      <c r="B414" s="292">
        <v>412</v>
      </c>
      <c r="C414" s="293" t="s">
        <v>4890</v>
      </c>
      <c r="D414" s="294" t="s">
        <v>3851</v>
      </c>
      <c r="E414" s="295" t="s">
        <v>3857</v>
      </c>
      <c r="F414" s="295" t="s">
        <v>4891</v>
      </c>
      <c r="G414" s="294" t="s">
        <v>3853</v>
      </c>
      <c r="H414" s="286" t="s">
        <v>2803</v>
      </c>
      <c r="I414" s="298">
        <v>40324</v>
      </c>
      <c r="J414" s="287" t="s">
        <v>3775</v>
      </c>
      <c r="K414" s="287" t="s">
        <v>3091</v>
      </c>
      <c r="L414" s="298">
        <v>41419</v>
      </c>
    </row>
    <row r="415" spans="2:12" ht="54.75" customHeight="1">
      <c r="B415" s="292">
        <v>413</v>
      </c>
      <c r="C415" s="293" t="s">
        <v>4969</v>
      </c>
      <c r="D415" s="294" t="s">
        <v>4965</v>
      </c>
      <c r="E415" s="295" t="s">
        <v>4970</v>
      </c>
      <c r="F415" s="295" t="s">
        <v>4971</v>
      </c>
      <c r="G415" s="294" t="s">
        <v>4968</v>
      </c>
      <c r="H415" s="286" t="s">
        <v>2804</v>
      </c>
      <c r="I415" s="287" t="s">
        <v>3090</v>
      </c>
      <c r="J415" s="287" t="s">
        <v>3089</v>
      </c>
      <c r="K415" s="287" t="s">
        <v>3088</v>
      </c>
      <c r="L415" s="287" t="s">
        <v>3087</v>
      </c>
    </row>
    <row r="416" spans="2:12" ht="54.75" customHeight="1">
      <c r="B416" s="292">
        <v>414</v>
      </c>
      <c r="C416" s="293" t="s">
        <v>4885</v>
      </c>
      <c r="D416" s="294" t="s">
        <v>3851</v>
      </c>
      <c r="E416" s="295" t="s">
        <v>3850</v>
      </c>
      <c r="F416" s="295" t="s">
        <v>4886</v>
      </c>
      <c r="G416" s="294" t="s">
        <v>3853</v>
      </c>
      <c r="H416" s="286" t="s">
        <v>2805</v>
      </c>
      <c r="I416" s="287" t="s">
        <v>3027</v>
      </c>
      <c r="J416" s="287" t="s">
        <v>3086</v>
      </c>
      <c r="K416" s="287" t="s">
        <v>2927</v>
      </c>
      <c r="L416" s="287" t="s">
        <v>3024</v>
      </c>
    </row>
    <row r="417" spans="2:12" ht="54.75" customHeight="1">
      <c r="B417" s="292">
        <v>415</v>
      </c>
      <c r="C417" s="293" t="s">
        <v>4822</v>
      </c>
      <c r="D417" s="294" t="s">
        <v>2967</v>
      </c>
      <c r="E417" s="295" t="s">
        <v>3104</v>
      </c>
      <c r="F417" s="295" t="s">
        <v>2927</v>
      </c>
      <c r="G417" s="294" t="s">
        <v>2965</v>
      </c>
      <c r="H417" s="286" t="s">
        <v>2806</v>
      </c>
      <c r="I417" s="287" t="s">
        <v>2938</v>
      </c>
      <c r="J417" s="287" t="s">
        <v>3085</v>
      </c>
      <c r="K417" s="287" t="s">
        <v>3084</v>
      </c>
      <c r="L417" s="287" t="s">
        <v>2935</v>
      </c>
    </row>
    <row r="418" spans="2:12" ht="54.75" customHeight="1">
      <c r="B418" s="292">
        <v>416</v>
      </c>
      <c r="C418" s="293" t="s">
        <v>4897</v>
      </c>
      <c r="D418" s="294" t="s">
        <v>3861</v>
      </c>
      <c r="E418" s="295" t="s">
        <v>3862</v>
      </c>
      <c r="F418" s="295" t="s">
        <v>2927</v>
      </c>
      <c r="G418" s="294" t="s">
        <v>3863</v>
      </c>
      <c r="H418" s="286" t="s">
        <v>2807</v>
      </c>
      <c r="I418" s="287" t="s">
        <v>3045</v>
      </c>
      <c r="J418" s="287" t="s">
        <v>3083</v>
      </c>
      <c r="K418" s="287" t="s">
        <v>2927</v>
      </c>
      <c r="L418" s="287" t="s">
        <v>3043</v>
      </c>
    </row>
    <row r="419" spans="2:12" ht="54.75" customHeight="1">
      <c r="B419" s="292">
        <v>417</v>
      </c>
      <c r="C419" s="293" t="s">
        <v>4556</v>
      </c>
      <c r="D419" s="294" t="s">
        <v>2925</v>
      </c>
      <c r="E419" s="295" t="s">
        <v>3103</v>
      </c>
      <c r="F419" s="295" t="s">
        <v>2923</v>
      </c>
      <c r="G419" s="294" t="s">
        <v>2922</v>
      </c>
      <c r="H419" s="286" t="s">
        <v>2808</v>
      </c>
      <c r="I419" s="298">
        <v>39983</v>
      </c>
      <c r="J419" s="287" t="s">
        <v>3776</v>
      </c>
      <c r="K419" s="287" t="s">
        <v>3082</v>
      </c>
      <c r="L419" s="298">
        <v>41078</v>
      </c>
    </row>
    <row r="420" spans="2:12" ht="54.75" customHeight="1">
      <c r="B420" s="292">
        <v>418</v>
      </c>
      <c r="C420" s="293" t="s">
        <v>4864</v>
      </c>
      <c r="D420" s="294" t="s">
        <v>3831</v>
      </c>
      <c r="E420" s="295" t="s">
        <v>3837</v>
      </c>
      <c r="F420" s="295" t="s">
        <v>2962</v>
      </c>
      <c r="G420" s="294" t="s">
        <v>3833</v>
      </c>
      <c r="H420" s="286" t="s">
        <v>2809</v>
      </c>
      <c r="I420" s="287" t="s">
        <v>2955</v>
      </c>
      <c r="J420" s="287" t="s">
        <v>3081</v>
      </c>
      <c r="K420" s="287" t="s">
        <v>2927</v>
      </c>
      <c r="L420" s="287" t="s">
        <v>2952</v>
      </c>
    </row>
    <row r="421" spans="2:12" ht="54.75" customHeight="1">
      <c r="B421" s="292">
        <v>419</v>
      </c>
      <c r="C421" s="293" t="s">
        <v>4740</v>
      </c>
      <c r="D421" s="294" t="s">
        <v>3182</v>
      </c>
      <c r="E421" s="295" t="s">
        <v>3773</v>
      </c>
      <c r="F421" s="295" t="s">
        <v>2927</v>
      </c>
      <c r="G421" s="294" t="s">
        <v>3179</v>
      </c>
      <c r="H421" s="286" t="s">
        <v>2810</v>
      </c>
      <c r="I421" s="287" t="s">
        <v>2911</v>
      </c>
      <c r="J421" s="287" t="s">
        <v>3080</v>
      </c>
      <c r="K421" s="287" t="s">
        <v>2927</v>
      </c>
      <c r="L421" s="287" t="s">
        <v>2908</v>
      </c>
    </row>
    <row r="422" spans="2:12" ht="54.75" customHeight="1">
      <c r="B422" s="292">
        <v>420</v>
      </c>
      <c r="C422" s="293" t="s">
        <v>4587</v>
      </c>
      <c r="D422" s="294" t="s">
        <v>3102</v>
      </c>
      <c r="E422" s="295" t="s">
        <v>3101</v>
      </c>
      <c r="F422" s="295" t="s">
        <v>4588</v>
      </c>
      <c r="G422" s="294" t="s">
        <v>3099</v>
      </c>
      <c r="H422" s="286" t="s">
        <v>2811</v>
      </c>
      <c r="I422" s="298">
        <v>39130</v>
      </c>
      <c r="J422" s="287" t="s">
        <v>3777</v>
      </c>
      <c r="K422" s="287" t="s">
        <v>3079</v>
      </c>
      <c r="L422" s="298">
        <v>40225</v>
      </c>
    </row>
    <row r="423" spans="2:12" ht="54.75" customHeight="1">
      <c r="B423" s="292">
        <v>421</v>
      </c>
      <c r="C423" s="293" t="s">
        <v>4601</v>
      </c>
      <c r="D423" s="294" t="s">
        <v>2985</v>
      </c>
      <c r="E423" s="295" t="s">
        <v>3098</v>
      </c>
      <c r="F423" s="295" t="s">
        <v>2927</v>
      </c>
      <c r="G423" s="294" t="s">
        <v>2983</v>
      </c>
      <c r="H423" s="286" t="s">
        <v>2812</v>
      </c>
      <c r="I423" s="287" t="s">
        <v>3078</v>
      </c>
      <c r="J423" s="287" t="s">
        <v>3077</v>
      </c>
      <c r="K423" s="287" t="s">
        <v>3076</v>
      </c>
      <c r="L423" s="287" t="s">
        <v>3075</v>
      </c>
    </row>
    <row r="424" spans="2:12" ht="54.75" customHeight="1">
      <c r="B424" s="292">
        <v>422</v>
      </c>
      <c r="C424" s="293" t="s">
        <v>2799</v>
      </c>
      <c r="D424" s="294" t="s">
        <v>3062</v>
      </c>
      <c r="E424" s="295" t="s">
        <v>3097</v>
      </c>
      <c r="F424" s="295" t="s">
        <v>4539</v>
      </c>
      <c r="G424" s="294" t="s">
        <v>3060</v>
      </c>
      <c r="H424" s="286" t="s">
        <v>2813</v>
      </c>
      <c r="I424" s="298">
        <v>40086</v>
      </c>
      <c r="J424" s="287" t="s">
        <v>3778</v>
      </c>
      <c r="K424" s="287" t="s">
        <v>3074</v>
      </c>
      <c r="L424" s="298">
        <v>41181</v>
      </c>
    </row>
    <row r="425" spans="2:12" ht="54.75" customHeight="1">
      <c r="B425" s="292">
        <v>423</v>
      </c>
      <c r="C425" s="293" t="s">
        <v>4748</v>
      </c>
      <c r="D425" s="294" t="s">
        <v>3095</v>
      </c>
      <c r="E425" s="295" t="s">
        <v>3094</v>
      </c>
      <c r="F425" s="295" t="s">
        <v>2927</v>
      </c>
      <c r="G425" s="294" t="s">
        <v>3152</v>
      </c>
      <c r="H425" s="286" t="s">
        <v>2814</v>
      </c>
      <c r="I425" s="287" t="s">
        <v>2959</v>
      </c>
      <c r="J425" s="287" t="s">
        <v>3073</v>
      </c>
      <c r="K425" s="287" t="s">
        <v>2923</v>
      </c>
      <c r="L425" s="287" t="s">
        <v>2956</v>
      </c>
    </row>
    <row r="426" spans="2:12" ht="54.75" customHeight="1">
      <c r="B426" s="292">
        <v>424</v>
      </c>
      <c r="C426" s="293" t="s">
        <v>4664</v>
      </c>
      <c r="D426" s="294" t="s">
        <v>3051</v>
      </c>
      <c r="E426" s="295" t="s">
        <v>3774</v>
      </c>
      <c r="F426" s="295" t="s">
        <v>4665</v>
      </c>
      <c r="G426" s="294" t="s">
        <v>3049</v>
      </c>
      <c r="H426" s="286" t="s">
        <v>2815</v>
      </c>
      <c r="I426" s="287" t="s">
        <v>3072</v>
      </c>
      <c r="J426" s="287" t="s">
        <v>3071</v>
      </c>
      <c r="K426" s="287" t="s">
        <v>3070</v>
      </c>
      <c r="L426" s="287" t="s">
        <v>3069</v>
      </c>
    </row>
    <row r="427" spans="2:12" ht="54.75" customHeight="1">
      <c r="B427" s="292">
        <v>425</v>
      </c>
      <c r="C427" s="293" t="s">
        <v>4840</v>
      </c>
      <c r="D427" s="294" t="s">
        <v>2911</v>
      </c>
      <c r="E427" s="295" t="s">
        <v>3092</v>
      </c>
      <c r="F427" s="295" t="s">
        <v>2927</v>
      </c>
      <c r="G427" s="294" t="s">
        <v>2908</v>
      </c>
      <c r="H427" s="286" t="s">
        <v>2816</v>
      </c>
      <c r="I427" s="287" t="s">
        <v>2959</v>
      </c>
      <c r="J427" s="287" t="s">
        <v>3068</v>
      </c>
      <c r="K427" s="287" t="s">
        <v>3067</v>
      </c>
      <c r="L427" s="287" t="s">
        <v>2956</v>
      </c>
    </row>
    <row r="428" spans="2:12" ht="54.75" customHeight="1">
      <c r="B428" s="292">
        <v>426</v>
      </c>
      <c r="C428" s="293" t="s">
        <v>4767</v>
      </c>
      <c r="D428" s="294" t="s">
        <v>3072</v>
      </c>
      <c r="E428" s="295" t="s">
        <v>3775</v>
      </c>
      <c r="F428" s="295" t="s">
        <v>4768</v>
      </c>
      <c r="G428" s="294" t="s">
        <v>3069</v>
      </c>
      <c r="H428" s="286" t="s">
        <v>2817</v>
      </c>
      <c r="I428" s="287" t="s">
        <v>3066</v>
      </c>
      <c r="J428" s="287" t="s">
        <v>3065</v>
      </c>
      <c r="K428" s="287" t="s">
        <v>3064</v>
      </c>
      <c r="L428" s="287" t="s">
        <v>3063</v>
      </c>
    </row>
    <row r="429" spans="2:12" ht="54.75" customHeight="1">
      <c r="B429" s="292">
        <v>427</v>
      </c>
      <c r="C429" s="293" t="s">
        <v>4459</v>
      </c>
      <c r="D429" s="294" t="s">
        <v>3090</v>
      </c>
      <c r="E429" s="295" t="s">
        <v>3089</v>
      </c>
      <c r="F429" s="295" t="s">
        <v>3088</v>
      </c>
      <c r="G429" s="294" t="s">
        <v>3087</v>
      </c>
    </row>
    <row r="430" spans="2:12" ht="54.75" customHeight="1">
      <c r="B430" s="292">
        <v>428</v>
      </c>
      <c r="C430" s="293" t="s">
        <v>4433</v>
      </c>
      <c r="D430" s="294" t="s">
        <v>3027</v>
      </c>
      <c r="E430" s="295" t="s">
        <v>3086</v>
      </c>
      <c r="F430" s="295" t="s">
        <v>2927</v>
      </c>
      <c r="G430" s="294" t="s">
        <v>3024</v>
      </c>
      <c r="H430" s="286" t="s">
        <v>2818</v>
      </c>
      <c r="I430" s="287" t="s">
        <v>3062</v>
      </c>
      <c r="J430" s="287" t="s">
        <v>3061</v>
      </c>
      <c r="K430" s="287" t="s">
        <v>2927</v>
      </c>
      <c r="L430" s="287" t="s">
        <v>3060</v>
      </c>
    </row>
    <row r="431" spans="2:12" ht="54.75" customHeight="1">
      <c r="B431" s="292">
        <v>429</v>
      </c>
      <c r="C431" s="293" t="s">
        <v>4356</v>
      </c>
      <c r="D431" s="294" t="s">
        <v>2938</v>
      </c>
      <c r="E431" s="295" t="s">
        <v>3085</v>
      </c>
      <c r="F431" s="295" t="s">
        <v>4357</v>
      </c>
      <c r="G431" s="294" t="s">
        <v>4353</v>
      </c>
      <c r="H431" s="286" t="s">
        <v>2819</v>
      </c>
      <c r="I431" s="287" t="s">
        <v>2974</v>
      </c>
      <c r="J431" s="287" t="s">
        <v>3059</v>
      </c>
      <c r="K431" s="287" t="s">
        <v>3058</v>
      </c>
      <c r="L431" s="287" t="s">
        <v>2971</v>
      </c>
    </row>
    <row r="432" spans="2:12" ht="54.75" customHeight="1">
      <c r="B432" s="292">
        <v>430</v>
      </c>
      <c r="C432" s="299" t="s">
        <v>4604</v>
      </c>
      <c r="D432" s="300" t="s">
        <v>3045</v>
      </c>
      <c r="E432" s="299" t="s">
        <v>3083</v>
      </c>
      <c r="F432" s="299" t="s">
        <v>2927</v>
      </c>
      <c r="G432" s="300" t="s">
        <v>3043</v>
      </c>
      <c r="H432" s="286" t="s">
        <v>2820</v>
      </c>
      <c r="I432" s="287" t="s">
        <v>3057</v>
      </c>
      <c r="J432" s="287" t="s">
        <v>3056</v>
      </c>
      <c r="K432" s="287" t="s">
        <v>2927</v>
      </c>
      <c r="L432" s="287" t="s">
        <v>3055</v>
      </c>
    </row>
    <row r="433" spans="2:12" ht="54.75" customHeight="1">
      <c r="B433" s="292">
        <v>431</v>
      </c>
      <c r="C433" s="293" t="s">
        <v>4602</v>
      </c>
      <c r="D433" s="294" t="s">
        <v>3045</v>
      </c>
      <c r="E433" s="295" t="s">
        <v>3776</v>
      </c>
      <c r="F433" s="295" t="s">
        <v>4603</v>
      </c>
      <c r="G433" s="294" t="s">
        <v>3043</v>
      </c>
    </row>
    <row r="434" spans="2:12" ht="54.75" customHeight="1">
      <c r="B434" s="292">
        <v>432</v>
      </c>
      <c r="C434" s="293" t="s">
        <v>4805</v>
      </c>
      <c r="D434" s="294" t="s">
        <v>2955</v>
      </c>
      <c r="E434" s="295" t="s">
        <v>3081</v>
      </c>
      <c r="F434" s="295" t="s">
        <v>2927</v>
      </c>
      <c r="G434" s="294" t="s">
        <v>2952</v>
      </c>
      <c r="H434" s="286" t="s">
        <v>2821</v>
      </c>
      <c r="I434" s="287" t="s">
        <v>3054</v>
      </c>
      <c r="J434" s="287" t="s">
        <v>3053</v>
      </c>
      <c r="K434" s="287" t="s">
        <v>2927</v>
      </c>
      <c r="L434" s="287" t="s">
        <v>3052</v>
      </c>
    </row>
    <row r="435" spans="2:12" ht="54.75" customHeight="1">
      <c r="B435" s="292">
        <v>433</v>
      </c>
      <c r="C435" s="293" t="s">
        <v>4841</v>
      </c>
      <c r="D435" s="294" t="s">
        <v>2911</v>
      </c>
      <c r="E435" s="295" t="s">
        <v>3080</v>
      </c>
      <c r="F435" s="295" t="s">
        <v>2927</v>
      </c>
      <c r="G435" s="294" t="s">
        <v>2908</v>
      </c>
      <c r="H435" s="286" t="s">
        <v>2822</v>
      </c>
      <c r="I435" s="287" t="s">
        <v>3051</v>
      </c>
      <c r="J435" s="287" t="s">
        <v>3050</v>
      </c>
      <c r="K435" s="287" t="s">
        <v>2927</v>
      </c>
      <c r="L435" s="287" t="s">
        <v>3049</v>
      </c>
    </row>
    <row r="436" spans="2:12" ht="54.75" customHeight="1">
      <c r="B436" s="292">
        <v>434</v>
      </c>
      <c r="C436" s="299" t="s">
        <v>4976</v>
      </c>
      <c r="D436" s="300" t="s">
        <v>4973</v>
      </c>
      <c r="E436" s="299" t="s">
        <v>4977</v>
      </c>
      <c r="F436" s="299" t="s">
        <v>4978</v>
      </c>
      <c r="G436" s="300" t="s">
        <v>4975</v>
      </c>
    </row>
    <row r="437" spans="2:12" ht="54.75" customHeight="1">
      <c r="B437" s="292">
        <v>435</v>
      </c>
      <c r="C437" s="293" t="s">
        <v>4273</v>
      </c>
      <c r="D437" s="294" t="s">
        <v>2964</v>
      </c>
      <c r="E437" s="295" t="s">
        <v>3777</v>
      </c>
      <c r="F437" s="295" t="s">
        <v>4274</v>
      </c>
      <c r="G437" s="294" t="s">
        <v>4275</v>
      </c>
      <c r="H437" s="286" t="s">
        <v>2823</v>
      </c>
      <c r="I437" s="287" t="s">
        <v>3048</v>
      </c>
      <c r="J437" s="287" t="s">
        <v>3047</v>
      </c>
      <c r="K437" s="287" t="s">
        <v>2923</v>
      </c>
      <c r="L437" s="287" t="s">
        <v>3046</v>
      </c>
    </row>
    <row r="438" spans="2:12" ht="54.75" customHeight="1">
      <c r="B438" s="292">
        <v>436</v>
      </c>
      <c r="C438" s="293" t="s">
        <v>4191</v>
      </c>
      <c r="D438" s="294" t="s">
        <v>3078</v>
      </c>
      <c r="E438" s="295" t="s">
        <v>3077</v>
      </c>
      <c r="F438" s="295" t="s">
        <v>3076</v>
      </c>
      <c r="G438" s="294" t="s">
        <v>4192</v>
      </c>
      <c r="H438" s="286" t="s">
        <v>2824</v>
      </c>
      <c r="I438" s="298">
        <v>38877</v>
      </c>
      <c r="J438" s="287" t="s">
        <v>3780</v>
      </c>
      <c r="K438" s="287" t="s">
        <v>3779</v>
      </c>
      <c r="L438" s="287" t="s">
        <v>3824</v>
      </c>
    </row>
    <row r="439" spans="2:12" ht="54.75" customHeight="1">
      <c r="B439" s="292">
        <v>437</v>
      </c>
      <c r="C439" s="299" t="s">
        <v>4642</v>
      </c>
      <c r="D439" s="300" t="s">
        <v>2977</v>
      </c>
      <c r="E439" s="299" t="s">
        <v>3778</v>
      </c>
      <c r="F439" s="299" t="s">
        <v>4643</v>
      </c>
      <c r="G439" s="300" t="s">
        <v>2975</v>
      </c>
      <c r="H439" s="286" t="s">
        <v>2825</v>
      </c>
      <c r="I439" s="287" t="s">
        <v>3045</v>
      </c>
      <c r="J439" s="287" t="s">
        <v>3044</v>
      </c>
      <c r="K439" s="287" t="s">
        <v>2927</v>
      </c>
      <c r="L439" s="287" t="s">
        <v>3043</v>
      </c>
    </row>
    <row r="440" spans="2:12" ht="54.75" customHeight="1">
      <c r="B440" s="292">
        <v>438</v>
      </c>
      <c r="C440" s="293" t="s">
        <v>4754</v>
      </c>
      <c r="D440" s="294" t="s">
        <v>2959</v>
      </c>
      <c r="E440" s="295" t="s">
        <v>3073</v>
      </c>
      <c r="F440" s="295" t="s">
        <v>2923</v>
      </c>
      <c r="G440" s="294" t="s">
        <v>2956</v>
      </c>
      <c r="H440" s="286" t="s">
        <v>2826</v>
      </c>
      <c r="I440" s="287" t="s">
        <v>2941</v>
      </c>
      <c r="J440" s="287" t="s">
        <v>3042</v>
      </c>
      <c r="K440" s="287" t="s">
        <v>2927</v>
      </c>
      <c r="L440" s="287" t="s">
        <v>2939</v>
      </c>
    </row>
    <row r="441" spans="2:12" ht="54.75" customHeight="1">
      <c r="B441" s="292">
        <v>439</v>
      </c>
      <c r="C441" s="293" t="s">
        <v>4769</v>
      </c>
      <c r="D441" s="294" t="s">
        <v>3072</v>
      </c>
      <c r="E441" s="295" t="s">
        <v>3071</v>
      </c>
      <c r="F441" s="295" t="s">
        <v>4770</v>
      </c>
      <c r="G441" s="294" t="s">
        <v>3069</v>
      </c>
      <c r="H441" s="286" t="s">
        <v>2827</v>
      </c>
      <c r="I441" s="287" t="s">
        <v>3041</v>
      </c>
      <c r="J441" s="287" t="s">
        <v>3040</v>
      </c>
      <c r="K441" s="287" t="s">
        <v>2927</v>
      </c>
      <c r="L441" s="287" t="s">
        <v>3039</v>
      </c>
    </row>
    <row r="442" spans="2:12" ht="54.75" customHeight="1">
      <c r="B442" s="292">
        <v>440</v>
      </c>
      <c r="C442" s="293" t="s">
        <v>4750</v>
      </c>
      <c r="D442" s="294" t="s">
        <v>2959</v>
      </c>
      <c r="E442" s="295" t="s">
        <v>3068</v>
      </c>
      <c r="F442" s="295" t="s">
        <v>4751</v>
      </c>
      <c r="G442" s="294" t="s">
        <v>2956</v>
      </c>
      <c r="H442" s="286" t="s">
        <v>2828</v>
      </c>
      <c r="I442" s="287" t="s">
        <v>3038</v>
      </c>
      <c r="J442" s="287" t="s">
        <v>3037</v>
      </c>
      <c r="K442" s="287" t="s">
        <v>2927</v>
      </c>
      <c r="L442" s="287" t="s">
        <v>3036</v>
      </c>
    </row>
    <row r="443" spans="2:12" ht="54.75" customHeight="1">
      <c r="B443" s="292">
        <v>441</v>
      </c>
      <c r="C443" s="293" t="s">
        <v>4707</v>
      </c>
      <c r="D443" s="294" t="s">
        <v>3066</v>
      </c>
      <c r="E443" s="295" t="s">
        <v>3065</v>
      </c>
      <c r="F443" s="295" t="s">
        <v>4708</v>
      </c>
      <c r="G443" s="294" t="s">
        <v>3063</v>
      </c>
      <c r="H443" s="286" t="s">
        <v>2829</v>
      </c>
      <c r="I443" s="287" t="s">
        <v>3035</v>
      </c>
      <c r="J443" s="287" t="s">
        <v>3034</v>
      </c>
      <c r="K443" s="287" t="s">
        <v>2923</v>
      </c>
      <c r="L443" s="287" t="s">
        <v>3033</v>
      </c>
    </row>
    <row r="444" spans="2:12" ht="54.75" customHeight="1">
      <c r="B444" s="292">
        <v>442</v>
      </c>
      <c r="C444" s="293" t="s">
        <v>4893</v>
      </c>
      <c r="D444" s="294" t="s">
        <v>3851</v>
      </c>
      <c r="E444" s="295" t="s">
        <v>3859</v>
      </c>
      <c r="F444" s="295" t="s">
        <v>4894</v>
      </c>
      <c r="G444" s="294" t="s">
        <v>3853</v>
      </c>
      <c r="H444" s="286" t="s">
        <v>2830</v>
      </c>
      <c r="I444" s="287" t="s">
        <v>3032</v>
      </c>
      <c r="J444" s="287" t="s">
        <v>3031</v>
      </c>
      <c r="K444" s="287" t="s">
        <v>2923</v>
      </c>
      <c r="L444" s="287" t="s">
        <v>3002</v>
      </c>
    </row>
    <row r="445" spans="2:12" ht="54.75" customHeight="1">
      <c r="B445" s="292">
        <v>443</v>
      </c>
      <c r="C445" s="293" t="s">
        <v>4920</v>
      </c>
      <c r="D445" s="294" t="s">
        <v>4921</v>
      </c>
      <c r="E445" s="295" t="s">
        <v>4922</v>
      </c>
      <c r="F445" s="295" t="s">
        <v>2927</v>
      </c>
      <c r="G445" s="294" t="s">
        <v>4923</v>
      </c>
      <c r="H445" s="286" t="s">
        <v>2831</v>
      </c>
      <c r="I445" s="287" t="s">
        <v>3030</v>
      </c>
      <c r="J445" s="287" t="s">
        <v>3029</v>
      </c>
      <c r="K445" s="287" t="s">
        <v>2927</v>
      </c>
      <c r="L445" s="298">
        <v>41357</v>
      </c>
    </row>
    <row r="446" spans="2:12" ht="54.75" customHeight="1">
      <c r="B446" s="292">
        <v>444</v>
      </c>
      <c r="C446" s="293" t="s">
        <v>4538</v>
      </c>
      <c r="D446" s="294" t="s">
        <v>3062</v>
      </c>
      <c r="E446" s="295" t="s">
        <v>3061</v>
      </c>
      <c r="F446" s="295" t="s">
        <v>2927</v>
      </c>
      <c r="G446" s="294" t="s">
        <v>3060</v>
      </c>
      <c r="H446" s="286" t="s">
        <v>2832</v>
      </c>
      <c r="I446" s="298">
        <v>40389</v>
      </c>
      <c r="J446" s="287" t="s">
        <v>3781</v>
      </c>
      <c r="K446" s="287" t="s">
        <v>3028</v>
      </c>
      <c r="L446" s="298">
        <v>41484</v>
      </c>
    </row>
    <row r="447" spans="2:12" ht="54.75" customHeight="1">
      <c r="B447" s="292">
        <v>445</v>
      </c>
      <c r="C447" s="293" t="s">
        <v>4506</v>
      </c>
      <c r="D447" s="294" t="s">
        <v>2974</v>
      </c>
      <c r="E447" s="295" t="s">
        <v>3059</v>
      </c>
      <c r="F447" s="295" t="s">
        <v>3058</v>
      </c>
      <c r="G447" s="294" t="s">
        <v>2971</v>
      </c>
      <c r="H447" s="286" t="s">
        <v>2833</v>
      </c>
      <c r="I447" s="298">
        <v>39567</v>
      </c>
      <c r="J447" s="287" t="s">
        <v>3026</v>
      </c>
      <c r="K447" s="287" t="s">
        <v>3025</v>
      </c>
      <c r="L447" s="287" t="s">
        <v>3024</v>
      </c>
    </row>
    <row r="448" spans="2:12" ht="54.75" customHeight="1">
      <c r="B448" s="292">
        <v>446</v>
      </c>
      <c r="C448" s="293" t="s">
        <v>4540</v>
      </c>
      <c r="D448" s="294" t="s">
        <v>3057</v>
      </c>
      <c r="E448" s="295" t="s">
        <v>3056</v>
      </c>
      <c r="F448" s="295" t="s">
        <v>2927</v>
      </c>
      <c r="G448" s="294" t="s">
        <v>3055</v>
      </c>
      <c r="H448" s="286" t="s">
        <v>2834</v>
      </c>
      <c r="I448" s="287" t="s">
        <v>2938</v>
      </c>
      <c r="J448" s="287" t="s">
        <v>3023</v>
      </c>
      <c r="K448" s="287" t="s">
        <v>2972</v>
      </c>
      <c r="L448" s="287" t="s">
        <v>2935</v>
      </c>
    </row>
    <row r="449" spans="2:12" ht="54.75" customHeight="1">
      <c r="B449" s="292">
        <v>447</v>
      </c>
      <c r="C449" s="293" t="s">
        <v>4899</v>
      </c>
      <c r="D449" s="294" t="s">
        <v>3861</v>
      </c>
      <c r="E449" s="295" t="s">
        <v>3865</v>
      </c>
      <c r="F449" s="295" t="s">
        <v>4900</v>
      </c>
      <c r="G449" s="294" t="s">
        <v>3863</v>
      </c>
      <c r="H449" s="286" t="s">
        <v>2835</v>
      </c>
      <c r="I449" s="287" t="s">
        <v>3022</v>
      </c>
      <c r="J449" s="287" t="s">
        <v>3021</v>
      </c>
      <c r="K449" s="287" t="s">
        <v>2916</v>
      </c>
      <c r="L449" s="287" t="s">
        <v>3020</v>
      </c>
    </row>
    <row r="450" spans="2:12" ht="54.75" customHeight="1">
      <c r="B450" s="292">
        <v>448</v>
      </c>
      <c r="C450" s="293" t="s">
        <v>4414</v>
      </c>
      <c r="D450" s="294" t="s">
        <v>3054</v>
      </c>
      <c r="E450" s="295" t="s">
        <v>3053</v>
      </c>
      <c r="F450" s="295" t="s">
        <v>2927</v>
      </c>
      <c r="G450" s="294" t="s">
        <v>4415</v>
      </c>
      <c r="H450" s="286" t="s">
        <v>2836</v>
      </c>
      <c r="I450" s="298">
        <v>39744</v>
      </c>
      <c r="J450" s="287" t="s">
        <v>3782</v>
      </c>
      <c r="K450" s="287" t="s">
        <v>3019</v>
      </c>
      <c r="L450" s="298">
        <v>40838</v>
      </c>
    </row>
    <row r="451" spans="2:12" ht="54.75" customHeight="1">
      <c r="B451" s="292">
        <v>449</v>
      </c>
      <c r="C451" s="293" t="s">
        <v>4670</v>
      </c>
      <c r="D451" s="294" t="s">
        <v>3051</v>
      </c>
      <c r="E451" s="295" t="s">
        <v>3050</v>
      </c>
      <c r="F451" s="295" t="s">
        <v>2927</v>
      </c>
      <c r="G451" s="294" t="s">
        <v>3049</v>
      </c>
      <c r="H451" s="286" t="s">
        <v>2837</v>
      </c>
      <c r="I451" s="298">
        <v>39727</v>
      </c>
      <c r="J451" s="287" t="s">
        <v>3783</v>
      </c>
      <c r="K451" s="287" t="s">
        <v>3018</v>
      </c>
      <c r="L451" s="298">
        <v>40821</v>
      </c>
    </row>
    <row r="452" spans="2:12" ht="54.75" customHeight="1">
      <c r="B452" s="292">
        <v>450</v>
      </c>
      <c r="C452" s="293" t="s">
        <v>4291</v>
      </c>
      <c r="D452" s="294" t="s">
        <v>3323</v>
      </c>
      <c r="E452" s="295" t="s">
        <v>3748</v>
      </c>
      <c r="F452" s="295" t="s">
        <v>4292</v>
      </c>
      <c r="G452" s="294" t="s">
        <v>4293</v>
      </c>
      <c r="H452" s="286" t="s">
        <v>2838</v>
      </c>
      <c r="I452" s="298">
        <v>39923</v>
      </c>
      <c r="J452" s="287" t="s">
        <v>3784</v>
      </c>
      <c r="K452" s="287" t="s">
        <v>3017</v>
      </c>
      <c r="L452" s="298">
        <v>41018</v>
      </c>
    </row>
    <row r="453" spans="2:12" ht="54.75" customHeight="1">
      <c r="B453" s="292">
        <v>451</v>
      </c>
      <c r="C453" s="293" t="s">
        <v>4902</v>
      </c>
      <c r="D453" s="294" t="s">
        <v>3861</v>
      </c>
      <c r="E453" s="295" t="s">
        <v>3867</v>
      </c>
      <c r="F453" s="295" t="s">
        <v>3210</v>
      </c>
      <c r="G453" s="294" t="s">
        <v>3863</v>
      </c>
      <c r="H453" s="286" t="s">
        <v>2839</v>
      </c>
      <c r="I453" s="298">
        <v>40340</v>
      </c>
      <c r="J453" s="287" t="s">
        <v>3016</v>
      </c>
      <c r="K453" s="287" t="s">
        <v>2927</v>
      </c>
      <c r="L453" s="287" t="s">
        <v>2986</v>
      </c>
    </row>
    <row r="454" spans="2:12" ht="54.75" customHeight="1">
      <c r="B454" s="292">
        <v>452</v>
      </c>
      <c r="C454" s="293" t="s">
        <v>4760</v>
      </c>
      <c r="D454" s="294" t="s">
        <v>3048</v>
      </c>
      <c r="E454" s="295" t="s">
        <v>3047</v>
      </c>
      <c r="F454" s="295" t="s">
        <v>2923</v>
      </c>
      <c r="G454" s="294" t="s">
        <v>3046</v>
      </c>
      <c r="H454" s="286" t="s">
        <v>2840</v>
      </c>
      <c r="I454" s="287" t="s">
        <v>3015</v>
      </c>
      <c r="J454" s="287" t="s">
        <v>3014</v>
      </c>
      <c r="K454" s="287" t="s">
        <v>2923</v>
      </c>
      <c r="L454" s="287" t="s">
        <v>3013</v>
      </c>
    </row>
    <row r="455" spans="2:12" ht="54.75" customHeight="1">
      <c r="B455" s="292">
        <v>453</v>
      </c>
      <c r="C455" s="293" t="s">
        <v>4145</v>
      </c>
      <c r="D455" s="294" t="s">
        <v>3022</v>
      </c>
      <c r="E455" s="295" t="s">
        <v>3780</v>
      </c>
      <c r="F455" s="295" t="s">
        <v>3779</v>
      </c>
      <c r="G455" s="294" t="s">
        <v>4140</v>
      </c>
      <c r="H455" s="286" t="s">
        <v>2841</v>
      </c>
      <c r="I455" s="298">
        <v>40249</v>
      </c>
      <c r="J455" s="287" t="s">
        <v>3785</v>
      </c>
      <c r="K455" s="287" t="s">
        <v>3012</v>
      </c>
      <c r="L455" s="298">
        <v>41344</v>
      </c>
    </row>
    <row r="456" spans="2:12" ht="54.75" customHeight="1">
      <c r="B456" s="292">
        <v>454</v>
      </c>
      <c r="C456" s="293" t="s">
        <v>4605</v>
      </c>
      <c r="D456" s="294" t="s">
        <v>3045</v>
      </c>
      <c r="E456" s="295" t="s">
        <v>3044</v>
      </c>
      <c r="F456" s="295" t="s">
        <v>2927</v>
      </c>
      <c r="G456" s="294" t="s">
        <v>3043</v>
      </c>
      <c r="H456" s="286" t="s">
        <v>2842</v>
      </c>
      <c r="I456" s="287" t="s">
        <v>2906</v>
      </c>
      <c r="J456" s="287" t="s">
        <v>3011</v>
      </c>
      <c r="K456" s="287" t="s">
        <v>3010</v>
      </c>
      <c r="L456" s="287" t="s">
        <v>2903</v>
      </c>
    </row>
    <row r="457" spans="2:12" ht="54.75" customHeight="1">
      <c r="B457" s="292">
        <v>455</v>
      </c>
      <c r="C457" s="293" t="s">
        <v>4611</v>
      </c>
      <c r="D457" s="294" t="s">
        <v>2941</v>
      </c>
      <c r="E457" s="295" t="s">
        <v>3042</v>
      </c>
      <c r="F457" s="295" t="s">
        <v>2927</v>
      </c>
      <c r="G457" s="294" t="s">
        <v>2939</v>
      </c>
      <c r="H457" s="286" t="s">
        <v>2843</v>
      </c>
      <c r="I457" s="298">
        <v>40001</v>
      </c>
      <c r="J457" s="287" t="s">
        <v>2940</v>
      </c>
      <c r="K457" s="287" t="s">
        <v>2927</v>
      </c>
      <c r="L457" s="298">
        <v>41096</v>
      </c>
    </row>
    <row r="458" spans="2:12" ht="54.75" customHeight="1">
      <c r="B458" s="292">
        <v>456</v>
      </c>
      <c r="C458" s="293" t="s">
        <v>4726</v>
      </c>
      <c r="D458" s="294" t="s">
        <v>3041</v>
      </c>
      <c r="E458" s="295" t="s">
        <v>3040</v>
      </c>
      <c r="F458" s="295" t="s">
        <v>2927</v>
      </c>
      <c r="G458" s="294" t="s">
        <v>3039</v>
      </c>
      <c r="H458" s="286" t="s">
        <v>2844</v>
      </c>
      <c r="I458" s="298">
        <v>40212</v>
      </c>
      <c r="J458" s="287" t="s">
        <v>3786</v>
      </c>
      <c r="K458" s="287" t="s">
        <v>3009</v>
      </c>
      <c r="L458" s="298">
        <v>41307</v>
      </c>
    </row>
    <row r="459" spans="2:12" ht="54.75" customHeight="1">
      <c r="B459" s="292">
        <v>457</v>
      </c>
      <c r="C459" s="293" t="s">
        <v>4220</v>
      </c>
      <c r="D459" s="294" t="s">
        <v>3038</v>
      </c>
      <c r="E459" s="295" t="s">
        <v>3037</v>
      </c>
      <c r="F459" s="295" t="s">
        <v>2927</v>
      </c>
      <c r="G459" s="294" t="s">
        <v>3036</v>
      </c>
      <c r="H459" s="286" t="s">
        <v>2845</v>
      </c>
      <c r="I459" s="298">
        <v>40340</v>
      </c>
      <c r="J459" s="287" t="s">
        <v>3787</v>
      </c>
      <c r="K459" s="287" t="s">
        <v>3008</v>
      </c>
      <c r="L459" s="298">
        <v>41435</v>
      </c>
    </row>
    <row r="460" spans="2:12" ht="54.75" customHeight="1">
      <c r="B460" s="292">
        <v>458</v>
      </c>
      <c r="C460" s="293" t="s">
        <v>4618</v>
      </c>
      <c r="D460" s="294" t="s">
        <v>3035</v>
      </c>
      <c r="E460" s="295" t="s">
        <v>3034</v>
      </c>
      <c r="F460" s="295" t="s">
        <v>2923</v>
      </c>
      <c r="G460" s="294" t="s">
        <v>3033</v>
      </c>
      <c r="H460" s="286" t="s">
        <v>2846</v>
      </c>
      <c r="I460" s="298">
        <v>39632</v>
      </c>
      <c r="J460" s="287" t="s">
        <v>3788</v>
      </c>
      <c r="K460" s="287" t="s">
        <v>3007</v>
      </c>
      <c r="L460" s="298">
        <v>40726</v>
      </c>
    </row>
    <row r="461" spans="2:12" ht="54.75" customHeight="1">
      <c r="B461" s="292">
        <v>459</v>
      </c>
      <c r="C461" s="293" t="s">
        <v>4418</v>
      </c>
      <c r="D461" s="294" t="s">
        <v>3032</v>
      </c>
      <c r="E461" s="295" t="s">
        <v>3031</v>
      </c>
      <c r="F461" s="295" t="s">
        <v>2923</v>
      </c>
      <c r="G461" s="294" t="s">
        <v>4419</v>
      </c>
      <c r="H461" s="286" t="s">
        <v>2847</v>
      </c>
      <c r="I461" s="298">
        <v>39401</v>
      </c>
      <c r="J461" s="287" t="s">
        <v>3789</v>
      </c>
      <c r="K461" s="287" t="s">
        <v>3006</v>
      </c>
      <c r="L461" s="298">
        <v>40496</v>
      </c>
    </row>
    <row r="462" spans="2:12" ht="54.75" customHeight="1">
      <c r="B462" s="292">
        <v>460</v>
      </c>
      <c r="C462" s="293" t="s">
        <v>4737</v>
      </c>
      <c r="D462" s="294" t="s">
        <v>3030</v>
      </c>
      <c r="E462" s="295" t="s">
        <v>3029</v>
      </c>
      <c r="F462" s="295" t="s">
        <v>2927</v>
      </c>
      <c r="G462" s="294" t="s">
        <v>4738</v>
      </c>
      <c r="H462" s="286" t="s">
        <v>2848</v>
      </c>
      <c r="I462" s="298">
        <v>39727</v>
      </c>
      <c r="J462" s="287" t="s">
        <v>3790</v>
      </c>
      <c r="K462" s="287" t="s">
        <v>3005</v>
      </c>
      <c r="L462" s="298">
        <v>40821</v>
      </c>
    </row>
    <row r="463" spans="2:12" ht="54.75" customHeight="1">
      <c r="B463" s="292">
        <v>461</v>
      </c>
      <c r="C463" s="293" t="s">
        <v>4824</v>
      </c>
      <c r="D463" s="294" t="s">
        <v>2967</v>
      </c>
      <c r="E463" s="295" t="s">
        <v>3781</v>
      </c>
      <c r="F463" s="295" t="s">
        <v>4825</v>
      </c>
      <c r="G463" s="294" t="s">
        <v>2965</v>
      </c>
      <c r="H463" s="286" t="s">
        <v>2849</v>
      </c>
      <c r="I463" s="287" t="s">
        <v>3004</v>
      </c>
      <c r="J463" s="287" t="s">
        <v>3003</v>
      </c>
      <c r="K463" s="287" t="s">
        <v>2923</v>
      </c>
      <c r="L463" s="287" t="s">
        <v>3002</v>
      </c>
    </row>
    <row r="464" spans="2:12" ht="54.75" customHeight="1">
      <c r="B464" s="292">
        <v>462</v>
      </c>
      <c r="C464" s="293" t="s">
        <v>4434</v>
      </c>
      <c r="D464" s="294" t="s">
        <v>3027</v>
      </c>
      <c r="E464" s="295" t="s">
        <v>3026</v>
      </c>
      <c r="F464" s="295" t="s">
        <v>4435</v>
      </c>
      <c r="G464" s="294" t="s">
        <v>4436</v>
      </c>
    </row>
    <row r="465" spans="2:12" ht="54.75" customHeight="1">
      <c r="B465" s="292">
        <v>463</v>
      </c>
      <c r="C465" s="293" t="s">
        <v>4367</v>
      </c>
      <c r="D465" s="294" t="s">
        <v>2938</v>
      </c>
      <c r="E465" s="295" t="s">
        <v>3023</v>
      </c>
      <c r="F465" s="295" t="s">
        <v>4368</v>
      </c>
      <c r="G465" s="294" t="s">
        <v>4369</v>
      </c>
      <c r="H465" s="286" t="s">
        <v>2850</v>
      </c>
      <c r="I465" s="298">
        <v>40001</v>
      </c>
      <c r="J465" s="287" t="s">
        <v>3791</v>
      </c>
      <c r="K465" s="287" t="s">
        <v>3001</v>
      </c>
      <c r="L465" s="298">
        <v>41096</v>
      </c>
    </row>
    <row r="466" spans="2:12" ht="54.75" customHeight="1">
      <c r="B466" s="292">
        <v>464</v>
      </c>
      <c r="C466" s="293" t="s">
        <v>4146</v>
      </c>
      <c r="D466" s="294" t="s">
        <v>3022</v>
      </c>
      <c r="E466" s="295" t="s">
        <v>3021</v>
      </c>
      <c r="F466" s="295" t="s">
        <v>4147</v>
      </c>
      <c r="G466" s="294" t="s">
        <v>4148</v>
      </c>
      <c r="H466" s="286" t="s">
        <v>2851</v>
      </c>
      <c r="I466" s="298">
        <v>38813</v>
      </c>
      <c r="J466" s="287" t="s">
        <v>3792</v>
      </c>
      <c r="K466" s="287" t="s">
        <v>3000</v>
      </c>
      <c r="L466" s="301">
        <v>41004</v>
      </c>
    </row>
    <row r="467" spans="2:12" ht="54.75" customHeight="1">
      <c r="B467" s="292">
        <v>465</v>
      </c>
      <c r="C467" s="299" t="s">
        <v>4515</v>
      </c>
      <c r="D467" s="300" t="s">
        <v>3015</v>
      </c>
      <c r="E467" s="299" t="s">
        <v>3782</v>
      </c>
      <c r="F467" s="299" t="s">
        <v>4516</v>
      </c>
      <c r="G467" s="300" t="s">
        <v>3013</v>
      </c>
      <c r="H467" s="286" t="s">
        <v>2852</v>
      </c>
      <c r="I467" s="298">
        <v>38736</v>
      </c>
      <c r="J467" s="287" t="s">
        <v>3793</v>
      </c>
      <c r="K467" s="287" t="s">
        <v>2927</v>
      </c>
      <c r="L467" s="301">
        <v>40926</v>
      </c>
    </row>
    <row r="468" spans="2:12" ht="54.75" customHeight="1">
      <c r="B468" s="292">
        <v>466</v>
      </c>
      <c r="C468" s="293" t="s">
        <v>4495</v>
      </c>
      <c r="D468" s="294" t="s">
        <v>4492</v>
      </c>
      <c r="E468" s="295" t="s">
        <v>3783</v>
      </c>
      <c r="F468" s="295" t="s">
        <v>4496</v>
      </c>
      <c r="G468" s="294" t="s">
        <v>4494</v>
      </c>
      <c r="H468" s="286" t="s">
        <v>2853</v>
      </c>
      <c r="I468" s="287" t="s">
        <v>2999</v>
      </c>
      <c r="J468" s="287" t="s">
        <v>2998</v>
      </c>
      <c r="K468" s="287" t="s">
        <v>2923</v>
      </c>
      <c r="L468" s="287" t="s">
        <v>2997</v>
      </c>
    </row>
    <row r="469" spans="2:12" ht="54.75" customHeight="1">
      <c r="B469" s="292">
        <v>467</v>
      </c>
      <c r="C469" s="293" t="s">
        <v>4579</v>
      </c>
      <c r="D469" s="294" t="s">
        <v>4580</v>
      </c>
      <c r="E469" s="295" t="s">
        <v>3784</v>
      </c>
      <c r="F469" s="295" t="s">
        <v>4581</v>
      </c>
      <c r="G469" s="294" t="s">
        <v>4582</v>
      </c>
      <c r="H469" s="286" t="s">
        <v>2854</v>
      </c>
      <c r="I469" s="287" t="s">
        <v>2951</v>
      </c>
      <c r="J469" s="287" t="s">
        <v>2996</v>
      </c>
      <c r="K469" s="287" t="s">
        <v>2995</v>
      </c>
      <c r="L469" s="287" t="s">
        <v>2949</v>
      </c>
    </row>
    <row r="470" spans="2:12" ht="54.75" customHeight="1">
      <c r="B470" s="292">
        <v>468</v>
      </c>
      <c r="C470" s="293" t="s">
        <v>4784</v>
      </c>
      <c r="D470" s="294" t="s">
        <v>2988</v>
      </c>
      <c r="E470" s="295" t="s">
        <v>3016</v>
      </c>
      <c r="F470" s="295" t="s">
        <v>2927</v>
      </c>
      <c r="G470" s="294" t="s">
        <v>2986</v>
      </c>
      <c r="H470" s="286" t="s">
        <v>2855</v>
      </c>
      <c r="I470" s="298">
        <v>40249</v>
      </c>
      <c r="J470" s="287" t="s">
        <v>3794</v>
      </c>
      <c r="K470" s="287" t="s">
        <v>2994</v>
      </c>
      <c r="L470" s="298">
        <v>41344</v>
      </c>
    </row>
    <row r="471" spans="2:12" ht="54.75" customHeight="1">
      <c r="B471" s="292">
        <v>469</v>
      </c>
      <c r="C471" s="293" t="s">
        <v>4514</v>
      </c>
      <c r="D471" s="294" t="s">
        <v>3015</v>
      </c>
      <c r="E471" s="295" t="s">
        <v>3014</v>
      </c>
      <c r="F471" s="295" t="s">
        <v>2923</v>
      </c>
      <c r="G471" s="294" t="s">
        <v>3013</v>
      </c>
      <c r="H471" s="286" t="s">
        <v>2856</v>
      </c>
      <c r="I471" s="287" t="s">
        <v>2993</v>
      </c>
      <c r="J471" s="287" t="s">
        <v>2992</v>
      </c>
      <c r="K471" s="287" t="s">
        <v>2916</v>
      </c>
      <c r="L471" s="287" t="s">
        <v>2991</v>
      </c>
    </row>
    <row r="472" spans="2:12" ht="54.75" customHeight="1">
      <c r="B472" s="292">
        <v>470</v>
      </c>
      <c r="C472" s="293" t="s">
        <v>4728</v>
      </c>
      <c r="D472" s="294" t="s">
        <v>2946</v>
      </c>
      <c r="E472" s="295" t="s">
        <v>3785</v>
      </c>
      <c r="F472" s="295" t="s">
        <v>4729</v>
      </c>
      <c r="G472" s="294" t="s">
        <v>2944</v>
      </c>
      <c r="H472" s="286" t="s">
        <v>2857</v>
      </c>
      <c r="I472" s="287" t="s">
        <v>2951</v>
      </c>
      <c r="J472" s="287" t="s">
        <v>2990</v>
      </c>
      <c r="K472" s="287" t="s">
        <v>2989</v>
      </c>
      <c r="L472" s="287" t="s">
        <v>2949</v>
      </c>
    </row>
    <row r="473" spans="2:12" ht="54.75" customHeight="1">
      <c r="B473" s="292">
        <v>471</v>
      </c>
      <c r="C473" s="293" t="s">
        <v>4679</v>
      </c>
      <c r="D473" s="294" t="s">
        <v>2906</v>
      </c>
      <c r="E473" s="295" t="s">
        <v>3011</v>
      </c>
      <c r="F473" s="295" t="s">
        <v>3010</v>
      </c>
      <c r="G473" s="294" t="s">
        <v>2903</v>
      </c>
      <c r="H473" s="286" t="s">
        <v>2858</v>
      </c>
      <c r="I473" s="287" t="s">
        <v>2988</v>
      </c>
      <c r="J473" s="287" t="s">
        <v>2987</v>
      </c>
      <c r="K473" s="287" t="s">
        <v>2927</v>
      </c>
      <c r="L473" s="287" t="s">
        <v>2986</v>
      </c>
    </row>
    <row r="474" spans="2:12" ht="54.75" customHeight="1">
      <c r="B474" s="292">
        <v>472</v>
      </c>
      <c r="C474" s="293" t="s">
        <v>4613</v>
      </c>
      <c r="D474" s="294" t="s">
        <v>2941</v>
      </c>
      <c r="E474" s="295" t="s">
        <v>2940</v>
      </c>
      <c r="F474" s="295" t="s">
        <v>2927</v>
      </c>
      <c r="G474" s="294" t="s">
        <v>2939</v>
      </c>
      <c r="H474" s="286" t="s">
        <v>2859</v>
      </c>
      <c r="I474" s="287" t="s">
        <v>2985</v>
      </c>
      <c r="J474" s="287" t="s">
        <v>2984</v>
      </c>
      <c r="K474" s="287" t="s">
        <v>2927</v>
      </c>
      <c r="L474" s="287" t="s">
        <v>2983</v>
      </c>
    </row>
    <row r="475" spans="2:12" ht="54.75" customHeight="1">
      <c r="B475" s="292">
        <v>473</v>
      </c>
      <c r="C475" s="293" t="s">
        <v>4716</v>
      </c>
      <c r="D475" s="294" t="s">
        <v>4712</v>
      </c>
      <c r="E475" s="295" t="s">
        <v>3786</v>
      </c>
      <c r="F475" s="295" t="s">
        <v>4717</v>
      </c>
      <c r="G475" s="294" t="s">
        <v>4713</v>
      </c>
      <c r="H475" s="286" t="s">
        <v>2860</v>
      </c>
      <c r="I475" s="287" t="s">
        <v>3796</v>
      </c>
      <c r="J475" s="287" t="s">
        <v>3795</v>
      </c>
      <c r="K475" s="287" t="s">
        <v>2927</v>
      </c>
      <c r="L475" s="287" t="s">
        <v>3762</v>
      </c>
    </row>
    <row r="476" spans="2:12" ht="54.75" customHeight="1">
      <c r="B476" s="292">
        <v>474</v>
      </c>
      <c r="C476" s="293" t="s">
        <v>4776</v>
      </c>
      <c r="D476" s="294" t="s">
        <v>2988</v>
      </c>
      <c r="E476" s="295" t="s">
        <v>3787</v>
      </c>
      <c r="F476" s="295" t="s">
        <v>4777</v>
      </c>
      <c r="G476" s="294" t="s">
        <v>2986</v>
      </c>
      <c r="H476" s="286" t="s">
        <v>2861</v>
      </c>
      <c r="I476" s="287" t="s">
        <v>2982</v>
      </c>
      <c r="J476" s="287" t="s">
        <v>2981</v>
      </c>
      <c r="K476" s="287" t="s">
        <v>2980</v>
      </c>
      <c r="L476" s="287" t="s">
        <v>2979</v>
      </c>
    </row>
    <row r="477" spans="2:12" ht="54.75" customHeight="1">
      <c r="B477" s="292">
        <v>475</v>
      </c>
      <c r="C477" s="293" t="s">
        <v>4961</v>
      </c>
      <c r="D477" s="294" t="s">
        <v>3266</v>
      </c>
      <c r="E477" s="295" t="s">
        <v>4962</v>
      </c>
      <c r="F477" s="295" t="s">
        <v>4963</v>
      </c>
      <c r="G477" s="294" t="s">
        <v>4960</v>
      </c>
    </row>
    <row r="478" spans="2:12" ht="54.75" customHeight="1">
      <c r="B478" s="292">
        <v>476</v>
      </c>
      <c r="C478" s="293" t="s">
        <v>4455</v>
      </c>
      <c r="D478" s="294" t="s">
        <v>3090</v>
      </c>
      <c r="E478" s="295" t="s">
        <v>3788</v>
      </c>
      <c r="F478" s="295" t="s">
        <v>4456</v>
      </c>
      <c r="G478" s="294" t="s">
        <v>3087</v>
      </c>
      <c r="H478" s="286" t="s">
        <v>2862</v>
      </c>
      <c r="I478" s="298">
        <v>39556</v>
      </c>
      <c r="J478" s="287" t="s">
        <v>3797</v>
      </c>
      <c r="K478" s="287" t="s">
        <v>3798</v>
      </c>
      <c r="L478" s="298">
        <v>40650</v>
      </c>
    </row>
    <row r="479" spans="2:12" ht="54.75" customHeight="1">
      <c r="B479" s="292">
        <v>477</v>
      </c>
      <c r="C479" s="293" t="s">
        <v>4370</v>
      </c>
      <c r="D479" s="294" t="s">
        <v>4371</v>
      </c>
      <c r="E479" s="295" t="s">
        <v>3789</v>
      </c>
      <c r="F479" s="295" t="s">
        <v>4372</v>
      </c>
      <c r="G479" s="294" t="s">
        <v>4373</v>
      </c>
      <c r="H479" s="286" t="s">
        <v>2863</v>
      </c>
      <c r="I479" s="287" t="s">
        <v>2974</v>
      </c>
      <c r="J479" s="287" t="s">
        <v>2978</v>
      </c>
      <c r="K479" s="287" t="s">
        <v>2927</v>
      </c>
      <c r="L479" s="287" t="s">
        <v>2971</v>
      </c>
    </row>
    <row r="480" spans="2:12" ht="54.75" customHeight="1">
      <c r="B480" s="292">
        <v>478</v>
      </c>
      <c r="C480" s="299" t="s">
        <v>4446</v>
      </c>
      <c r="D480" s="300" t="s">
        <v>3004</v>
      </c>
      <c r="E480" s="299" t="s">
        <v>3003</v>
      </c>
      <c r="F480" s="299" t="s">
        <v>2923</v>
      </c>
      <c r="G480" s="300" t="s">
        <v>4447</v>
      </c>
      <c r="H480" s="286" t="s">
        <v>2864</v>
      </c>
      <c r="I480" s="287" t="s">
        <v>2977</v>
      </c>
      <c r="J480" s="287" t="s">
        <v>2976</v>
      </c>
      <c r="K480" s="287" t="s">
        <v>2927</v>
      </c>
      <c r="L480" s="287" t="s">
        <v>2975</v>
      </c>
    </row>
    <row r="481" spans="2:12" ht="54.75" customHeight="1">
      <c r="B481" s="292">
        <v>479</v>
      </c>
      <c r="C481" s="293" t="s">
        <v>4491</v>
      </c>
      <c r="D481" s="294" t="s">
        <v>4492</v>
      </c>
      <c r="E481" s="295" t="s">
        <v>3790</v>
      </c>
      <c r="F481" s="295" t="s">
        <v>4493</v>
      </c>
      <c r="G481" s="294" t="s">
        <v>4494</v>
      </c>
      <c r="H481" s="286" t="s">
        <v>2865</v>
      </c>
      <c r="I481" s="287" t="s">
        <v>2974</v>
      </c>
      <c r="J481" s="287" t="s">
        <v>2973</v>
      </c>
      <c r="K481" s="287" t="s">
        <v>2972</v>
      </c>
      <c r="L481" s="287" t="s">
        <v>2971</v>
      </c>
    </row>
    <row r="482" spans="2:12" ht="54.75" customHeight="1">
      <c r="B482" s="292">
        <v>480</v>
      </c>
      <c r="C482" s="293" t="s">
        <v>4861</v>
      </c>
      <c r="D482" s="294" t="s">
        <v>3831</v>
      </c>
      <c r="E482" s="295" t="s">
        <v>3835</v>
      </c>
      <c r="F482" s="295" t="s">
        <v>2927</v>
      </c>
      <c r="G482" s="294" t="s">
        <v>3833</v>
      </c>
      <c r="H482" s="286" t="s">
        <v>2866</v>
      </c>
      <c r="I482" s="287" t="s">
        <v>2933</v>
      </c>
      <c r="J482" s="287" t="s">
        <v>2970</v>
      </c>
      <c r="K482" s="287" t="s">
        <v>2969</v>
      </c>
      <c r="L482" s="287" t="s">
        <v>2931</v>
      </c>
    </row>
    <row r="483" spans="2:12" ht="78.75" customHeight="1">
      <c r="B483" s="292">
        <v>481</v>
      </c>
      <c r="C483" s="293" t="s">
        <v>4608</v>
      </c>
      <c r="D483" s="294" t="s">
        <v>2941</v>
      </c>
      <c r="E483" s="295" t="s">
        <v>3791</v>
      </c>
      <c r="F483" s="295" t="s">
        <v>4609</v>
      </c>
      <c r="G483" s="294" t="s">
        <v>2939</v>
      </c>
      <c r="H483" s="286" t="s">
        <v>2867</v>
      </c>
      <c r="I483" s="298">
        <v>40155</v>
      </c>
      <c r="J483" s="287" t="s">
        <v>3799</v>
      </c>
      <c r="K483" s="287" t="s">
        <v>2927</v>
      </c>
      <c r="L483" s="298">
        <v>41250</v>
      </c>
    </row>
    <row r="484" spans="2:12" ht="54.75" customHeight="1">
      <c r="B484" s="292">
        <v>482</v>
      </c>
      <c r="C484" s="293" t="s">
        <v>4850</v>
      </c>
      <c r="D484" s="294" t="s">
        <v>4851</v>
      </c>
      <c r="E484" s="295" t="s">
        <v>4852</v>
      </c>
      <c r="F484" s="295" t="s">
        <v>4853</v>
      </c>
      <c r="G484" s="294" t="s">
        <v>4854</v>
      </c>
      <c r="H484" s="286" t="s">
        <v>2868</v>
      </c>
      <c r="I484" s="298">
        <v>38736</v>
      </c>
      <c r="J484" s="287" t="s">
        <v>3800</v>
      </c>
      <c r="K484" s="287" t="s">
        <v>2968</v>
      </c>
      <c r="L484" s="301">
        <v>40926</v>
      </c>
    </row>
    <row r="485" spans="2:12" ht="54.75" customHeight="1">
      <c r="B485" s="292">
        <v>483</v>
      </c>
      <c r="C485" s="293" t="s">
        <v>4084</v>
      </c>
      <c r="D485" s="294" t="s">
        <v>3233</v>
      </c>
      <c r="E485" s="295" t="s">
        <v>3792</v>
      </c>
      <c r="F485" s="295" t="s">
        <v>4085</v>
      </c>
      <c r="G485" s="294" t="s">
        <v>4086</v>
      </c>
      <c r="H485" s="286" t="s">
        <v>2869</v>
      </c>
      <c r="I485" s="298">
        <v>38771</v>
      </c>
      <c r="J485" s="287" t="s">
        <v>3801</v>
      </c>
      <c r="K485" s="287" t="s">
        <v>3210</v>
      </c>
      <c r="L485" s="301">
        <v>40961</v>
      </c>
    </row>
    <row r="486" spans="2:12" ht="54.75" customHeight="1">
      <c r="B486" s="292">
        <v>484</v>
      </c>
      <c r="C486" s="293" t="s">
        <v>4034</v>
      </c>
      <c r="D486" s="294" t="s">
        <v>3143</v>
      </c>
      <c r="E486" s="295" t="s">
        <v>3793</v>
      </c>
      <c r="F486" s="295" t="s">
        <v>2927</v>
      </c>
      <c r="G486" s="294" t="s">
        <v>4035</v>
      </c>
      <c r="H486" s="286" t="s">
        <v>2870</v>
      </c>
      <c r="I486" s="287" t="s">
        <v>2967</v>
      </c>
      <c r="J486" s="287" t="s">
        <v>2966</v>
      </c>
      <c r="K486" s="287" t="s">
        <v>2927</v>
      </c>
      <c r="L486" s="287" t="s">
        <v>2965</v>
      </c>
    </row>
    <row r="487" spans="2:12" ht="54.75" customHeight="1">
      <c r="B487" s="292">
        <v>485</v>
      </c>
      <c r="C487" s="293" t="s">
        <v>4547</v>
      </c>
      <c r="D487" s="294" t="s">
        <v>2999</v>
      </c>
      <c r="E487" s="295" t="s">
        <v>2998</v>
      </c>
      <c r="F487" s="295" t="s">
        <v>2923</v>
      </c>
      <c r="G487" s="294" t="s">
        <v>2997</v>
      </c>
      <c r="H487" s="286" t="s">
        <v>2871</v>
      </c>
      <c r="I487" s="298">
        <v>39213</v>
      </c>
      <c r="J487" s="287" t="s">
        <v>3802</v>
      </c>
      <c r="K487" s="287" t="s">
        <v>2927</v>
      </c>
      <c r="L487" s="301">
        <v>41404</v>
      </c>
    </row>
    <row r="488" spans="2:12" ht="35.25" customHeight="1">
      <c r="B488" s="292">
        <v>486</v>
      </c>
      <c r="C488" s="293" t="s">
        <v>4488</v>
      </c>
      <c r="D488" s="294" t="s">
        <v>2951</v>
      </c>
      <c r="E488" s="295" t="s">
        <v>2996</v>
      </c>
      <c r="F488" s="295" t="s">
        <v>2995</v>
      </c>
      <c r="G488" s="294" t="s">
        <v>2949</v>
      </c>
    </row>
    <row r="489" spans="2:12" ht="35.25" customHeight="1">
      <c r="B489" s="292">
        <v>487</v>
      </c>
      <c r="C489" s="293" t="s">
        <v>4730</v>
      </c>
      <c r="D489" s="294" t="s">
        <v>2946</v>
      </c>
      <c r="E489" s="295" t="s">
        <v>3794</v>
      </c>
      <c r="F489" s="295" t="s">
        <v>4731</v>
      </c>
      <c r="G489" s="294" t="s">
        <v>2944</v>
      </c>
      <c r="H489" s="286" t="s">
        <v>2872</v>
      </c>
      <c r="I489" s="287" t="s">
        <v>2964</v>
      </c>
      <c r="J489" s="287" t="s">
        <v>2963</v>
      </c>
      <c r="K489" s="287" t="s">
        <v>2962</v>
      </c>
      <c r="L489" s="287" t="s">
        <v>2961</v>
      </c>
    </row>
    <row r="490" spans="2:12" ht="35.25" customHeight="1">
      <c r="B490" s="292">
        <v>488</v>
      </c>
      <c r="C490" s="293" t="s">
        <v>4115</v>
      </c>
      <c r="D490" s="294" t="s">
        <v>2993</v>
      </c>
      <c r="E490" s="295" t="s">
        <v>2992</v>
      </c>
      <c r="F490" s="295" t="s">
        <v>4116</v>
      </c>
      <c r="G490" s="294" t="s">
        <v>4117</v>
      </c>
      <c r="H490" s="286" t="s">
        <v>2873</v>
      </c>
      <c r="I490" s="298">
        <v>39514</v>
      </c>
      <c r="J490" s="287" t="s">
        <v>3803</v>
      </c>
      <c r="K490" s="287" t="s">
        <v>2960</v>
      </c>
      <c r="L490" s="298">
        <v>40608</v>
      </c>
    </row>
    <row r="491" spans="2:12" ht="35.25" customHeight="1">
      <c r="B491" s="292">
        <v>489</v>
      </c>
      <c r="C491" s="299" t="s">
        <v>4485</v>
      </c>
      <c r="D491" s="300" t="s">
        <v>2951</v>
      </c>
      <c r="E491" s="299" t="s">
        <v>2990</v>
      </c>
      <c r="F491" s="299" t="s">
        <v>4486</v>
      </c>
      <c r="G491" s="300" t="s">
        <v>2949</v>
      </c>
      <c r="H491" s="286" t="s">
        <v>2874</v>
      </c>
      <c r="I491" s="298">
        <v>39200</v>
      </c>
      <c r="J491" s="287" t="s">
        <v>3804</v>
      </c>
      <c r="K491" s="287" t="s">
        <v>3468</v>
      </c>
      <c r="L491" s="301">
        <v>41391</v>
      </c>
    </row>
    <row r="492" spans="2:12" ht="35.25" customHeight="1">
      <c r="B492" s="292">
        <v>490</v>
      </c>
      <c r="C492" s="293" t="s">
        <v>4778</v>
      </c>
      <c r="D492" s="294" t="s">
        <v>2988</v>
      </c>
      <c r="E492" s="295" t="s">
        <v>2987</v>
      </c>
      <c r="F492" s="295" t="s">
        <v>2927</v>
      </c>
      <c r="G492" s="294" t="s">
        <v>2986</v>
      </c>
      <c r="H492" s="286" t="s">
        <v>2875</v>
      </c>
      <c r="I492" s="287" t="s">
        <v>2959</v>
      </c>
      <c r="J492" s="287" t="s">
        <v>2958</v>
      </c>
      <c r="K492" s="287" t="s">
        <v>2957</v>
      </c>
      <c r="L492" s="287" t="s">
        <v>2956</v>
      </c>
    </row>
    <row r="493" spans="2:12" ht="35.25" customHeight="1">
      <c r="B493" s="292">
        <v>491</v>
      </c>
      <c r="C493" s="293" t="s">
        <v>4598</v>
      </c>
      <c r="D493" s="294" t="s">
        <v>2985</v>
      </c>
      <c r="E493" s="295" t="s">
        <v>2984</v>
      </c>
      <c r="F493" s="295" t="s">
        <v>2927</v>
      </c>
      <c r="G493" s="294" t="s">
        <v>2983</v>
      </c>
      <c r="H493" s="286" t="s">
        <v>2876</v>
      </c>
      <c r="I493" s="287" t="s">
        <v>2955</v>
      </c>
      <c r="J493" s="287" t="s">
        <v>2954</v>
      </c>
      <c r="K493" s="287" t="s">
        <v>2953</v>
      </c>
      <c r="L493" s="287" t="s">
        <v>2952</v>
      </c>
    </row>
    <row r="494" spans="2:12" ht="35.25" customHeight="1">
      <c r="B494" s="292">
        <v>492</v>
      </c>
      <c r="C494" s="293" t="s">
        <v>4697</v>
      </c>
      <c r="D494" s="294" t="s">
        <v>3135</v>
      </c>
      <c r="E494" s="295" t="s">
        <v>3700</v>
      </c>
      <c r="F494" s="295" t="s">
        <v>4698</v>
      </c>
      <c r="G494" s="294" t="s">
        <v>4699</v>
      </c>
    </row>
    <row r="495" spans="2:12" ht="35.25" customHeight="1">
      <c r="B495" s="292">
        <v>493</v>
      </c>
      <c r="C495" s="293" t="s">
        <v>4668</v>
      </c>
      <c r="D495" s="294" t="s">
        <v>3796</v>
      </c>
      <c r="E495" s="295" t="s">
        <v>3795</v>
      </c>
      <c r="F495" s="295" t="s">
        <v>2927</v>
      </c>
      <c r="G495" s="294" t="s">
        <v>3762</v>
      </c>
      <c r="H495" s="286" t="s">
        <v>2877</v>
      </c>
      <c r="I495" s="287" t="s">
        <v>2951</v>
      </c>
      <c r="J495" s="287" t="s">
        <v>2950</v>
      </c>
      <c r="K495" s="287" t="s">
        <v>2927</v>
      </c>
      <c r="L495" s="287" t="s">
        <v>2949</v>
      </c>
    </row>
    <row r="496" spans="2:12" ht="35.25" customHeight="1">
      <c r="B496" s="292">
        <v>494</v>
      </c>
      <c r="C496" s="293" t="s">
        <v>4693</v>
      </c>
      <c r="D496" s="294" t="s">
        <v>2982</v>
      </c>
      <c r="E496" s="295" t="s">
        <v>2981</v>
      </c>
      <c r="F496" s="295" t="s">
        <v>4694</v>
      </c>
      <c r="G496" s="294" t="s">
        <v>2979</v>
      </c>
      <c r="H496" s="286" t="s">
        <v>2878</v>
      </c>
      <c r="I496" s="298">
        <v>40227</v>
      </c>
      <c r="J496" s="287" t="s">
        <v>3805</v>
      </c>
      <c r="K496" s="287" t="s">
        <v>2948</v>
      </c>
      <c r="L496" s="298">
        <v>41322</v>
      </c>
    </row>
    <row r="497" spans="2:12" ht="35.25" customHeight="1">
      <c r="B497" s="292">
        <v>495</v>
      </c>
      <c r="C497" s="299" t="s">
        <v>4865</v>
      </c>
      <c r="D497" s="300" t="s">
        <v>3839</v>
      </c>
      <c r="E497" s="299" t="s">
        <v>3838</v>
      </c>
      <c r="F497" s="299" t="s">
        <v>4866</v>
      </c>
      <c r="G497" s="300" t="s">
        <v>3841</v>
      </c>
      <c r="H497" s="286" t="s">
        <v>2879</v>
      </c>
      <c r="I497" s="298">
        <v>39668</v>
      </c>
      <c r="J497" s="287" t="s">
        <v>3806</v>
      </c>
      <c r="K497" s="287" t="s">
        <v>2947</v>
      </c>
      <c r="L497" s="298">
        <v>40762</v>
      </c>
    </row>
    <row r="498" spans="2:12" ht="35.25" customHeight="1">
      <c r="B498" s="292">
        <v>496</v>
      </c>
      <c r="C498" s="293" t="s">
        <v>4406</v>
      </c>
      <c r="D498" s="294" t="s">
        <v>3242</v>
      </c>
      <c r="E498" s="295" t="s">
        <v>3797</v>
      </c>
      <c r="F498" s="295" t="s">
        <v>4407</v>
      </c>
      <c r="G498" s="294" t="s">
        <v>4405</v>
      </c>
      <c r="H498" s="286" t="s">
        <v>2880</v>
      </c>
      <c r="I498" s="287" t="s">
        <v>2946</v>
      </c>
      <c r="J498" s="287" t="s">
        <v>2945</v>
      </c>
      <c r="K498" s="287" t="s">
        <v>2923</v>
      </c>
      <c r="L498" s="287" t="s">
        <v>2944</v>
      </c>
    </row>
    <row r="499" spans="2:12" ht="35.25" customHeight="1">
      <c r="B499" s="292">
        <v>497</v>
      </c>
      <c r="C499" s="293" t="s">
        <v>4507</v>
      </c>
      <c r="D499" s="294" t="s">
        <v>2974</v>
      </c>
      <c r="E499" s="295" t="s">
        <v>2978</v>
      </c>
      <c r="F499" s="295" t="s">
        <v>2927</v>
      </c>
      <c r="G499" s="294" t="s">
        <v>2971</v>
      </c>
      <c r="H499" s="286" t="s">
        <v>2881</v>
      </c>
      <c r="I499" s="298">
        <v>39290</v>
      </c>
      <c r="J499" s="287" t="s">
        <v>3807</v>
      </c>
      <c r="K499" s="287" t="s">
        <v>3472</v>
      </c>
      <c r="L499" s="301">
        <v>41404</v>
      </c>
    </row>
    <row r="500" spans="2:12" ht="35.25" customHeight="1">
      <c r="B500" s="292">
        <v>498</v>
      </c>
      <c r="C500" s="293" t="s">
        <v>4639</v>
      </c>
      <c r="D500" s="294" t="s">
        <v>2977</v>
      </c>
      <c r="E500" s="295" t="s">
        <v>2976</v>
      </c>
      <c r="F500" s="295" t="s">
        <v>2927</v>
      </c>
      <c r="G500" s="294" t="s">
        <v>2975</v>
      </c>
      <c r="H500" s="286" t="s">
        <v>2882</v>
      </c>
      <c r="I500" s="298">
        <v>38649</v>
      </c>
      <c r="J500" s="287" t="s">
        <v>2942</v>
      </c>
      <c r="K500" s="287" t="s">
        <v>2916</v>
      </c>
      <c r="L500" s="301">
        <v>39862</v>
      </c>
    </row>
    <row r="501" spans="2:12" ht="35.25" customHeight="1">
      <c r="B501" s="292">
        <v>499</v>
      </c>
      <c r="C501" s="293" t="s">
        <v>4957</v>
      </c>
      <c r="D501" s="294" t="s">
        <v>3266</v>
      </c>
      <c r="E501" s="295" t="s">
        <v>4958</v>
      </c>
      <c r="F501" s="295" t="s">
        <v>4959</v>
      </c>
      <c r="G501" s="294" t="s">
        <v>4960</v>
      </c>
      <c r="H501" s="286" t="s">
        <v>2883</v>
      </c>
      <c r="I501" s="287" t="s">
        <v>2941</v>
      </c>
      <c r="J501" s="287" t="s">
        <v>2940</v>
      </c>
      <c r="K501" s="287" t="s">
        <v>2923</v>
      </c>
      <c r="L501" s="287" t="s">
        <v>2939</v>
      </c>
    </row>
    <row r="502" spans="2:12" ht="35.25" customHeight="1">
      <c r="B502" s="292">
        <v>500</v>
      </c>
      <c r="C502" s="293" t="s">
        <v>4513</v>
      </c>
      <c r="D502" s="294" t="s">
        <v>2974</v>
      </c>
      <c r="E502" s="295" t="s">
        <v>2973</v>
      </c>
      <c r="F502" s="295" t="s">
        <v>2972</v>
      </c>
      <c r="G502" s="294" t="s">
        <v>2971</v>
      </c>
      <c r="H502" s="286" t="s">
        <v>2884</v>
      </c>
      <c r="I502" s="287" t="s">
        <v>2938</v>
      </c>
      <c r="J502" s="287" t="s">
        <v>2937</v>
      </c>
      <c r="K502" s="287" t="s">
        <v>2936</v>
      </c>
      <c r="L502" s="287" t="s">
        <v>2935</v>
      </c>
    </row>
    <row r="503" spans="2:12" ht="35.25" customHeight="1">
      <c r="B503" s="292">
        <v>501</v>
      </c>
      <c r="C503" s="293" t="s">
        <v>4339</v>
      </c>
      <c r="D503" s="294" t="s">
        <v>2933</v>
      </c>
      <c r="E503" s="295" t="s">
        <v>2970</v>
      </c>
      <c r="F503" s="295" t="s">
        <v>4340</v>
      </c>
      <c r="G503" s="294" t="s">
        <v>4341</v>
      </c>
      <c r="H503" s="286" t="s">
        <v>2885</v>
      </c>
      <c r="I503" s="298">
        <v>39829</v>
      </c>
      <c r="J503" s="287" t="s">
        <v>3808</v>
      </c>
      <c r="K503" s="287" t="s">
        <v>2934</v>
      </c>
      <c r="L503" s="298">
        <v>40923</v>
      </c>
    </row>
    <row r="504" spans="2:12" ht="35.25" customHeight="1">
      <c r="B504" s="292">
        <v>502</v>
      </c>
      <c r="C504" s="293" t="s">
        <v>4678</v>
      </c>
      <c r="D504" s="294" t="s">
        <v>2906</v>
      </c>
      <c r="E504" s="295" t="s">
        <v>3799</v>
      </c>
      <c r="F504" s="295" t="s">
        <v>2927</v>
      </c>
      <c r="G504" s="294" t="s">
        <v>2903</v>
      </c>
      <c r="H504" s="286" t="s">
        <v>2886</v>
      </c>
      <c r="I504" s="287" t="s">
        <v>2933</v>
      </c>
      <c r="J504" s="287" t="s">
        <v>2932</v>
      </c>
      <c r="K504" s="287" t="s">
        <v>2927</v>
      </c>
      <c r="L504" s="287" t="s">
        <v>2931</v>
      </c>
    </row>
    <row r="505" spans="2:12" ht="35.25" customHeight="1">
      <c r="B505" s="292">
        <v>503</v>
      </c>
      <c r="C505" s="293" t="s">
        <v>4036</v>
      </c>
      <c r="D505" s="294" t="s">
        <v>3143</v>
      </c>
      <c r="E505" s="295" t="s">
        <v>3800</v>
      </c>
      <c r="F505" s="295" t="s">
        <v>4037</v>
      </c>
      <c r="G505" s="294" t="s">
        <v>4038</v>
      </c>
      <c r="H505" s="286" t="s">
        <v>2887</v>
      </c>
      <c r="I505" s="298">
        <v>40110</v>
      </c>
      <c r="J505" s="287" t="s">
        <v>3809</v>
      </c>
      <c r="K505" s="287" t="s">
        <v>2927</v>
      </c>
      <c r="L505" s="298">
        <v>41205</v>
      </c>
    </row>
    <row r="506" spans="2:12" ht="35.25" customHeight="1">
      <c r="B506" s="292">
        <v>504</v>
      </c>
      <c r="C506" s="293" t="s">
        <v>4051</v>
      </c>
      <c r="D506" s="294" t="s">
        <v>4046</v>
      </c>
      <c r="E506" s="295" t="s">
        <v>3801</v>
      </c>
      <c r="F506" s="295" t="s">
        <v>3210</v>
      </c>
      <c r="G506" s="294" t="s">
        <v>4052</v>
      </c>
      <c r="H506" s="286" t="s">
        <v>2888</v>
      </c>
      <c r="I506" s="298">
        <v>38843</v>
      </c>
      <c r="J506" s="287" t="s">
        <v>3810</v>
      </c>
      <c r="K506" s="287" t="s">
        <v>2930</v>
      </c>
      <c r="L506" s="301">
        <v>41034</v>
      </c>
    </row>
    <row r="507" spans="2:12" ht="35.25" customHeight="1">
      <c r="B507" s="292">
        <v>505</v>
      </c>
      <c r="C507" s="293" t="s">
        <v>4820</v>
      </c>
      <c r="D507" s="294" t="s">
        <v>2967</v>
      </c>
      <c r="E507" s="295" t="s">
        <v>2966</v>
      </c>
      <c r="F507" s="295" t="s">
        <v>2927</v>
      </c>
      <c r="G507" s="294" t="s">
        <v>2965</v>
      </c>
      <c r="H507" s="286" t="s">
        <v>2889</v>
      </c>
      <c r="I507" s="287" t="s">
        <v>2929</v>
      </c>
      <c r="J507" s="287" t="s">
        <v>2928</v>
      </c>
      <c r="K507" s="287" t="s">
        <v>2927</v>
      </c>
      <c r="L507" s="298">
        <v>40987</v>
      </c>
    </row>
    <row r="508" spans="2:12" ht="35.25" customHeight="1">
      <c r="B508" s="292">
        <v>506</v>
      </c>
      <c r="C508" s="293" t="s">
        <v>4315</v>
      </c>
      <c r="D508" s="294" t="s">
        <v>3476</v>
      </c>
      <c r="E508" s="295" t="s">
        <v>3802</v>
      </c>
      <c r="F508" s="295" t="s">
        <v>2927</v>
      </c>
      <c r="G508" s="294" t="s">
        <v>4316</v>
      </c>
      <c r="H508" s="286" t="s">
        <v>2890</v>
      </c>
      <c r="I508" s="287" t="s">
        <v>2925</v>
      </c>
      <c r="J508" s="287" t="s">
        <v>2924</v>
      </c>
      <c r="K508" s="287" t="s">
        <v>2923</v>
      </c>
      <c r="L508" s="287" t="s">
        <v>2922</v>
      </c>
    </row>
    <row r="509" spans="2:12" ht="35.25" customHeight="1">
      <c r="B509" s="292">
        <v>507</v>
      </c>
      <c r="C509" s="293" t="s">
        <v>4901</v>
      </c>
      <c r="D509" s="294" t="s">
        <v>3861</v>
      </c>
      <c r="E509" s="295" t="s">
        <v>3866</v>
      </c>
      <c r="F509" s="295" t="s">
        <v>2923</v>
      </c>
      <c r="G509" s="294" t="s">
        <v>3863</v>
      </c>
      <c r="H509" s="286" t="s">
        <v>2891</v>
      </c>
      <c r="I509" s="287" t="s">
        <v>2921</v>
      </c>
      <c r="J509" s="287" t="s">
        <v>2920</v>
      </c>
      <c r="K509" s="287" t="s">
        <v>2904</v>
      </c>
      <c r="L509" s="287" t="s">
        <v>2919</v>
      </c>
    </row>
    <row r="510" spans="2:12" ht="35.25" customHeight="1">
      <c r="B510" s="292">
        <v>508</v>
      </c>
      <c r="C510" s="293" t="s">
        <v>4276</v>
      </c>
      <c r="D510" s="294" t="s">
        <v>2964</v>
      </c>
      <c r="E510" s="295" t="s">
        <v>2963</v>
      </c>
      <c r="F510" s="295" t="s">
        <v>2962</v>
      </c>
      <c r="G510" s="294" t="s">
        <v>4277</v>
      </c>
      <c r="H510" s="286" t="s">
        <v>2892</v>
      </c>
      <c r="I510" s="287" t="s">
        <v>2918</v>
      </c>
      <c r="J510" s="287" t="s">
        <v>2917</v>
      </c>
      <c r="K510" s="287" t="s">
        <v>2916</v>
      </c>
      <c r="L510" s="287" t="s">
        <v>3828</v>
      </c>
    </row>
    <row r="511" spans="2:12" ht="35.25" customHeight="1">
      <c r="B511" s="292">
        <v>509</v>
      </c>
      <c r="C511" s="302" t="s">
        <v>4385</v>
      </c>
      <c r="D511" s="303" t="s">
        <v>4386</v>
      </c>
      <c r="E511" s="304" t="s">
        <v>3803</v>
      </c>
      <c r="F511" s="304" t="s">
        <v>4387</v>
      </c>
      <c r="G511" s="303" t="s">
        <v>4388</v>
      </c>
      <c r="H511" s="286" t="s">
        <v>2893</v>
      </c>
      <c r="I511" s="298">
        <v>39392</v>
      </c>
      <c r="J511" s="287" t="s">
        <v>3811</v>
      </c>
      <c r="K511" s="287" t="s">
        <v>2915</v>
      </c>
      <c r="L511" s="298">
        <v>40487</v>
      </c>
    </row>
    <row r="512" spans="2:12" ht="35.25" customHeight="1">
      <c r="B512" s="292">
        <v>510</v>
      </c>
      <c r="C512" s="293" t="s">
        <v>4310</v>
      </c>
      <c r="D512" s="294" t="s">
        <v>3523</v>
      </c>
      <c r="E512" s="295" t="s">
        <v>3804</v>
      </c>
      <c r="F512" s="295" t="s">
        <v>4311</v>
      </c>
      <c r="G512" s="294" t="s">
        <v>4312</v>
      </c>
      <c r="H512" s="286" t="s">
        <v>2894</v>
      </c>
      <c r="I512" s="298">
        <v>39958</v>
      </c>
      <c r="J512" s="287" t="s">
        <v>2913</v>
      </c>
      <c r="K512" s="287" t="s">
        <v>2904</v>
      </c>
      <c r="L512" s="287" t="s">
        <v>2912</v>
      </c>
    </row>
    <row r="513" spans="2:12" ht="35.25" customHeight="1">
      <c r="B513" s="292">
        <v>511</v>
      </c>
      <c r="C513" s="293" t="s">
        <v>4755</v>
      </c>
      <c r="D513" s="294" t="s">
        <v>2959</v>
      </c>
      <c r="E513" s="295" t="s">
        <v>2958</v>
      </c>
      <c r="F513" s="295" t="s">
        <v>2957</v>
      </c>
      <c r="G513" s="294" t="s">
        <v>2956</v>
      </c>
      <c r="H513" s="286" t="s">
        <v>2895</v>
      </c>
      <c r="I513" s="287" t="s">
        <v>2911</v>
      </c>
      <c r="J513" s="287" t="s">
        <v>2910</v>
      </c>
      <c r="K513" s="287" t="s">
        <v>2909</v>
      </c>
      <c r="L513" s="287" t="s">
        <v>2908</v>
      </c>
    </row>
    <row r="514" spans="2:12" ht="35.25" customHeight="1">
      <c r="B514" s="292">
        <v>512</v>
      </c>
      <c r="C514" s="293" t="s">
        <v>4801</v>
      </c>
      <c r="D514" s="294" t="s">
        <v>2955</v>
      </c>
      <c r="E514" s="295" t="s">
        <v>2954</v>
      </c>
      <c r="F514" s="295" t="s">
        <v>4802</v>
      </c>
      <c r="G514" s="294" t="s">
        <v>2952</v>
      </c>
      <c r="H514" s="286" t="s">
        <v>2896</v>
      </c>
      <c r="I514" s="298">
        <v>39568</v>
      </c>
      <c r="J514" s="287" t="s">
        <v>3812</v>
      </c>
      <c r="K514" s="287" t="s">
        <v>2907</v>
      </c>
      <c r="L514" s="298">
        <v>40662</v>
      </c>
    </row>
    <row r="515" spans="2:12" ht="35.25" customHeight="1">
      <c r="B515" s="292">
        <v>513</v>
      </c>
      <c r="C515" s="293" t="s">
        <v>4801</v>
      </c>
      <c r="D515" s="294" t="s">
        <v>3851</v>
      </c>
      <c r="E515" s="295" t="s">
        <v>3856</v>
      </c>
      <c r="F515" s="295" t="s">
        <v>2923</v>
      </c>
      <c r="G515" s="294" t="s">
        <v>3853</v>
      </c>
      <c r="H515" s="286" t="s">
        <v>2897</v>
      </c>
      <c r="I515" s="298">
        <v>38801</v>
      </c>
      <c r="J515" s="287" t="s">
        <v>3813</v>
      </c>
      <c r="K515" s="287" t="s">
        <v>3817</v>
      </c>
      <c r="L515" s="301">
        <v>40992</v>
      </c>
    </row>
    <row r="516" spans="2:12" ht="35.25" customHeight="1">
      <c r="B516" s="292">
        <v>514</v>
      </c>
      <c r="C516" s="293" t="s">
        <v>4489</v>
      </c>
      <c r="D516" s="294" t="s">
        <v>2951</v>
      </c>
      <c r="E516" s="295" t="s">
        <v>2950</v>
      </c>
      <c r="F516" s="295" t="s">
        <v>2927</v>
      </c>
      <c r="G516" s="294" t="s">
        <v>2949</v>
      </c>
      <c r="H516" s="286" t="s">
        <v>2898</v>
      </c>
      <c r="I516" s="287" t="s">
        <v>2906</v>
      </c>
      <c r="J516" s="287" t="s">
        <v>2905</v>
      </c>
      <c r="K516" s="287" t="s">
        <v>2904</v>
      </c>
      <c r="L516" s="287" t="s">
        <v>2903</v>
      </c>
    </row>
    <row r="517" spans="2:12" ht="35.25" customHeight="1">
      <c r="B517" s="292">
        <v>515</v>
      </c>
      <c r="C517" s="293" t="s">
        <v>4719</v>
      </c>
      <c r="D517" s="294" t="s">
        <v>3556</v>
      </c>
      <c r="E517" s="295" t="s">
        <v>3805</v>
      </c>
      <c r="F517" s="295" t="s">
        <v>4720</v>
      </c>
      <c r="G517" s="294" t="s">
        <v>3554</v>
      </c>
      <c r="H517" s="286" t="s">
        <v>2899</v>
      </c>
      <c r="I517" s="298">
        <v>38720</v>
      </c>
      <c r="J517" s="287" t="s">
        <v>3814</v>
      </c>
      <c r="K517" s="287" t="s">
        <v>2916</v>
      </c>
      <c r="L517" s="301">
        <v>40910</v>
      </c>
    </row>
    <row r="518" spans="2:12" ht="35.25" customHeight="1">
      <c r="B518" s="292">
        <v>516</v>
      </c>
      <c r="C518" s="293" t="s">
        <v>4464</v>
      </c>
      <c r="D518" s="294" t="s">
        <v>4465</v>
      </c>
      <c r="E518" s="295" t="s">
        <v>3806</v>
      </c>
      <c r="F518" s="295" t="s">
        <v>4466</v>
      </c>
      <c r="G518" s="294" t="s">
        <v>4467</v>
      </c>
      <c r="H518" s="286" t="s">
        <v>2900</v>
      </c>
      <c r="I518" s="298">
        <v>38843</v>
      </c>
      <c r="J518" s="287" t="s">
        <v>3815</v>
      </c>
      <c r="K518" s="287" t="s">
        <v>2916</v>
      </c>
      <c r="L518" s="301">
        <v>41034</v>
      </c>
    </row>
    <row r="519" spans="2:12" ht="35.25" customHeight="1">
      <c r="B519" s="292">
        <v>517</v>
      </c>
      <c r="C519" s="293" t="s">
        <v>4727</v>
      </c>
      <c r="D519" s="294" t="s">
        <v>2946</v>
      </c>
      <c r="E519" s="295" t="s">
        <v>2945</v>
      </c>
      <c r="F519" s="295" t="s">
        <v>2923</v>
      </c>
      <c r="G519" s="294" t="s">
        <v>2944</v>
      </c>
      <c r="H519" s="286" t="s">
        <v>2901</v>
      </c>
      <c r="I519" s="298">
        <v>38813</v>
      </c>
      <c r="J519" s="287" t="s">
        <v>3607</v>
      </c>
      <c r="K519" s="287" t="s">
        <v>3816</v>
      </c>
      <c r="L519" s="301">
        <v>41004</v>
      </c>
    </row>
    <row r="520" spans="2:12" ht="33.75">
      <c r="B520" s="292">
        <v>518</v>
      </c>
      <c r="C520" s="293" t="s">
        <v>4329</v>
      </c>
      <c r="D520" s="294" t="s">
        <v>3209</v>
      </c>
      <c r="E520" s="295" t="s">
        <v>3807</v>
      </c>
      <c r="F520" s="295" t="s">
        <v>2923</v>
      </c>
      <c r="G520" s="294" t="s">
        <v>4330</v>
      </c>
    </row>
    <row r="521" spans="2:12" ht="33.75">
      <c r="B521" s="292">
        <v>519</v>
      </c>
      <c r="C521" s="293" t="s">
        <v>3993</v>
      </c>
      <c r="D521" s="294" t="s">
        <v>2943</v>
      </c>
      <c r="E521" s="295" t="s">
        <v>2942</v>
      </c>
      <c r="F521" s="295" t="s">
        <v>2916</v>
      </c>
      <c r="G521" s="294" t="s">
        <v>3994</v>
      </c>
    </row>
    <row r="522" spans="2:12">
      <c r="B522" s="292">
        <v>520</v>
      </c>
      <c r="C522" s="293" t="s">
        <v>2883</v>
      </c>
      <c r="D522" s="294" t="s">
        <v>2941</v>
      </c>
      <c r="E522" s="295" t="s">
        <v>2940</v>
      </c>
      <c r="F522" s="295" t="s">
        <v>2923</v>
      </c>
      <c r="G522" s="294" t="s">
        <v>2939</v>
      </c>
    </row>
    <row r="523" spans="2:12" ht="22.5">
      <c r="B523" s="292">
        <v>521</v>
      </c>
      <c r="C523" s="293" t="s">
        <v>4366</v>
      </c>
      <c r="D523" s="294" t="s">
        <v>2938</v>
      </c>
      <c r="E523" s="295" t="s">
        <v>2937</v>
      </c>
      <c r="F523" s="295" t="s">
        <v>2936</v>
      </c>
      <c r="G523" s="294" t="s">
        <v>2935</v>
      </c>
    </row>
    <row r="524" spans="2:12" ht="140.25">
      <c r="B524" s="292">
        <v>522</v>
      </c>
      <c r="C524" s="302" t="s">
        <v>4545</v>
      </c>
      <c r="D524" s="303" t="s">
        <v>3131</v>
      </c>
      <c r="E524" s="304" t="s">
        <v>3808</v>
      </c>
      <c r="F524" s="304" t="s">
        <v>4546</v>
      </c>
      <c r="G524" s="303" t="s">
        <v>3128</v>
      </c>
    </row>
    <row r="525" spans="2:12" ht="51">
      <c r="B525" s="292">
        <v>523</v>
      </c>
      <c r="C525" s="302" t="s">
        <v>4342</v>
      </c>
      <c r="D525" s="303" t="s">
        <v>2933</v>
      </c>
      <c r="E525" s="304" t="s">
        <v>2932</v>
      </c>
      <c r="F525" s="304" t="s">
        <v>2927</v>
      </c>
      <c r="G525" s="303" t="s">
        <v>4343</v>
      </c>
    </row>
    <row r="526" spans="2:12" ht="63.75">
      <c r="B526" s="292">
        <v>524</v>
      </c>
      <c r="C526" s="302" t="s">
        <v>4650</v>
      </c>
      <c r="D526" s="303" t="s">
        <v>3217</v>
      </c>
      <c r="E526" s="304" t="s">
        <v>3809</v>
      </c>
      <c r="F526" s="304" t="s">
        <v>2927</v>
      </c>
      <c r="G526" s="303" t="s">
        <v>3215</v>
      </c>
    </row>
    <row r="527" spans="2:12" ht="242.25">
      <c r="B527" s="292">
        <v>525</v>
      </c>
      <c r="C527" s="302" t="s">
        <v>4118</v>
      </c>
      <c r="D527" s="303" t="s">
        <v>2993</v>
      </c>
      <c r="E527" s="304" t="s">
        <v>3810</v>
      </c>
      <c r="F527" s="304" t="s">
        <v>4119</v>
      </c>
      <c r="G527" s="303" t="s">
        <v>4120</v>
      </c>
    </row>
    <row r="528" spans="2:12" ht="38.25">
      <c r="B528" s="292">
        <v>526</v>
      </c>
      <c r="C528" s="302" t="s">
        <v>4564</v>
      </c>
      <c r="D528" s="303" t="s">
        <v>2929</v>
      </c>
      <c r="E528" s="304" t="s">
        <v>2928</v>
      </c>
      <c r="F528" s="304" t="s">
        <v>2927</v>
      </c>
      <c r="G528" s="303" t="s">
        <v>2926</v>
      </c>
    </row>
    <row r="529" spans="2:7" ht="25.5">
      <c r="B529" s="292">
        <v>527</v>
      </c>
      <c r="C529" s="302" t="s">
        <v>4925</v>
      </c>
      <c r="D529" s="303" t="s">
        <v>4921</v>
      </c>
      <c r="E529" s="304" t="s">
        <v>3944</v>
      </c>
      <c r="F529" s="304" t="s">
        <v>2923</v>
      </c>
      <c r="G529" s="303" t="s">
        <v>4923</v>
      </c>
    </row>
    <row r="530" spans="2:7" ht="38.25">
      <c r="B530" s="292">
        <v>528</v>
      </c>
      <c r="C530" s="302" t="s">
        <v>4562</v>
      </c>
      <c r="D530" s="303" t="s">
        <v>2925</v>
      </c>
      <c r="E530" s="304" t="s">
        <v>2924</v>
      </c>
      <c r="F530" s="304" t="s">
        <v>2923</v>
      </c>
      <c r="G530" s="303" t="s">
        <v>2922</v>
      </c>
    </row>
    <row r="531" spans="2:7" ht="25.5">
      <c r="B531" s="292">
        <v>529</v>
      </c>
      <c r="C531" s="302" t="s">
        <v>4630</v>
      </c>
      <c r="D531" s="303" t="s">
        <v>2921</v>
      </c>
      <c r="E531" s="304" t="s">
        <v>2920</v>
      </c>
      <c r="F531" s="304" t="s">
        <v>2904</v>
      </c>
      <c r="G531" s="303" t="s">
        <v>2919</v>
      </c>
    </row>
    <row r="532" spans="2:7" ht="38.25">
      <c r="B532" s="292">
        <v>530</v>
      </c>
      <c r="C532" s="302" t="s">
        <v>4010</v>
      </c>
      <c r="D532" s="303" t="s">
        <v>2918</v>
      </c>
      <c r="E532" s="304" t="s">
        <v>2917</v>
      </c>
      <c r="F532" s="304" t="s">
        <v>2916</v>
      </c>
      <c r="G532" s="303" t="s">
        <v>4011</v>
      </c>
    </row>
    <row r="533" spans="2:7" ht="204">
      <c r="B533" s="292">
        <v>531</v>
      </c>
      <c r="C533" s="302" t="s">
        <v>4362</v>
      </c>
      <c r="D533" s="303" t="s">
        <v>2938</v>
      </c>
      <c r="E533" s="304" t="s">
        <v>3811</v>
      </c>
      <c r="F533" s="304" t="s">
        <v>4363</v>
      </c>
      <c r="G533" s="303" t="s">
        <v>2935</v>
      </c>
    </row>
    <row r="534" spans="2:7" ht="51">
      <c r="B534" s="292">
        <v>532</v>
      </c>
      <c r="C534" s="302" t="s">
        <v>4402</v>
      </c>
      <c r="D534" s="303" t="s">
        <v>3242</v>
      </c>
      <c r="E534" s="304" t="s">
        <v>3429</v>
      </c>
      <c r="F534" s="304" t="s">
        <v>2927</v>
      </c>
      <c r="G534" s="303" t="s">
        <v>4403</v>
      </c>
    </row>
    <row r="535" spans="2:7" ht="38.25">
      <c r="B535" s="292">
        <v>533</v>
      </c>
      <c r="C535" s="302" t="s">
        <v>4592</v>
      </c>
      <c r="D535" s="303" t="s">
        <v>2914</v>
      </c>
      <c r="E535" s="304" t="s">
        <v>2913</v>
      </c>
      <c r="F535" s="304" t="s">
        <v>2904</v>
      </c>
      <c r="G535" s="303" t="s">
        <v>2912</v>
      </c>
    </row>
    <row r="536" spans="2:7" ht="51">
      <c r="B536" s="292">
        <v>534</v>
      </c>
      <c r="C536" s="302" t="s">
        <v>4847</v>
      </c>
      <c r="D536" s="303" t="s">
        <v>2911</v>
      </c>
      <c r="E536" s="304" t="s">
        <v>2910</v>
      </c>
      <c r="F536" s="304" t="s">
        <v>2909</v>
      </c>
      <c r="G536" s="303" t="s">
        <v>2908</v>
      </c>
    </row>
    <row r="537" spans="2:7" ht="165.75">
      <c r="B537" s="292">
        <v>535</v>
      </c>
      <c r="C537" s="302" t="s">
        <v>4439</v>
      </c>
      <c r="D537" s="303" t="s">
        <v>3268</v>
      </c>
      <c r="E537" s="304" t="s">
        <v>3812</v>
      </c>
      <c r="F537" s="304" t="s">
        <v>4440</v>
      </c>
      <c r="G537" s="303" t="s">
        <v>4441</v>
      </c>
    </row>
    <row r="538" spans="2:7" ht="204">
      <c r="B538" s="292">
        <v>536</v>
      </c>
      <c r="C538" s="302" t="s">
        <v>4080</v>
      </c>
      <c r="D538" s="303" t="s">
        <v>4076</v>
      </c>
      <c r="E538" s="304" t="s">
        <v>3813</v>
      </c>
      <c r="F538" s="304" t="s">
        <v>4081</v>
      </c>
      <c r="G538" s="303" t="s">
        <v>4082</v>
      </c>
    </row>
    <row r="539" spans="2:7" ht="25.5">
      <c r="B539" s="292">
        <v>537</v>
      </c>
      <c r="C539" s="302" t="s">
        <v>4680</v>
      </c>
      <c r="D539" s="303" t="s">
        <v>2906</v>
      </c>
      <c r="E539" s="304" t="s">
        <v>2905</v>
      </c>
      <c r="F539" s="304" t="s">
        <v>2904</v>
      </c>
      <c r="G539" s="303" t="s">
        <v>2903</v>
      </c>
    </row>
    <row r="540" spans="2:7" ht="63.75">
      <c r="B540" s="292">
        <v>538</v>
      </c>
      <c r="C540" s="302" t="s">
        <v>4031</v>
      </c>
      <c r="D540" s="303" t="s">
        <v>4013</v>
      </c>
      <c r="E540" s="304" t="s">
        <v>3814</v>
      </c>
      <c r="F540" s="304" t="s">
        <v>2916</v>
      </c>
      <c r="G540" s="303" t="s">
        <v>4019</v>
      </c>
    </row>
    <row r="541" spans="2:7" ht="51">
      <c r="B541" s="292">
        <v>539</v>
      </c>
      <c r="C541" s="302" t="s">
        <v>4121</v>
      </c>
      <c r="D541" s="303" t="s">
        <v>2993</v>
      </c>
      <c r="E541" s="304" t="s">
        <v>3815</v>
      </c>
      <c r="F541" s="304" t="s">
        <v>2916</v>
      </c>
      <c r="G541" s="303" t="s">
        <v>4104</v>
      </c>
    </row>
    <row r="542" spans="2:7" ht="255">
      <c r="B542" s="292">
        <v>540</v>
      </c>
      <c r="C542" s="302" t="s">
        <v>4087</v>
      </c>
      <c r="D542" s="303" t="s">
        <v>3233</v>
      </c>
      <c r="E542" s="304" t="s">
        <v>3607</v>
      </c>
      <c r="F542" s="304" t="s">
        <v>4088</v>
      </c>
      <c r="G542" s="303" t="s">
        <v>4089</v>
      </c>
    </row>
    <row r="543" spans="2:7">
      <c r="B543" s="292">
        <v>541</v>
      </c>
    </row>
    <row r="544" spans="2:7">
      <c r="B544" s="292">
        <v>542</v>
      </c>
    </row>
    <row r="545" spans="2:2">
      <c r="B545" s="292">
        <v>543</v>
      </c>
    </row>
    <row r="546" spans="2:2">
      <c r="B546" s="292">
        <v>544</v>
      </c>
    </row>
    <row r="547" spans="2:2">
      <c r="B547" s="292">
        <v>545</v>
      </c>
    </row>
    <row r="548" spans="2:2">
      <c r="B548" s="292">
        <v>546</v>
      </c>
    </row>
    <row r="549" spans="2:2">
      <c r="B549" s="292">
        <v>547</v>
      </c>
    </row>
    <row r="550" spans="2:2">
      <c r="B550" s="292">
        <v>548</v>
      </c>
    </row>
    <row r="551" spans="2:2">
      <c r="B551" s="292">
        <v>549</v>
      </c>
    </row>
    <row r="552" spans="2:2">
      <c r="B552" s="292">
        <v>550</v>
      </c>
    </row>
  </sheetData>
  <sheetProtection password="CF42" sheet="1" objects="1" scenarios="1" selectLockedCells="1"/>
  <sortState ref="B3:L519">
    <sortCondition ref="C3"/>
  </sortState>
  <pageMargins left="0.7" right="0.7" top="0.75" bottom="0.75" header="0.3" footer="0.3"/>
  <pageSetup orientation="portrait" verticalDpi="0" r:id="rId1"/>
  <ignoredErrors>
    <ignoredError sqref="O9" evalError="1"/>
  </ignoredErrors>
</worksheet>
</file>

<file path=xl/worksheets/sheet8.xml><?xml version="1.0" encoding="utf-8"?>
<worksheet xmlns="http://schemas.openxmlformats.org/spreadsheetml/2006/main" xmlns:r="http://schemas.openxmlformats.org/officeDocument/2006/relationships">
  <sheetPr codeName="Sheet5"/>
  <dimension ref="A1:BF867"/>
  <sheetViews>
    <sheetView showGridLines="0" showZeros="0" topLeftCell="E1" zoomScale="85" zoomScaleNormal="85" workbookViewId="0">
      <selection activeCell="N1" sqref="N1"/>
    </sheetView>
  </sheetViews>
  <sheetFormatPr defaultColWidth="9.140625" defaultRowHeight="24.95" customHeight="1"/>
  <cols>
    <col min="1" max="1" width="6.140625" style="46" customWidth="1"/>
    <col min="2" max="2" width="26.140625" style="46" customWidth="1"/>
    <col min="3" max="3" width="12.28515625" style="46" customWidth="1"/>
    <col min="4" max="4" width="9.140625" style="46" customWidth="1"/>
    <col min="5" max="5" width="9.140625" style="46"/>
    <col min="6" max="8" width="6.140625" style="46" customWidth="1"/>
    <col min="9" max="12" width="9.140625" style="46"/>
    <col min="13" max="13" width="49.85546875" style="46" customWidth="1"/>
    <col min="14" max="14" width="9.140625" style="46"/>
    <col min="15" max="16" width="14.140625" style="47" customWidth="1"/>
    <col min="17" max="17" width="7.42578125" style="47" customWidth="1"/>
    <col min="18" max="18" width="19.85546875" style="47" customWidth="1"/>
    <col min="19" max="19" width="21.7109375" style="47" customWidth="1"/>
    <col min="20" max="20" width="33.140625" style="47" customWidth="1"/>
    <col min="21" max="21" width="24.28515625" style="47" customWidth="1"/>
    <col min="22" max="22" width="14.140625" style="47" customWidth="1"/>
    <col min="23" max="23" width="16.140625" style="48" customWidth="1"/>
    <col min="24" max="25" width="14.140625" style="49" customWidth="1"/>
    <col min="26" max="26" width="18.7109375" style="49" customWidth="1"/>
    <col min="27" max="28" width="14.140625" style="47" customWidth="1"/>
    <col min="29" max="29" width="25.140625" style="47" customWidth="1"/>
    <col min="30" max="58" width="14.140625" style="47" customWidth="1"/>
    <col min="59" max="16384" width="9.140625" style="46"/>
  </cols>
  <sheetData>
    <row r="1" spans="1:51" ht="30" customHeight="1" thickBot="1">
      <c r="A1" s="687" t="s">
        <v>14</v>
      </c>
      <c r="B1" s="687"/>
      <c r="C1" s="690" t="s">
        <v>15</v>
      </c>
      <c r="D1" s="690"/>
      <c r="E1" s="691" t="s">
        <v>16</v>
      </c>
      <c r="F1" s="691"/>
      <c r="G1" s="44"/>
      <c r="H1" s="44"/>
      <c r="I1" s="693" t="s">
        <v>17</v>
      </c>
      <c r="J1" s="693"/>
      <c r="L1" s="689" t="s">
        <v>144</v>
      </c>
      <c r="M1" s="689"/>
      <c r="N1" s="217">
        <v>375</v>
      </c>
      <c r="O1" s="47" t="str">
        <f>IF(MAIN!S9=0,LOOKUP(N1,L2:M552,M2:M552),MAIN!S9)</f>
        <v>VENKATARAMANA HEART &amp; MATERNITY HOSPITAL,10-3-206/A3/A,Reddy &amp; Reddy Colony,Tirupathi-517501</v>
      </c>
      <c r="AF1" s="50"/>
      <c r="AG1" s="51"/>
    </row>
    <row r="2" spans="1:51" ht="30" customHeight="1" thickBot="1">
      <c r="A2" s="41">
        <v>1</v>
      </c>
      <c r="B2" s="1" t="s">
        <v>18</v>
      </c>
      <c r="C2" s="42">
        <v>1</v>
      </c>
      <c r="D2" s="2" t="s">
        <v>19</v>
      </c>
      <c r="E2" s="43">
        <v>1</v>
      </c>
      <c r="F2" s="52" t="s">
        <v>20</v>
      </c>
      <c r="G2" s="53">
        <v>1</v>
      </c>
      <c r="H2" s="53" t="s">
        <v>21</v>
      </c>
      <c r="I2" s="45">
        <v>1</v>
      </c>
      <c r="J2" s="45">
        <v>3600</v>
      </c>
      <c r="L2" s="230" t="s">
        <v>2424</v>
      </c>
      <c r="M2" s="230" t="s">
        <v>2425</v>
      </c>
      <c r="O2" s="47" t="s">
        <v>166</v>
      </c>
      <c r="Q2" s="47" t="s">
        <v>1</v>
      </c>
      <c r="R2" s="47" t="s">
        <v>2</v>
      </c>
      <c r="S2" s="47" t="s">
        <v>167</v>
      </c>
      <c r="T2" s="47" t="s">
        <v>4</v>
      </c>
      <c r="U2" s="47" t="s">
        <v>5</v>
      </c>
      <c r="V2" s="47" t="s">
        <v>168</v>
      </c>
      <c r="W2" s="48" t="s">
        <v>169</v>
      </c>
      <c r="X2" s="49" t="s">
        <v>170</v>
      </c>
      <c r="Y2" s="49" t="s">
        <v>171</v>
      </c>
      <c r="Z2" s="49" t="s">
        <v>172</v>
      </c>
      <c r="AA2" s="47" t="s">
        <v>196</v>
      </c>
    </row>
    <row r="3" spans="1:51" ht="48.75" customHeight="1" thickBot="1">
      <c r="A3" s="41">
        <v>2</v>
      </c>
      <c r="B3" s="1" t="s">
        <v>22</v>
      </c>
      <c r="C3" s="42">
        <v>2</v>
      </c>
      <c r="D3" s="2" t="s">
        <v>23</v>
      </c>
      <c r="E3" s="43">
        <v>2</v>
      </c>
      <c r="F3" s="52" t="s">
        <v>24</v>
      </c>
      <c r="G3" s="53">
        <v>2</v>
      </c>
      <c r="H3" s="53" t="s">
        <v>25</v>
      </c>
      <c r="I3" s="45">
        <v>2</v>
      </c>
      <c r="J3" s="45">
        <v>4400</v>
      </c>
      <c r="L3" s="231">
        <v>1</v>
      </c>
      <c r="M3" s="232" t="str">
        <f>'Rec. Hos'!C3</f>
        <v>Ameerpet Super Speciality Dental Hospital &amp;Implant Centre, 102 Classic Avenue, 6-3-790/7, Behind chowdary Mansion, Ameerpet,Hyderabad.</v>
      </c>
      <c r="O3" s="47" t="str">
        <f>VLOOKUP(MAIN!G6,C61:D63,2,FALSE)</f>
        <v>Smt.</v>
      </c>
      <c r="P3" s="47" t="str">
        <f>IF(MAIN!I6="","",MAIN!I6)</f>
        <v>K.V.KRISHNAIAH</v>
      </c>
      <c r="Q3" s="47" t="str">
        <f>CONCATENATE(O3," ",P3)</f>
        <v>Smt. K.V.KRISHNAIAH</v>
      </c>
      <c r="R3" s="47" t="str">
        <f>VLOOKUP(MAIN!G7,Code!A2:B50,2,FALSE)</f>
        <v>School Assistant (English)</v>
      </c>
      <c r="S3" s="47" t="str">
        <f>IF(MAIN!G9="","",MAIN!G9)</f>
        <v/>
      </c>
      <c r="T3" s="47" t="str">
        <f>IF(MAIN!G10="","",CONCATENATE(MAIN!G10," Mandal"))</f>
        <v>Balayapalli Mandal</v>
      </c>
      <c r="U3" s="47" t="str">
        <f>VLOOKUP(MAIN!G11,C2:D24,2,FALSE)</f>
        <v>Medak District</v>
      </c>
      <c r="V3" s="47" t="str">
        <f>VLOOKUP(MAIN!G12,Code!C28:D59,2,FALSE)</f>
        <v>21820-48160</v>
      </c>
      <c r="W3" s="48">
        <f>VLOOKUP(MAIN!G13,I2:J135,2,FALSE)</f>
        <v>15700</v>
      </c>
      <c r="X3" s="49" t="str">
        <f>IF(MAIN!G14="","",MAIN!G14)</f>
        <v/>
      </c>
      <c r="Y3" s="49" t="str">
        <f>IF(MAIN!G15="","",MAIN!G15)</f>
        <v/>
      </c>
      <c r="Z3" s="49" t="str">
        <f>IF(MAIN!G16="","",MAIN!G16)</f>
        <v/>
      </c>
      <c r="AA3" s="47" t="str">
        <f>IF(MAIN!J17="","",CONCATENATE("PIN -  ",MAIN!J17))</f>
        <v/>
      </c>
    </row>
    <row r="4" spans="1:51" ht="49.5" customHeight="1" thickBot="1">
      <c r="A4" s="41">
        <v>3</v>
      </c>
      <c r="B4" s="1" t="s">
        <v>26</v>
      </c>
      <c r="C4" s="42">
        <v>3</v>
      </c>
      <c r="D4" s="2" t="s">
        <v>376</v>
      </c>
      <c r="E4" s="44"/>
      <c r="F4" s="54"/>
      <c r="G4" s="44"/>
      <c r="H4" s="44"/>
      <c r="I4" s="311">
        <v>3</v>
      </c>
      <c r="J4" s="45">
        <v>4500</v>
      </c>
      <c r="L4" s="231">
        <v>2</v>
      </c>
      <c r="M4" s="232" t="str">
        <f>'Rec. Hos'!C4</f>
        <v>A.P. Super Speciality Dental Hospital PVT Ltd,Road No. 2, Banjara Hills, Hyderabad.</v>
      </c>
      <c r="U4" s="47" t="str">
        <f>VLOOKUP(MAIN!G11,A101:C123,3,FALSE)</f>
        <v>Sanga Reddy</v>
      </c>
      <c r="V4" s="47" t="str">
        <f>CONCATENATE(V3,"  /  ",W3)</f>
        <v>21820-48160  /  15700</v>
      </c>
    </row>
    <row r="5" spans="1:51" ht="53.25" customHeight="1" thickBot="1">
      <c r="A5" s="41">
        <v>4</v>
      </c>
      <c r="B5" s="1" t="s">
        <v>28</v>
      </c>
      <c r="C5" s="42">
        <v>4</v>
      </c>
      <c r="D5" s="2" t="s">
        <v>29</v>
      </c>
      <c r="E5" s="692" t="s">
        <v>30</v>
      </c>
      <c r="F5" s="692"/>
      <c r="G5" s="690" t="s">
        <v>31</v>
      </c>
      <c r="H5" s="690"/>
      <c r="I5" s="311">
        <v>4</v>
      </c>
      <c r="J5" s="45">
        <v>5400</v>
      </c>
      <c r="L5" s="231">
        <v>3</v>
      </c>
      <c r="M5" s="232" t="str">
        <f>'Rec. Hos'!C5</f>
        <v>A.P.Super Speciality Dental Hospital, Plot No.265J, Road No.10, Jubilee Hills, Hyderabad</v>
      </c>
    </row>
    <row r="6" spans="1:51" ht="30" customHeight="1" thickBot="1">
      <c r="A6" s="41">
        <v>5</v>
      </c>
      <c r="B6" s="1" t="s">
        <v>32</v>
      </c>
      <c r="C6" s="42">
        <v>5</v>
      </c>
      <c r="D6" s="2" t="s">
        <v>33</v>
      </c>
      <c r="E6" s="53">
        <v>1</v>
      </c>
      <c r="F6" s="3" t="s">
        <v>34</v>
      </c>
      <c r="G6" s="42">
        <v>1</v>
      </c>
      <c r="H6" s="42">
        <v>10</v>
      </c>
      <c r="I6" s="311">
        <v>5</v>
      </c>
      <c r="J6" s="312">
        <v>6700</v>
      </c>
      <c r="L6" s="231">
        <v>4</v>
      </c>
      <c r="M6" s="232" t="str">
        <f>'Rec. Hos'!C6</f>
        <v>A.V.R. Dento - Facial Hospital, Street No. 8Habshiguda, Hyderabad.</v>
      </c>
    </row>
    <row r="7" spans="1:51" ht="30" customHeight="1" thickBot="1">
      <c r="A7" s="41">
        <v>6</v>
      </c>
      <c r="B7" s="4" t="s">
        <v>35</v>
      </c>
      <c r="C7" s="42">
        <v>6</v>
      </c>
      <c r="D7" s="2" t="s">
        <v>36</v>
      </c>
      <c r="E7" s="53">
        <v>2</v>
      </c>
      <c r="F7" s="3" t="s">
        <v>37</v>
      </c>
      <c r="G7" s="42">
        <v>2</v>
      </c>
      <c r="H7" s="42">
        <v>12.5</v>
      </c>
      <c r="I7" s="311">
        <v>6</v>
      </c>
      <c r="J7" s="312">
        <v>6900</v>
      </c>
      <c r="L7" s="231">
        <v>5</v>
      </c>
      <c r="M7" s="232" t="str">
        <f>'Rec. Hos'!C7</f>
        <v>Aayushman Hospital, Srirangam Street, NearVenkateswara Cology, Kurnool</v>
      </c>
      <c r="Q7" s="47" t="s">
        <v>8</v>
      </c>
      <c r="R7" s="47" t="s">
        <v>173</v>
      </c>
      <c r="S7" s="47" t="s">
        <v>174</v>
      </c>
      <c r="T7" s="47" t="s">
        <v>11</v>
      </c>
      <c r="U7" s="47" t="s">
        <v>9</v>
      </c>
      <c r="V7" s="47" t="s">
        <v>175</v>
      </c>
      <c r="W7" s="48" t="s">
        <v>176</v>
      </c>
      <c r="X7" s="49" t="s">
        <v>177</v>
      </c>
      <c r="Y7" s="49" t="s">
        <v>136</v>
      </c>
      <c r="Z7" s="49" t="s">
        <v>178</v>
      </c>
    </row>
    <row r="8" spans="1:51" ht="45.75" customHeight="1" thickBot="1">
      <c r="A8" s="41">
        <v>7</v>
      </c>
      <c r="B8" s="4" t="s">
        <v>38</v>
      </c>
      <c r="C8" s="42">
        <v>7</v>
      </c>
      <c r="D8" s="2" t="s">
        <v>39</v>
      </c>
      <c r="E8" s="53">
        <v>3</v>
      </c>
      <c r="F8" s="3" t="s">
        <v>40</v>
      </c>
      <c r="G8" s="42">
        <v>3</v>
      </c>
      <c r="H8" s="42">
        <v>20</v>
      </c>
      <c r="I8" s="311">
        <v>7</v>
      </c>
      <c r="J8" s="312">
        <v>7100</v>
      </c>
      <c r="L8" s="231">
        <v>6</v>
      </c>
      <c r="M8" s="232" t="str">
        <f>'Rec. Hos'!C8</f>
        <v>Abhaya Hospital, NH-7 Road, Kamareddy,Nizamabad Dist.</v>
      </c>
      <c r="O8" s="47" t="e">
        <f>VLOOKUP(MAIN!#REF!,C65:D71,2,FALSE)</f>
        <v>#REF!</v>
      </c>
      <c r="P8" s="47" t="str">
        <f>IF(MAIN!R6="","",MAIN!R6)</f>
        <v>K.V.Krishnaiah</v>
      </c>
      <c r="Q8" s="47" t="e">
        <f>CONCATENATE(O8," ",P8)</f>
        <v>#REF!</v>
      </c>
      <c r="R8" s="47" t="e">
        <f>VLOOKUP(MAIN!X7,A56:B66,2,FALSE)</f>
        <v>#N/A</v>
      </c>
      <c r="S8" s="47" t="str">
        <f>CONCATENATE(MAIN!X8," Years")</f>
        <v xml:space="preserve"> Years</v>
      </c>
      <c r="T8" s="47" t="str">
        <f>VLOOKUP(Code!C124,L2:M160,2,FALSE)</f>
        <v>Chaitanya Eye Hospital, Tikkili Road, NearSiddhartha Arts College, Mogalrajpuram,Vijayawada, Krishna Dist.</v>
      </c>
      <c r="U8" s="47" t="str">
        <f>IF(MAIN!Q10="","",MAIN!Q10)</f>
        <v>CAD-UA BRONCHIAL ASTHMA</v>
      </c>
      <c r="V8" s="55">
        <f>IF(MAIN!R11="","",MAIN!R11)</f>
        <v>20636</v>
      </c>
      <c r="W8" s="48" t="str">
        <f>Rs!B1</f>
        <v xml:space="preserve">(Rupees  Twenty  Thousand  Six Hundred  and  Thirty Six Only) </v>
      </c>
      <c r="X8" s="56" t="str">
        <f>IF(MAIN!X14="","",MAIN!X14)</f>
        <v/>
      </c>
      <c r="Y8" s="56" t="str">
        <f>IF(MAIN!X15="","",MAIN!X15)</f>
        <v/>
      </c>
      <c r="Z8" s="56" t="str">
        <f>IF(MAIN!X16="","",MAIN!X16)</f>
        <v/>
      </c>
    </row>
    <row r="9" spans="1:51" ht="30" customHeight="1" thickBot="1">
      <c r="A9" s="41">
        <v>8</v>
      </c>
      <c r="B9" s="1" t="s">
        <v>41</v>
      </c>
      <c r="C9" s="42">
        <v>8</v>
      </c>
      <c r="D9" s="2" t="s">
        <v>42</v>
      </c>
      <c r="E9" s="44"/>
      <c r="F9" s="54"/>
      <c r="G9" s="42">
        <v>4</v>
      </c>
      <c r="H9" s="42">
        <v>30</v>
      </c>
      <c r="I9" s="311">
        <v>8</v>
      </c>
      <c r="J9" s="312">
        <v>7300</v>
      </c>
      <c r="L9" s="231">
        <v>7</v>
      </c>
      <c r="M9" s="232" t="str">
        <f>'Rec. Hos'!C9</f>
        <v>Abhilash Netra Vydyasala, 3/1350, GandhiRoad, Opp. Ishwarya Complex, Proddutur,Kadapa Dist.</v>
      </c>
      <c r="S9" s="48">
        <f>MAIN!X8</f>
        <v>0</v>
      </c>
      <c r="T9" s="47" t="s">
        <v>216</v>
      </c>
    </row>
    <row r="10" spans="1:51" ht="30" customHeight="1" thickBot="1">
      <c r="A10" s="41">
        <v>9</v>
      </c>
      <c r="B10" s="4" t="s">
        <v>43</v>
      </c>
      <c r="C10" s="42">
        <v>9</v>
      </c>
      <c r="D10" s="2" t="s">
        <v>44</v>
      </c>
      <c r="E10" s="44"/>
      <c r="F10" s="54"/>
      <c r="G10" s="44"/>
      <c r="H10" s="44"/>
      <c r="I10" s="311">
        <v>9</v>
      </c>
      <c r="J10" s="312">
        <v>7520</v>
      </c>
      <c r="L10" s="231">
        <v>8</v>
      </c>
      <c r="M10" s="232" t="str">
        <f>'Rec. Hos'!C10</f>
        <v>Aditya Hospital, 4-1-16, Boggulakunta, TilakRoad, Abids, Hyderabad.</v>
      </c>
      <c r="T10" s="47" t="e">
        <f>VLOOKUP(MAIN!X11,C74:D75,2,FALSE)</f>
        <v>#N/A</v>
      </c>
    </row>
    <row r="11" spans="1:51" ht="30" customHeight="1" thickBot="1">
      <c r="A11" s="41">
        <v>10</v>
      </c>
      <c r="B11" s="4" t="s">
        <v>45</v>
      </c>
      <c r="C11" s="42">
        <v>10</v>
      </c>
      <c r="D11" s="2" t="s">
        <v>46</v>
      </c>
      <c r="E11" s="693" t="s">
        <v>47</v>
      </c>
      <c r="F11" s="693"/>
      <c r="G11" s="699" t="s">
        <v>48</v>
      </c>
      <c r="H11" s="699"/>
      <c r="I11" s="311">
        <v>10</v>
      </c>
      <c r="J11" s="312">
        <v>7740</v>
      </c>
      <c r="L11" s="231">
        <v>9</v>
      </c>
      <c r="M11" s="232" t="str">
        <f>'Rec. Hos'!C11</f>
        <v>Aditya Hospital, Opp. Police Parade GroundsBus Stop, Near Petrol Pump, Hanumakonda,Warangal.</v>
      </c>
    </row>
    <row r="12" spans="1:51" ht="30" customHeight="1" thickBot="1">
      <c r="A12" s="41">
        <v>11</v>
      </c>
      <c r="B12" s="1" t="s">
        <v>49</v>
      </c>
      <c r="C12" s="42">
        <v>11</v>
      </c>
      <c r="D12" s="2" t="s">
        <v>50</v>
      </c>
      <c r="E12" s="45">
        <v>1</v>
      </c>
      <c r="F12" s="58" t="s">
        <v>51</v>
      </c>
      <c r="G12" s="57">
        <v>1</v>
      </c>
      <c r="H12" s="57" t="s">
        <v>51</v>
      </c>
      <c r="I12" s="311">
        <v>11</v>
      </c>
      <c r="J12" s="312">
        <v>7960</v>
      </c>
      <c r="L12" s="231">
        <v>10</v>
      </c>
      <c r="M12" s="232" t="str">
        <f>'Rec. Hos'!C12</f>
        <v>Advally Damodar Reddy Memorial Hospital, 9-2, Ramanthapur, Hyderabad</v>
      </c>
      <c r="Q12" s="50" t="s">
        <v>179</v>
      </c>
      <c r="R12" s="50" t="s">
        <v>2</v>
      </c>
      <c r="S12" s="50" t="s">
        <v>167</v>
      </c>
      <c r="T12" s="50" t="s">
        <v>4</v>
      </c>
      <c r="U12" s="50" t="s">
        <v>5</v>
      </c>
      <c r="X12" s="221" t="str">
        <f>IF($D$64="Sri.","he","she")</f>
        <v>he</v>
      </c>
      <c r="Y12" s="221" t="str">
        <f>IF($F$65="Sri.","he","she")</f>
        <v>he</v>
      </c>
    </row>
    <row r="13" spans="1:51" ht="30" customHeight="1" thickBot="1">
      <c r="A13" s="41">
        <v>12</v>
      </c>
      <c r="B13" s="4" t="s">
        <v>52</v>
      </c>
      <c r="C13" s="42">
        <v>12</v>
      </c>
      <c r="D13" s="2" t="s">
        <v>53</v>
      </c>
      <c r="E13" s="45">
        <v>2</v>
      </c>
      <c r="F13" s="58">
        <v>40247</v>
      </c>
      <c r="G13" s="57">
        <v>2</v>
      </c>
      <c r="H13" s="5" t="s">
        <v>54</v>
      </c>
      <c r="I13" s="311">
        <v>12</v>
      </c>
      <c r="J13" s="312">
        <v>8200</v>
      </c>
      <c r="L13" s="231">
        <v>11</v>
      </c>
      <c r="M13" s="232" t="str">
        <f>'Rec. Hos'!C13</f>
        <v>Akira Eye Hospital, Aryapuram, Rajahmundry,E.G. Dist.</v>
      </c>
      <c r="O13" s="47" t="e">
        <f>VLOOKUP(MAIN!#REF!,C61:D63,2,FALSE)</f>
        <v>#REF!</v>
      </c>
      <c r="P13" s="47" t="e">
        <f>IF(MAIN!#REF!="","",MAIN!#REF!)</f>
        <v>#REF!</v>
      </c>
      <c r="Q13" s="47" t="e">
        <f>CONCATENATE(O13," ",P13)</f>
        <v>#REF!</v>
      </c>
      <c r="R13" s="47" t="e">
        <f>VLOOKUP(MAIN!T20,A69:B80,2,FALSE)</f>
        <v>#N/A</v>
      </c>
      <c r="S13" s="47" t="str">
        <f>IF(MAIN!W20="","",MAIN!W20)</f>
        <v>ZPPHS,Balayapalli</v>
      </c>
      <c r="T13" s="47" t="str">
        <f>IF(MAIN!G21="","",CONCATENATE(MAIN!G21," Mandal"))</f>
        <v>Mandal                               L.r No: Mandal</v>
      </c>
      <c r="U13" s="47" t="e">
        <f>VLOOKUP(MAIN!U21,C2:D24,2,FALSE)</f>
        <v>#N/A</v>
      </c>
      <c r="X13" s="221" t="str">
        <f>IF(D64="Sri.","his","her")</f>
        <v>his</v>
      </c>
      <c r="Y13" s="221" t="str">
        <f>IF(D64="Sri.","him","her")</f>
        <v>him</v>
      </c>
      <c r="Z13" s="49" t="str">
        <f>CONCATENATE(V8,"-00")</f>
        <v>20636-00</v>
      </c>
      <c r="AA13" s="47" t="str">
        <f>CONCATENATE("from ",TEXT(X8,"dd-mm-yyyy")," to ",TEXT(Y8,"dd-mm-yyyy"))</f>
        <v xml:space="preserve">from  to </v>
      </c>
    </row>
    <row r="14" spans="1:51" ht="30" customHeight="1" thickBot="1">
      <c r="A14" s="41">
        <v>13</v>
      </c>
      <c r="B14" s="1" t="s">
        <v>55</v>
      </c>
      <c r="C14" s="42">
        <v>13</v>
      </c>
      <c r="D14" s="2" t="s">
        <v>56</v>
      </c>
      <c r="E14" s="45">
        <v>3</v>
      </c>
      <c r="F14" s="58">
        <v>40278</v>
      </c>
      <c r="G14" s="57">
        <v>3</v>
      </c>
      <c r="H14" s="5" t="s">
        <v>57</v>
      </c>
      <c r="I14" s="311">
        <v>13</v>
      </c>
      <c r="J14" s="312">
        <v>8440</v>
      </c>
      <c r="L14" s="231">
        <v>12</v>
      </c>
      <c r="M14" s="232" t="str">
        <f>'Rec. Hos'!C14</f>
        <v>Alluri Sitarama Raju Academy of MedicalSciences and Hospital, N.H. 5, Malkapuram,Eluru, W.G. Dist.</v>
      </c>
      <c r="R14" s="59">
        <v>2</v>
      </c>
      <c r="S14" s="59"/>
      <c r="T14" s="59">
        <f>IF(V8&lt;=25000,1,2)</f>
        <v>1</v>
      </c>
      <c r="U14" s="59"/>
      <c r="W14" s="688" t="str">
        <f>CONCATENATE("                With reference to the subject cited, I submit herewith the Medical Bills with all the enclosures submitted by ",UPPER(R30),", ",R31,", ",R32,", ",R33,", ",R34," for your kind sanction of the Medical Reimbursement for an amount of Rs. ")</f>
        <v xml:space="preserve">                With reference to the subject cited, I submit herewith the Medical Bills with all the enclosures submitted by SRI. K.V.KRISHNAIAH, Rtd. L.F.L. Head Master, 0, Balayapalli, Nellore District for your kind sanction of the Medical Reimbursement for an amount of Rs. </v>
      </c>
      <c r="X14" s="688"/>
      <c r="Y14" s="688"/>
      <c r="Z14" s="688"/>
      <c r="AA14" s="688"/>
      <c r="AB14" s="688"/>
    </row>
    <row r="15" spans="1:51" ht="44.25" customHeight="1" thickBot="1">
      <c r="A15" s="41">
        <v>14</v>
      </c>
      <c r="B15" s="1" t="s">
        <v>58</v>
      </c>
      <c r="C15" s="42">
        <v>14</v>
      </c>
      <c r="D15" s="2" t="s">
        <v>59</v>
      </c>
      <c r="E15" s="45">
        <v>4</v>
      </c>
      <c r="F15" s="58">
        <v>40308</v>
      </c>
      <c r="G15" s="57">
        <v>4</v>
      </c>
      <c r="H15" s="5" t="s">
        <v>60</v>
      </c>
      <c r="I15" s="311">
        <v>14</v>
      </c>
      <c r="J15" s="312">
        <v>8680</v>
      </c>
      <c r="L15" s="231">
        <v>13</v>
      </c>
      <c r="M15" s="232" t="str">
        <f>'Rec. Hos'!C15</f>
        <v>Alpha Hospital, 23-1-863, Near MCHSwimmingpool, Moghalpura, Hyderabad</v>
      </c>
      <c r="O15" s="47" t="e">
        <f>IF(O13="Sri.","Sir","Madam")</f>
        <v>#REF!</v>
      </c>
      <c r="R15" s="59" t="e">
        <f>CONCATENATE("The ",R13,",                                               ",Mandals1!AD2,",                               ",Mandals1!Z1,".")</f>
        <v>#N/A</v>
      </c>
      <c r="S15" s="59" t="e">
        <f>CONCATENATE("The ",R13,",                                       ",S13,",                               ",T13,",                           ",U13,".")</f>
        <v>#N/A</v>
      </c>
      <c r="T15" s="59" t="str">
        <f>CONCATENATE("The District Educational Officer,","                                         ",R34,".")</f>
        <v>The District Educational Officer,                                         Nellore District.</v>
      </c>
      <c r="U15" s="59" t="str">
        <f>CONCATENATE("The Commissioner &amp; Director of","                                           School Education, Andhra Pradesh",",                                                         ","Hyderabad.")</f>
        <v>The Commissioner &amp; Director of                                           School Education, Andhra Pradesh,                                                         Hyderabad.</v>
      </c>
      <c r="W15" s="688"/>
      <c r="X15" s="688"/>
      <c r="Y15" s="688"/>
      <c r="Z15" s="688"/>
      <c r="AA15" s="688"/>
      <c r="AB15" s="688"/>
      <c r="AP15" s="695" t="s">
        <v>254</v>
      </c>
      <c r="AQ15" s="695"/>
      <c r="AR15" s="695"/>
      <c r="AS15" s="695"/>
      <c r="AT15" s="695"/>
      <c r="AU15" s="695"/>
    </row>
    <row r="16" spans="1:51" ht="30" customHeight="1" thickBot="1">
      <c r="A16" s="41">
        <v>15</v>
      </c>
      <c r="B16" s="1" t="s">
        <v>61</v>
      </c>
      <c r="C16" s="42">
        <v>15</v>
      </c>
      <c r="D16" s="2" t="s">
        <v>62</v>
      </c>
      <c r="E16" s="45">
        <v>5</v>
      </c>
      <c r="F16" s="58">
        <v>40339</v>
      </c>
      <c r="G16" s="57">
        <v>5</v>
      </c>
      <c r="H16" s="5" t="s">
        <v>63</v>
      </c>
      <c r="I16" s="311">
        <v>15</v>
      </c>
      <c r="J16" s="312">
        <v>8940</v>
      </c>
      <c r="L16" s="231">
        <v>14</v>
      </c>
      <c r="M16" s="232" t="str">
        <f>'Rec. Hos'!C16</f>
        <v>Amar Hospital, 1-3-107 &amp; 108, Railway StationRoad, Rajendranagar, Mahaboobnagar</v>
      </c>
      <c r="W16" s="695" t="str">
        <f>" as "&amp;" "&amp;X13&amp;" "&amp;B55&amp;" "&amp; F65&amp;MAIN!R6&amp;" who is wholly dependent on "&amp;Y13&amp;"  has "</f>
        <v xml:space="preserve"> as  his self Sri.K.V.Krishnaiah who is wholly dependent on him  has </v>
      </c>
      <c r="X16" s="695"/>
      <c r="Y16" s="695"/>
      <c r="Z16" s="47"/>
      <c r="AC16" s="688" t="str">
        <f>CONCATENATE(Z13,W8," ","as ",X12," undergone Treatment for desease ",UPPER(U8)," in the Recognised Hopital by the Andhra Pradesh State Government i.e., at ",UPPER(T8)," during the period ",AA13," and onward transmit to the higher authorities for further necessary action at an early date.")</f>
        <v>20636-00(Rupees  Twenty  Thousand  Six Hundred  and  Thirty Six Only)  as he undergone Treatment for desease CAD-UA BRONCHIAL ASTHMA in the Recognised Hopital by the Andhra Pradesh State Government i.e., at CHAITANYA EYE HOSPITAL, TIKKILI ROAD, NEARSIDDHARTHA ARTS COLLEGE, MOGALRAJPURAM,VIJAYAWADA, KRISHNA DIST. during the period from  to  and onward transmit to the higher authorities for further necessary action at an early date.</v>
      </c>
      <c r="AD16" s="688"/>
      <c r="AE16" s="688"/>
      <c r="AF16" s="688"/>
      <c r="AG16" s="688"/>
      <c r="AI16" s="695" t="e">
        <f>CONCATENATE("               With reference to the subject cited, I submit here with the Medical Bills with all the enclosures for Medical Reimbursement for an amount of Rs. ",Z13,"  ",W8," only)"," as my ",R8," named ",UPPER(Q8)," who is wholly dependent on me has undergone Treatment for the desease ",UPPER(U8)," in the Recognised Hospital by the Andhra Pradesh State Government i.e., at ",UPPER(T8)," during the period ",AA13," and onward transmit to the higher authorities for further necessary action in the matter at an early date.")</f>
        <v>#N/A</v>
      </c>
      <c r="AJ16" s="695"/>
      <c r="AK16" s="695"/>
      <c r="AL16" s="695"/>
      <c r="AM16" s="695"/>
      <c r="AN16" s="695"/>
      <c r="AP16" s="695" t="e">
        <f>CONCATENATE("              This is to certify that, the amount of Rs. ",Z13," ",W8," only) is being claimed now in this bill by ",UPPER(Q3),", ",R3,", ",S3,", ",T3,", ",U3," has not been paid previusly towards Medical Reimbursement in respect of ",X13," ",R8," "," named ",UPPER(Q8)," age ","(",MAIN!X8,")"," Years"," who has undergone the Treatment for the desease ",UPPER(U8)," during the period ",AA13)</f>
        <v>#N/A</v>
      </c>
      <c r="AQ16" s="695"/>
      <c r="AR16" s="695"/>
      <c r="AS16" s="695"/>
      <c r="AT16" s="695"/>
      <c r="AU16" s="695" t="str">
        <f>CONCATENATE("               This is to certify that, the amount of Rs. ",Z13,"  ",W8," only) is being claimed now in this bill by ",UPPER(Q3),", ",R3,", ",S3,", ",T3,", ",U3," has not been paid previously towards Medical Reimbursement in respect of ",UPPER(Q3), " (Self), age ","(",S9,")"," who has undergone the Treatment for the desease ",UPPER(U8)," during the period ",AA13," in the Recognised Hospital By the Andhra Pradesh State Government i.e., at ",UPPER(T8)," as per the records available regarding the Medical Reimbursement defined under the Government Medical Attendance Rules, 1972")</f>
        <v xml:space="preserve">               This is to certify that, the amount of Rs. 20636-00  (Rupees  Twenty  Thousand  Six Hundred  and  Thirty Six Only)  only) is being claimed now in this bill by SMT. K.V.KRISHNAIAH, School Assistant (English), , Balayapalli Mandal, Medak District has not been paid previously towards Medical Reimbursement in respect of SMT. K.V.KRISHNAIAH (Self), age (0) who has undergone the Treatment for the desease CAD-UA BRONCHIAL ASTHMA during the period from  to  in the Recognised Hospital By the Andhra Pradesh State Government i.e., at CHAITANYA EYE HOSPITAL, TIKKILI ROAD, NEARSIDDHARTHA ARTS COLLEGE, MOGALRAJPURAM,VIJAYAWADA, KRISHNA DIST. as per the records available regarding the Medical Reimbursement defined under the Government Medical Attendance Rules, 1972</v>
      </c>
      <c r="AV16" s="695"/>
      <c r="AW16" s="695"/>
      <c r="AX16" s="695"/>
      <c r="AY16" s="695"/>
    </row>
    <row r="17" spans="1:52" ht="30" customHeight="1" thickBot="1">
      <c r="A17" s="41">
        <v>16</v>
      </c>
      <c r="B17" s="4" t="s">
        <v>64</v>
      </c>
      <c r="C17" s="42">
        <v>16</v>
      </c>
      <c r="D17" s="2" t="s">
        <v>65</v>
      </c>
      <c r="E17" s="45">
        <v>6</v>
      </c>
      <c r="F17" s="58">
        <v>40369</v>
      </c>
      <c r="G17" s="44"/>
      <c r="H17" s="6"/>
      <c r="I17" s="311">
        <v>16</v>
      </c>
      <c r="J17" s="312">
        <v>9200</v>
      </c>
      <c r="L17" s="231">
        <v>15</v>
      </c>
      <c r="M17" s="232" t="str">
        <f>'Rec. Hos'!C17</f>
        <v>Amaravathi Institute of Medical Science Pvt.Ltd., Kothapet, Guntur</v>
      </c>
      <c r="Q17" s="47" t="s">
        <v>197</v>
      </c>
      <c r="W17" s="166" t="s">
        <v>2408</v>
      </c>
      <c r="X17" s="47" t="str">
        <f>"as "&amp;X12</f>
        <v>as he</v>
      </c>
      <c r="Y17" s="700" t="str">
        <f>IF(B55="self",X17,W16)</f>
        <v>as he</v>
      </c>
      <c r="Z17" s="700"/>
      <c r="AA17" s="700"/>
      <c r="AC17" s="688"/>
      <c r="AD17" s="688"/>
      <c r="AE17" s="688"/>
      <c r="AF17" s="688"/>
      <c r="AG17" s="688"/>
      <c r="AI17" s="695"/>
      <c r="AJ17" s="695"/>
      <c r="AK17" s="695"/>
      <c r="AL17" s="695"/>
      <c r="AM17" s="695"/>
      <c r="AN17" s="695"/>
      <c r="AP17" s="695"/>
      <c r="AQ17" s="695"/>
      <c r="AR17" s="695"/>
      <c r="AS17" s="695"/>
      <c r="AT17" s="695"/>
      <c r="AU17" s="695"/>
      <c r="AV17" s="695"/>
      <c r="AW17" s="695"/>
      <c r="AX17" s="695"/>
      <c r="AY17" s="695"/>
    </row>
    <row r="18" spans="1:52" ht="30" customHeight="1" thickBot="1">
      <c r="A18" s="41">
        <v>17</v>
      </c>
      <c r="B18" s="4" t="s">
        <v>66</v>
      </c>
      <c r="C18" s="42">
        <v>17</v>
      </c>
      <c r="D18" s="2" t="s">
        <v>67</v>
      </c>
      <c r="E18" s="45">
        <v>7</v>
      </c>
      <c r="F18" s="58">
        <v>40400</v>
      </c>
      <c r="G18" s="44"/>
      <c r="H18" s="44"/>
      <c r="I18" s="311">
        <v>17</v>
      </c>
      <c r="J18" s="312">
        <v>9460</v>
      </c>
      <c r="L18" s="231">
        <v>16</v>
      </c>
      <c r="M18" s="232" t="str">
        <f>'Rec. Hos'!C18</f>
        <v>American Institute of Dentistry, BesidesChermas, 8-3-944/12/4, Ameerpet,Hyderabad.</v>
      </c>
      <c r="Q18" s="47" t="e">
        <f>IF(MAIN!#REF!=FALSE,"Not Enclosed Essentiality Certificate","Essentiality Certificate")</f>
        <v>#REF!</v>
      </c>
      <c r="R18" s="47" t="e">
        <f>IF(MAIN!#REF!=FALSE,1,2)</f>
        <v>#REF!</v>
      </c>
      <c r="S18" s="47" t="e">
        <f>IF(R18=2,"",Q18)</f>
        <v>#REF!</v>
      </c>
      <c r="T18" s="47" t="e">
        <f>IF(MAIN!#REF!=FALSE,"","Essentiality Certificate")</f>
        <v>#REF!</v>
      </c>
      <c r="W18" s="47"/>
      <c r="X18" s="47"/>
      <c r="Y18" s="47"/>
      <c r="Z18" s="47"/>
      <c r="AC18" s="688"/>
      <c r="AD18" s="688"/>
      <c r="AE18" s="688"/>
      <c r="AF18" s="688"/>
      <c r="AG18" s="688"/>
      <c r="AI18" s="695"/>
      <c r="AJ18" s="695"/>
      <c r="AK18" s="695"/>
      <c r="AL18" s="695"/>
      <c r="AM18" s="695"/>
      <c r="AN18" s="695"/>
      <c r="AP18" s="695"/>
      <c r="AQ18" s="695"/>
      <c r="AR18" s="695"/>
      <c r="AS18" s="695"/>
      <c r="AT18" s="695"/>
      <c r="AU18" s="695"/>
      <c r="AV18" s="695"/>
      <c r="AW18" s="695"/>
      <c r="AX18" s="695"/>
      <c r="AY18" s="695"/>
    </row>
    <row r="19" spans="1:52" ht="30" customHeight="1" thickBot="1">
      <c r="A19" s="41">
        <v>18</v>
      </c>
      <c r="B19" s="1" t="s">
        <v>68</v>
      </c>
      <c r="C19" s="42">
        <v>18</v>
      </c>
      <c r="D19" s="2" t="s">
        <v>69</v>
      </c>
      <c r="E19" s="45">
        <v>8</v>
      </c>
      <c r="F19" s="58">
        <v>40431</v>
      </c>
      <c r="G19" s="690" t="s">
        <v>70</v>
      </c>
      <c r="H19" s="690"/>
      <c r="I19" s="311">
        <v>18</v>
      </c>
      <c r="J19" s="312">
        <v>9740</v>
      </c>
      <c r="L19" s="231">
        <v>17</v>
      </c>
      <c r="M19" s="232" t="str">
        <f>'Rec. Hos'!C19</f>
        <v>Amma Hospital, Madhava Nagar, Beside SivaRamalayam, Nandyal Road, Kurnool</v>
      </c>
      <c r="Q19" s="47" t="e">
        <f>IF(MAIN!#REF!=FALSE,"Not Enclosed Emergency Certificate","Emergency Certificate")</f>
        <v>#REF!</v>
      </c>
      <c r="R19" s="47" t="e">
        <f>IF(MAIN!#REF!=FALSE,1,2)</f>
        <v>#REF!</v>
      </c>
      <c r="S19" s="47" t="e">
        <f t="shared" ref="S19:S25" si="0">IF(R19=2,"",Q19)</f>
        <v>#REF!</v>
      </c>
      <c r="T19" s="47" t="e">
        <f>IF(MAIN!#REF!=FALSE,"","Emergency Certificate")</f>
        <v>#REF!</v>
      </c>
      <c r="W19" s="47" t="s">
        <v>2409</v>
      </c>
      <c r="X19" s="47"/>
      <c r="Y19" s="47"/>
      <c r="Z19" s="47"/>
      <c r="AC19" s="695" t="str">
        <f>CONCATENATE(W14,AC16)</f>
        <v xml:space="preserve">                With reference to the subject cited, I submit herewith the Medical Bills with all the enclosures submitted by SRI. K.V.KRISHNAIAH, Rtd. L.F.L. Head Master, 0, Balayapalli, Nellore District for your kind sanction of the Medical Reimbursement for an amount of Rs. 20636-00(Rupees  Twenty  Thousand  Six Hundred  and  Thirty Six Only)  as he undergone Treatment for desease CAD-UA BRONCHIAL ASTHMA in the Recognised Hopital by the Andhra Pradesh State Government i.e., at CHAITANYA EYE HOSPITAL, TIKKILI ROAD, NEARSIDDHARTHA ARTS COLLEGE, MOGALRAJPURAM,VIJAYAWADA, KRISHNA DIST. during the period from  to  and onward transmit to the higher authorities for further necessary action at an early date.</v>
      </c>
      <c r="AD19" s="695"/>
      <c r="AE19" s="695"/>
      <c r="AF19" s="695"/>
      <c r="AG19" s="695"/>
      <c r="AP19" s="695"/>
      <c r="AQ19" s="695"/>
      <c r="AR19" s="695"/>
      <c r="AS19" s="695"/>
      <c r="AT19" s="695"/>
      <c r="AU19" s="695"/>
      <c r="AV19" s="695"/>
      <c r="AW19" s="695"/>
      <c r="AX19" s="695"/>
      <c r="AY19" s="695"/>
    </row>
    <row r="20" spans="1:52" ht="30" customHeight="1" thickBot="1">
      <c r="A20" s="41">
        <v>19</v>
      </c>
      <c r="B20" s="4" t="s">
        <v>71</v>
      </c>
      <c r="C20" s="42">
        <v>19</v>
      </c>
      <c r="D20" s="2" t="s">
        <v>72</v>
      </c>
      <c r="E20" s="45">
        <v>9</v>
      </c>
      <c r="F20" s="58">
        <v>40461</v>
      </c>
      <c r="G20" s="690"/>
      <c r="H20" s="690"/>
      <c r="I20" s="311">
        <v>19</v>
      </c>
      <c r="J20" s="312">
        <v>10020</v>
      </c>
      <c r="L20" s="231">
        <v>18</v>
      </c>
      <c r="M20" s="232" t="str">
        <f>'Rec. Hos'!C20</f>
        <v>Amrutha Children Nursing Home, 5-10-15,Kishanpura, Hanamkonda, Warangal, Dist.</v>
      </c>
      <c r="Q20" s="47" t="e">
        <f>IF(MAIN!#REF!=FALSE,"Not Enclosed Discharge Summary","Discharge Summary")</f>
        <v>#REF!</v>
      </c>
      <c r="R20" s="47" t="e">
        <f>IF(MAIN!#REF!=FALSE,1,2)</f>
        <v>#REF!</v>
      </c>
      <c r="S20" s="47" t="e">
        <f t="shared" si="0"/>
        <v>#REF!</v>
      </c>
      <c r="T20" s="47" t="e">
        <f>IF(MAIN!#REF!=FALSE,"","Discharge Summary")</f>
        <v>#REF!</v>
      </c>
      <c r="W20" s="47"/>
      <c r="X20" s="47"/>
      <c r="Y20" s="47"/>
      <c r="Z20" s="47"/>
      <c r="AC20" s="695"/>
      <c r="AD20" s="695"/>
      <c r="AE20" s="695"/>
      <c r="AF20" s="695"/>
      <c r="AG20" s="695"/>
      <c r="AI20" s="695" t="str">
        <f>CONCATENATE("             With reference to the subject cited, I submit here with the Medical Bills with all the enclosures for Medical Reimbursement for an amount of Rs. ",Z13,"  ",W8," only), "," as I have undergone Treatment for the desease ",UPPER(U8)," in the Recognised Hospital by the Andhra Pradesh State Government i.e., at ",UPPER(T8)," during the period ",AA13," and onward transmit to the higher authorities for further necessary action in the matter at an early date.")</f>
        <v xml:space="preserve">             With reference to the subject cited, I submit here with the Medical Bills with all the enclosures for Medical Reimbursement for an amount of Rs. 20636-00  (Rupees  Twenty  Thousand  Six Hundred  and  Thirty Six Only)  only),  as I have undergone Treatment for the desease CAD-UA BRONCHIAL ASTHMA in the Recognised Hospital by the Andhra Pradesh State Government i.e., at CHAITANYA EYE HOSPITAL, TIKKILI ROAD, NEARSIDDHARTHA ARTS COLLEGE, MOGALRAJPURAM,VIJAYAWADA, KRISHNA DIST. during the period from  to  and onward transmit to the higher authorities for further necessary action in the matter at an early date.</v>
      </c>
      <c r="AJ20" s="695"/>
      <c r="AK20" s="695"/>
      <c r="AL20" s="695"/>
      <c r="AM20" s="695"/>
      <c r="AN20" s="695"/>
      <c r="AP20" s="695" t="str">
        <f>CONCATENATE(" in the Recongised Hospital by the Andhra Pradesh State Government i.e., at ",UPPER(T8)," as per the records available regarding the Medical Reimbursement defined under the Government Medical Attendance Rules, 1972")</f>
        <v xml:space="preserve"> in the Recongised Hospital by the Andhra Pradesh State Government i.e., at CHAITANYA EYE HOSPITAL, TIKKILI ROAD, NEARSIDDHARTHA ARTS COLLEGE, MOGALRAJPURAM,VIJAYAWADA, KRISHNA DIST. as per the records available regarding the Medical Reimbursement defined under the Government Medical Attendance Rules, 1972</v>
      </c>
      <c r="AQ20" s="695"/>
      <c r="AR20" s="695"/>
      <c r="AS20" s="695"/>
      <c r="AT20" s="695"/>
      <c r="AU20" s="695"/>
      <c r="AV20" s="695"/>
      <c r="AW20" s="695"/>
      <c r="AX20" s="695"/>
      <c r="AY20" s="695"/>
    </row>
    <row r="21" spans="1:52" ht="30" customHeight="1" thickBot="1">
      <c r="A21" s="41">
        <v>20</v>
      </c>
      <c r="B21" s="4" t="s">
        <v>73</v>
      </c>
      <c r="C21" s="42">
        <v>20</v>
      </c>
      <c r="D21" s="2" t="s">
        <v>74</v>
      </c>
      <c r="E21" s="45">
        <v>10</v>
      </c>
      <c r="F21" s="58">
        <v>40492</v>
      </c>
      <c r="G21" s="42">
        <v>1</v>
      </c>
      <c r="H21" s="42" t="s">
        <v>51</v>
      </c>
      <c r="I21" s="311">
        <v>20</v>
      </c>
      <c r="J21" s="312">
        <v>10300</v>
      </c>
      <c r="L21" s="231">
        <v>19</v>
      </c>
      <c r="M21" s="232" t="str">
        <f>'Rec. Hos'!C21</f>
        <v>Amrutha Nursing Home, Besides CivilHospital, Karimnagar.</v>
      </c>
      <c r="Q21" s="47" t="e">
        <f>IF(MAIN!#REF!=FALSE,"Not Enclosed Investigation Report","Investigation Report")</f>
        <v>#REF!</v>
      </c>
      <c r="R21" s="47" t="e">
        <f>IF(MAIN!#REF!=FALSE,1,2)</f>
        <v>#REF!</v>
      </c>
      <c r="S21" s="47" t="e">
        <f t="shared" si="0"/>
        <v>#REF!</v>
      </c>
      <c r="T21" s="47" t="e">
        <f>IF(MAIN!#REF!=FALSE,"","Investigation Report")</f>
        <v>#REF!</v>
      </c>
      <c r="W21" s="47"/>
      <c r="X21" s="47"/>
      <c r="Y21" s="47"/>
      <c r="Z21" s="47"/>
      <c r="AC21" s="695"/>
      <c r="AD21" s="695"/>
      <c r="AE21" s="695"/>
      <c r="AF21" s="695"/>
      <c r="AG21" s="695"/>
      <c r="AI21" s="695"/>
      <c r="AJ21" s="695"/>
      <c r="AK21" s="695"/>
      <c r="AL21" s="695"/>
      <c r="AM21" s="695"/>
      <c r="AN21" s="695"/>
      <c r="AP21" s="695"/>
      <c r="AQ21" s="695"/>
      <c r="AR21" s="695"/>
      <c r="AS21" s="695"/>
      <c r="AT21" s="695"/>
      <c r="AU21" s="695"/>
      <c r="AV21" s="695"/>
      <c r="AW21" s="695"/>
      <c r="AX21" s="695"/>
      <c r="AY21" s="695"/>
    </row>
    <row r="22" spans="1:52" ht="30" customHeight="1" thickBot="1">
      <c r="A22" s="41">
        <v>21</v>
      </c>
      <c r="B22" s="4" t="s">
        <v>75</v>
      </c>
      <c r="C22" s="42">
        <v>21</v>
      </c>
      <c r="D22" s="2" t="s">
        <v>76</v>
      </c>
      <c r="E22" s="45">
        <v>11</v>
      </c>
      <c r="F22" s="58">
        <v>40522</v>
      </c>
      <c r="G22" s="42">
        <v>2</v>
      </c>
      <c r="H22" s="42">
        <v>15</v>
      </c>
      <c r="I22" s="311">
        <v>21</v>
      </c>
      <c r="J22" s="312">
        <v>10600</v>
      </c>
      <c r="L22" s="231">
        <v>20</v>
      </c>
      <c r="M22" s="232" t="str">
        <f>'Rec. Hos'!C22</f>
        <v>Amulya Multi Spefciality Dental Clinic, 12-13-1282, Mehtab Arcade, Opp. Ganesh Temple,Tarnaka 'X' Road, Secunderabad</v>
      </c>
      <c r="Q22" s="47" t="e">
        <f>IF(MAIN!#REF!=FALSE,"Not Enclosed Dependent Certificate","Dependent Certificate")</f>
        <v>#REF!</v>
      </c>
      <c r="R22" s="47" t="e">
        <f>IF(MAIN!#REF!=FALSE,1,2)</f>
        <v>#REF!</v>
      </c>
      <c r="S22" s="47" t="e">
        <f t="shared" si="0"/>
        <v>#REF!</v>
      </c>
      <c r="T22" s="47" t="e">
        <f>IF(MAIN!#REF!=FALSE,"","Dependent Certificate")</f>
        <v>#REF!</v>
      </c>
      <c r="W22" s="47"/>
      <c r="X22" s="47"/>
      <c r="Y22" s="47"/>
      <c r="Z22" s="47"/>
      <c r="AC22" s="695"/>
      <c r="AD22" s="695"/>
      <c r="AE22" s="695"/>
      <c r="AF22" s="695"/>
      <c r="AG22" s="695"/>
      <c r="AI22" s="695"/>
      <c r="AJ22" s="695"/>
      <c r="AK22" s="695"/>
      <c r="AL22" s="695"/>
      <c r="AM22" s="695"/>
      <c r="AN22" s="695"/>
      <c r="AP22" s="695" t="e">
        <f>CONCATENATE(AP16,AP20)</f>
        <v>#N/A</v>
      </c>
      <c r="AQ22" s="695"/>
      <c r="AR22" s="695"/>
      <c r="AS22" s="695"/>
      <c r="AT22" s="695"/>
      <c r="AU22" s="695" t="e">
        <f>IF(R8="self",AU16,AP22)</f>
        <v>#N/A</v>
      </c>
      <c r="AV22" s="695"/>
      <c r="AW22" s="695"/>
      <c r="AX22" s="695"/>
      <c r="AY22" s="695"/>
      <c r="AZ22" s="695"/>
    </row>
    <row r="23" spans="1:52" ht="30" customHeight="1" thickBot="1">
      <c r="A23" s="41">
        <v>22</v>
      </c>
      <c r="B23" s="4" t="s">
        <v>77</v>
      </c>
      <c r="C23" s="42">
        <v>22</v>
      </c>
      <c r="D23" s="2" t="s">
        <v>78</v>
      </c>
      <c r="E23" s="45">
        <v>12</v>
      </c>
      <c r="F23" s="58">
        <v>40553</v>
      </c>
      <c r="G23" s="42">
        <v>3</v>
      </c>
      <c r="H23" s="42">
        <v>30</v>
      </c>
      <c r="I23" s="311">
        <v>22</v>
      </c>
      <c r="J23" s="312">
        <v>10900</v>
      </c>
      <c r="L23" s="231">
        <v>21</v>
      </c>
      <c r="M23" s="232" t="str">
        <f>'Rec. Hos'!C23</f>
        <v>Amulya Nursing Home, Narasaropet, GunturDist.</v>
      </c>
      <c r="Q23" s="47" t="e">
        <f>IF(MAIN!#REF!=FALSE,"Not Enclosed Medical Bills","Medical Bills")</f>
        <v>#REF!</v>
      </c>
      <c r="R23" s="47" t="e">
        <f>IF(MAIN!#REF!=FALSE,1,2)</f>
        <v>#REF!</v>
      </c>
      <c r="S23" s="47" t="e">
        <f t="shared" si="0"/>
        <v>#REF!</v>
      </c>
      <c r="T23" s="47" t="e">
        <f>IF(MAIN!#REF!=FALSE,"","Medical Bills")</f>
        <v>#REF!</v>
      </c>
      <c r="W23" s="47"/>
      <c r="X23" s="47"/>
      <c r="Y23" s="47"/>
      <c r="Z23" s="47"/>
      <c r="AC23" s="695"/>
      <c r="AD23" s="695"/>
      <c r="AE23" s="695"/>
      <c r="AF23" s="695"/>
      <c r="AG23" s="695"/>
      <c r="AI23" s="695"/>
      <c r="AJ23" s="695"/>
      <c r="AK23" s="695"/>
      <c r="AL23" s="695"/>
      <c r="AM23" s="695"/>
      <c r="AN23" s="695"/>
      <c r="AP23" s="695"/>
      <c r="AQ23" s="695"/>
      <c r="AR23" s="695"/>
      <c r="AS23" s="695"/>
      <c r="AT23" s="695"/>
      <c r="AU23" s="695"/>
      <c r="AV23" s="695"/>
      <c r="AW23" s="695"/>
      <c r="AX23" s="695"/>
      <c r="AY23" s="695"/>
      <c r="AZ23" s="695"/>
    </row>
    <row r="24" spans="1:52" ht="30" customHeight="1" thickBot="1">
      <c r="A24" s="41">
        <v>23</v>
      </c>
      <c r="B24" s="4" t="s">
        <v>79</v>
      </c>
      <c r="C24" s="42">
        <v>23</v>
      </c>
      <c r="D24" s="2" t="s">
        <v>80</v>
      </c>
      <c r="E24" s="45">
        <v>13</v>
      </c>
      <c r="F24" s="58">
        <v>40584</v>
      </c>
      <c r="G24" s="44"/>
      <c r="H24" s="44"/>
      <c r="I24" s="311">
        <v>23</v>
      </c>
      <c r="J24" s="312">
        <v>11200</v>
      </c>
      <c r="L24" s="231">
        <v>22</v>
      </c>
      <c r="M24" s="232" t="str">
        <f>'Rec. Hos'!C24</f>
        <v>Anasuya Institute of Medical Sciences,Pogathota, Nellore.</v>
      </c>
      <c r="Q24" s="47" t="e">
        <f>IF(MAIN!#REF!=FALSE,"Not Enclosed Check List","Checklist")</f>
        <v>#REF!</v>
      </c>
      <c r="R24" s="47" t="e">
        <f>IF(MAIN!#REF!=FALSE,1,2)</f>
        <v>#REF!</v>
      </c>
      <c r="S24" s="47" t="e">
        <f t="shared" si="0"/>
        <v>#REF!</v>
      </c>
      <c r="T24" s="47" t="e">
        <f>IF(MAIN!#REF!=FALSE,"","Check List")</f>
        <v>#REF!</v>
      </c>
      <c r="W24" s="47"/>
      <c r="X24" s="47"/>
      <c r="Y24" s="47"/>
      <c r="Z24" s="47"/>
      <c r="AC24" s="695"/>
      <c r="AD24" s="695"/>
      <c r="AE24" s="695"/>
      <c r="AF24" s="695"/>
      <c r="AG24" s="695"/>
      <c r="AI24" s="695"/>
      <c r="AJ24" s="695"/>
      <c r="AK24" s="695"/>
      <c r="AL24" s="695"/>
      <c r="AM24" s="695"/>
      <c r="AN24" s="695"/>
      <c r="AP24" s="695"/>
      <c r="AQ24" s="695"/>
      <c r="AR24" s="695"/>
      <c r="AS24" s="695"/>
      <c r="AT24" s="695"/>
      <c r="AU24" s="695"/>
      <c r="AV24" s="695"/>
      <c r="AW24" s="695"/>
      <c r="AX24" s="695"/>
      <c r="AY24" s="695"/>
      <c r="AZ24" s="695"/>
    </row>
    <row r="25" spans="1:52" ht="30" customHeight="1" thickBot="1">
      <c r="A25" s="41">
        <v>24</v>
      </c>
      <c r="B25" s="4" t="s">
        <v>81</v>
      </c>
      <c r="C25" s="44"/>
      <c r="D25" s="54"/>
      <c r="E25" s="44"/>
      <c r="F25" s="54"/>
      <c r="G25" s="44"/>
      <c r="H25" s="44"/>
      <c r="I25" s="311">
        <v>24</v>
      </c>
      <c r="J25" s="312">
        <v>11530</v>
      </c>
      <c r="L25" s="231">
        <v>23</v>
      </c>
      <c r="M25" s="232" t="str">
        <f>'Rec. Hos'!C25</f>
        <v>Andal's Lakshmi Fertility Research &amp;Laproscopic Surgical Centre, 16-2-94,Pogathota, Nellore</v>
      </c>
      <c r="Q25" s="47" t="e">
        <f>IF(MAIN!#REF!=FALSE,"Not Enclosed Non-Drawl Certificate","Non-Drawl Certificate")</f>
        <v>#REF!</v>
      </c>
      <c r="R25" s="47" t="e">
        <f>IF(MAIN!#REF!=FALSE,1,2)</f>
        <v>#REF!</v>
      </c>
      <c r="S25" s="47" t="e">
        <f t="shared" si="0"/>
        <v>#REF!</v>
      </c>
      <c r="T25" s="47" t="e">
        <f>IF(MAIN!#REF!=FALSE,"","Non-Drawl Certificate")</f>
        <v>#REF!</v>
      </c>
      <c r="AI25" s="698"/>
      <c r="AJ25" s="695"/>
      <c r="AP25" s="695"/>
      <c r="AQ25" s="695"/>
      <c r="AR25" s="695"/>
      <c r="AS25" s="695"/>
      <c r="AT25" s="695"/>
      <c r="AU25" s="695"/>
      <c r="AV25" s="695"/>
      <c r="AW25" s="695"/>
      <c r="AX25" s="695"/>
      <c r="AY25" s="695"/>
      <c r="AZ25" s="695"/>
    </row>
    <row r="26" spans="1:52" ht="30" customHeight="1" thickBot="1">
      <c r="A26" s="41">
        <v>25</v>
      </c>
      <c r="B26" s="4" t="s">
        <v>82</v>
      </c>
      <c r="C26" s="44"/>
      <c r="D26" s="54"/>
      <c r="E26" s="44"/>
      <c r="F26" s="54"/>
      <c r="G26" s="692" t="s">
        <v>83</v>
      </c>
      <c r="H26" s="692"/>
      <c r="I26" s="311">
        <v>25</v>
      </c>
      <c r="J26" s="312">
        <v>11860</v>
      </c>
      <c r="L26" s="231">
        <v>24</v>
      </c>
      <c r="M26" s="232" t="str">
        <f>'Rec. Hos'!C26</f>
        <v>Andhra Hospitals, CVR Complex, PrakasamRoad, Vijayawada, Krishna Dist.</v>
      </c>
      <c r="Q26" s="47" t="s">
        <v>198</v>
      </c>
      <c r="R26" s="47" t="e">
        <f>SUM(R18:R25)</f>
        <v>#REF!</v>
      </c>
      <c r="AC26" s="695" t="e">
        <f>IF(R8="self",AC19,W19)</f>
        <v>#N/A</v>
      </c>
      <c r="AD26" s="695"/>
      <c r="AE26" s="695"/>
      <c r="AF26" s="695"/>
      <c r="AG26" s="695"/>
      <c r="AI26" s="695" t="s">
        <v>1617</v>
      </c>
      <c r="AJ26" s="695"/>
      <c r="AK26" s="47" t="str">
        <f>$B$55</f>
        <v>self</v>
      </c>
      <c r="AL26" s="166" t="str">
        <f>IF(AK26="self",AI26,AI27)</f>
        <v>as I have undergone Treatment for the desease</v>
      </c>
      <c r="AP26" s="695"/>
      <c r="AQ26" s="695"/>
      <c r="AR26" s="695"/>
      <c r="AS26" s="695"/>
      <c r="AT26" s="695"/>
      <c r="AU26" s="695"/>
      <c r="AV26" s="695"/>
      <c r="AW26" s="695"/>
      <c r="AX26" s="695"/>
      <c r="AY26" s="695"/>
      <c r="AZ26" s="695"/>
    </row>
    <row r="27" spans="1:52" ht="27.75" customHeight="1" thickBot="1">
      <c r="A27" s="41">
        <v>26</v>
      </c>
      <c r="B27" s="4" t="s">
        <v>84</v>
      </c>
      <c r="C27" s="281">
        <v>1</v>
      </c>
      <c r="D27" s="60"/>
      <c r="E27" s="44"/>
      <c r="F27" s="54"/>
      <c r="G27" s="53">
        <v>1</v>
      </c>
      <c r="H27" s="53" t="s">
        <v>21</v>
      </c>
      <c r="I27" s="311">
        <v>26</v>
      </c>
      <c r="J27" s="312">
        <v>12190</v>
      </c>
      <c r="L27" s="231">
        <v>25</v>
      </c>
      <c r="M27" s="232" t="str">
        <f>'Rec. Hos'!C27</f>
        <v>Ankith Multi Specialty Hospital, IbrahimPatnam, R.R. Dist.</v>
      </c>
      <c r="R27" s="47" t="e">
        <f>IF(R26=16,"","CAUTION: You have to enclose all the Documents to your Medical Bill which are mentioned above.")</f>
        <v>#REF!</v>
      </c>
      <c r="AC27" s="695"/>
      <c r="AD27" s="695"/>
      <c r="AE27" s="695"/>
      <c r="AF27" s="695"/>
      <c r="AG27" s="695"/>
      <c r="AI27" s="695" t="str">
        <f>CONCATENATE(" as my ",AK26," named ",F65," ",UPPER(MAIN!R6)," who is wholly dependent on me has undergone Treatment for the desease")</f>
        <v xml:space="preserve"> as my self named Sri. K.V.KRISHNAIAH who is wholly dependent on me has undergone Treatment for the desease</v>
      </c>
      <c r="AJ27" s="695"/>
      <c r="AP27" s="695"/>
      <c r="AQ27" s="695"/>
      <c r="AR27" s="695"/>
      <c r="AS27" s="695"/>
      <c r="AT27" s="695"/>
      <c r="AU27" s="695"/>
      <c r="AV27" s="695"/>
      <c r="AW27" s="695"/>
      <c r="AX27" s="695"/>
      <c r="AY27" s="695"/>
      <c r="AZ27" s="695"/>
    </row>
    <row r="28" spans="1:52" ht="30" customHeight="1" thickBot="1">
      <c r="A28" s="41">
        <v>27</v>
      </c>
      <c r="B28" s="4" t="s">
        <v>85</v>
      </c>
      <c r="C28" s="281">
        <v>2</v>
      </c>
      <c r="D28" s="60" t="s">
        <v>86</v>
      </c>
      <c r="E28" s="44"/>
      <c r="F28" s="54"/>
      <c r="G28" s="53">
        <v>2</v>
      </c>
      <c r="H28" s="53" t="s">
        <v>25</v>
      </c>
      <c r="I28" s="311">
        <v>27</v>
      </c>
      <c r="J28" s="312">
        <v>12550</v>
      </c>
      <c r="L28" s="231">
        <v>26</v>
      </c>
      <c r="M28" s="232" t="str">
        <f>'Rec. Hos'!C28</f>
        <v>Annapurna Hospital, 47-9-32, 3rd Lane,Dwarakanagar, Visakhapatnam</v>
      </c>
      <c r="O28" s="216">
        <v>9</v>
      </c>
      <c r="AC28" s="695"/>
      <c r="AD28" s="695"/>
      <c r="AE28" s="695"/>
      <c r="AF28" s="695"/>
      <c r="AG28" s="695"/>
      <c r="AP28" s="695"/>
      <c r="AQ28" s="695"/>
      <c r="AR28" s="695"/>
      <c r="AS28" s="695"/>
      <c r="AT28" s="695"/>
      <c r="AU28" s="695"/>
      <c r="AV28" s="695"/>
      <c r="AW28" s="695"/>
      <c r="AX28" s="695"/>
      <c r="AY28" s="695"/>
      <c r="AZ28" s="695"/>
    </row>
    <row r="29" spans="1:52" ht="30" customHeight="1" thickBot="1">
      <c r="A29" s="41">
        <v>28</v>
      </c>
      <c r="B29" s="4" t="s">
        <v>87</v>
      </c>
      <c r="C29" s="281">
        <v>3</v>
      </c>
      <c r="D29" s="60" t="s">
        <v>88</v>
      </c>
      <c r="E29" s="44"/>
      <c r="F29" s="54"/>
      <c r="G29" s="44"/>
      <c r="H29" s="44"/>
      <c r="I29" s="311">
        <v>28</v>
      </c>
      <c r="J29" s="312">
        <v>12910</v>
      </c>
      <c r="L29" s="231">
        <v>27</v>
      </c>
      <c r="M29" s="232" t="str">
        <f>'Rec. Hos'!C29</f>
        <v>Anupama Hospital, 16-31/494 &amp; 495, 6thPhase, KPHB Colony, JNTU Road,Kukatpally, Hyderabad</v>
      </c>
      <c r="O29" s="694" t="s">
        <v>1610</v>
      </c>
      <c r="P29" s="694"/>
      <c r="Q29" s="694" t="s">
        <v>1640</v>
      </c>
      <c r="R29" s="694"/>
      <c r="W29" s="696" t="s">
        <v>259</v>
      </c>
      <c r="X29" s="695"/>
      <c r="Y29" s="695"/>
      <c r="Z29" s="695"/>
      <c r="AA29" s="695"/>
      <c r="AB29" s="695"/>
      <c r="AC29" s="695"/>
      <c r="AD29" s="695"/>
      <c r="AE29" s="695"/>
      <c r="AF29" s="695"/>
      <c r="AG29" s="695"/>
      <c r="AU29" s="695"/>
      <c r="AV29" s="695"/>
      <c r="AW29" s="695"/>
      <c r="AX29" s="695"/>
      <c r="AY29" s="695"/>
      <c r="AZ29" s="695"/>
    </row>
    <row r="30" spans="1:52" ht="30" customHeight="1" thickBot="1">
      <c r="A30" s="41">
        <v>29</v>
      </c>
      <c r="B30" s="4" t="s">
        <v>89</v>
      </c>
      <c r="C30" s="281">
        <v>4</v>
      </c>
      <c r="D30" s="60" t="s">
        <v>90</v>
      </c>
      <c r="F30" s="98" t="s">
        <v>377</v>
      </c>
      <c r="G30" s="44"/>
      <c r="H30" s="44"/>
      <c r="I30" s="311">
        <v>29</v>
      </c>
      <c r="J30" s="312">
        <v>13270</v>
      </c>
      <c r="L30" s="231">
        <v>28</v>
      </c>
      <c r="M30" s="232" t="str">
        <f>'Rec. Hos'!C30</f>
        <v>Aparna Hospitals Pvt. Ltd., 2-5-680, Subedari,Hanumakonda, Warangal</v>
      </c>
      <c r="N30" s="165" t="s">
        <v>1611</v>
      </c>
      <c r="Q30" s="165" t="s">
        <v>1611</v>
      </c>
      <c r="R30" s="47" t="str">
        <f>S30&amp;" "&amp;MAIN!I6</f>
        <v>Sri. K.V.KRISHNAIAH</v>
      </c>
      <c r="S30" s="216" t="str">
        <f>$D$64</f>
        <v>Sri.</v>
      </c>
      <c r="T30" s="47" t="s">
        <v>1641</v>
      </c>
      <c r="W30" s="695" t="e">
        <f>CONCATENATE("                  I",", ",UPPER(Q3),", ",R3,", ",S3,", ",T3,", ",U3,", "," do hereby declare that, ",UPPER(Q8),", age ","(",S9,")"," Years is my ",R8," and has no property of income of ",H97," own and that, ",H82," is wholly dependent on me only, ",H82," is also not a Employee or Pensioner")</f>
        <v>#REF!</v>
      </c>
      <c r="X30" s="695"/>
      <c r="Y30" s="695"/>
      <c r="Z30" s="695"/>
      <c r="AA30" s="695"/>
      <c r="AB30" s="695"/>
    </row>
    <row r="31" spans="1:52" ht="38.25" customHeight="1" thickBot="1">
      <c r="A31" s="41">
        <v>30</v>
      </c>
      <c r="B31" s="4" t="s">
        <v>91</v>
      </c>
      <c r="C31" s="281">
        <v>5</v>
      </c>
      <c r="D31" s="60" t="s">
        <v>92</v>
      </c>
      <c r="F31" s="98" t="s">
        <v>378</v>
      </c>
      <c r="G31" s="44"/>
      <c r="H31" s="44"/>
      <c r="I31" s="311">
        <v>30</v>
      </c>
      <c r="J31" s="312">
        <v>13660</v>
      </c>
      <c r="L31" s="231">
        <v>29</v>
      </c>
      <c r="M31" s="232" t="str">
        <f>'Rec. Hos'!C31</f>
        <v>Apex Hosptials, 75-6-23, Prakash Nagar,Rajahmundry, E.G. Dist.</v>
      </c>
      <c r="N31" s="165" t="s">
        <v>1612</v>
      </c>
      <c r="O31" s="216" t="str">
        <f>PROPER(IF(MAIN!$M$20=0,LOOKUP(O28,A69:B80,B69:B80),MAIN!$M$20))</f>
        <v>Mandal Educational Officer</v>
      </c>
      <c r="Q31" s="165" t="s">
        <v>1612</v>
      </c>
      <c r="R31" s="47" t="str">
        <f>IF(A52=1,"Rtd. "&amp;$B$51,$B$51)</f>
        <v>Rtd. L.F.L. Head Master</v>
      </c>
      <c r="T31" s="166"/>
      <c r="W31" s="695"/>
      <c r="X31" s="695"/>
      <c r="Y31" s="695"/>
      <c r="Z31" s="695"/>
      <c r="AA31" s="695"/>
      <c r="AB31" s="695"/>
    </row>
    <row r="32" spans="1:52" ht="30" customHeight="1" thickBot="1">
      <c r="A32" s="41">
        <v>31</v>
      </c>
      <c r="B32" s="4" t="s">
        <v>93</v>
      </c>
      <c r="C32" s="281">
        <v>6</v>
      </c>
      <c r="D32" s="60" t="s">
        <v>94</v>
      </c>
      <c r="F32" s="98" t="s">
        <v>379</v>
      </c>
      <c r="G32" s="44"/>
      <c r="H32" s="44"/>
      <c r="I32" s="311">
        <v>31</v>
      </c>
      <c r="J32" s="312">
        <v>14050</v>
      </c>
      <c r="L32" s="231">
        <v>30</v>
      </c>
      <c r="M32" s="232" t="str">
        <f>'Rec. Hos'!C32</f>
        <v>Apollo DRDO Hospital, DRML 'X' Road,Kanchanbagh, Hyderabad</v>
      </c>
      <c r="N32" s="165" t="s">
        <v>414</v>
      </c>
      <c r="O32" s="216" t="str">
        <f>MAIN!T20</f>
        <v>MRC,Balayapalli</v>
      </c>
      <c r="Q32" s="165" t="s">
        <v>414</v>
      </c>
      <c r="R32" s="47">
        <f>MAIN!$G$9</f>
        <v>0</v>
      </c>
      <c r="S32" s="47" t="str">
        <f>IF(MAIN!R11&gt;25000,Code!T31,Code!T30)</f>
        <v>The District Educational Officer</v>
      </c>
      <c r="T32" s="172" t="s">
        <v>1642</v>
      </c>
      <c r="W32" s="695"/>
      <c r="X32" s="695"/>
      <c r="Y32" s="695"/>
      <c r="Z32" s="695"/>
      <c r="AA32" s="695"/>
      <c r="AB32" s="695"/>
    </row>
    <row r="33" spans="1:28" ht="30" customHeight="1" thickBot="1">
      <c r="A33" s="41">
        <v>32</v>
      </c>
      <c r="B33" s="4" t="s">
        <v>95</v>
      </c>
      <c r="C33" s="281">
        <v>7</v>
      </c>
      <c r="D33" s="60" t="s">
        <v>96</v>
      </c>
      <c r="F33" s="98" t="s">
        <v>380</v>
      </c>
      <c r="G33" s="44"/>
      <c r="H33" s="44"/>
      <c r="I33" s="311">
        <v>32</v>
      </c>
      <c r="J33" s="312">
        <v>14440</v>
      </c>
      <c r="L33" s="231">
        <v>31</v>
      </c>
      <c r="M33" s="232" t="str">
        <f>'Rec. Hos'!C33</f>
        <v>Apollo Hospital, Jublee Hills, Hyderabad</v>
      </c>
      <c r="N33" s="165" t="s">
        <v>4</v>
      </c>
      <c r="O33" s="216" t="str">
        <f>Mandals2!AE2</f>
        <v>Balayapalli</v>
      </c>
      <c r="Q33" s="165" t="s">
        <v>4</v>
      </c>
      <c r="R33" s="47" t="str">
        <f>Mandals1!AD2</f>
        <v>Balayapalli</v>
      </c>
      <c r="T33" s="172" t="s">
        <v>1643</v>
      </c>
      <c r="W33" s="695"/>
      <c r="X33" s="695"/>
      <c r="Y33" s="695"/>
      <c r="Z33" s="695"/>
      <c r="AA33" s="695"/>
      <c r="AB33" s="695"/>
    </row>
    <row r="34" spans="1:28" ht="30" customHeight="1" thickBot="1">
      <c r="A34" s="41">
        <v>33</v>
      </c>
      <c r="B34" s="1" t="s">
        <v>97</v>
      </c>
      <c r="C34" s="281">
        <v>8</v>
      </c>
      <c r="D34" s="60" t="s">
        <v>98</v>
      </c>
      <c r="F34" s="98" t="s">
        <v>381</v>
      </c>
      <c r="G34" s="44"/>
      <c r="H34" s="44"/>
      <c r="I34" s="311">
        <v>33</v>
      </c>
      <c r="J34" s="312">
        <v>14860</v>
      </c>
      <c r="L34" s="231">
        <v>32</v>
      </c>
      <c r="M34" s="232" t="str">
        <f>'Rec. Hos'!C34</f>
        <v>Apollo Hospital, Vikrampuri, Secunderabad.</v>
      </c>
      <c r="N34" s="165" t="s">
        <v>1613</v>
      </c>
      <c r="O34" s="216" t="str">
        <f>Mandals2!AA1</f>
        <v>Nellore District</v>
      </c>
      <c r="Q34" s="165" t="s">
        <v>1613</v>
      </c>
      <c r="R34" s="47" t="str">
        <f>Mandals1!Z1</f>
        <v>Nellore District</v>
      </c>
      <c r="T34" s="172" t="s">
        <v>1644</v>
      </c>
      <c r="W34" s="695" t="s">
        <v>507</v>
      </c>
      <c r="X34" s="695"/>
      <c r="Y34" s="695"/>
      <c r="Z34" s="695"/>
      <c r="AA34" s="695"/>
      <c r="AB34" s="695"/>
    </row>
    <row r="35" spans="1:28" ht="21.75" customHeight="1" thickBot="1">
      <c r="A35" s="41">
        <v>34</v>
      </c>
      <c r="B35" s="1" t="s">
        <v>99</v>
      </c>
      <c r="C35" s="281">
        <v>9</v>
      </c>
      <c r="D35" s="60" t="s">
        <v>100</v>
      </c>
      <c r="F35" s="98" t="s">
        <v>382</v>
      </c>
      <c r="G35" s="44"/>
      <c r="H35" s="44"/>
      <c r="I35" s="311">
        <v>34</v>
      </c>
      <c r="J35" s="312">
        <v>15280</v>
      </c>
      <c r="L35" s="231">
        <v>33</v>
      </c>
      <c r="M35" s="232" t="str">
        <f>'Rec. Hos'!C35</f>
        <v>Apollo Hospital, Waltair Main Road,Visakhapatnam</v>
      </c>
      <c r="O35" s="47" t="str">
        <f>CONCATENATE(O30,O31,O32,O33,O34)</f>
        <v>Mandal Educational OfficerMRC,BalayapalliBalayapalliNellore District</v>
      </c>
      <c r="R35" s="47" t="str">
        <f>CONCATENATE(R30,R31,R32,R33,R34)</f>
        <v>Sri. K.V.KRISHNAIAHRtd. L.F.L. Head Master0BalayapalliNellore District</v>
      </c>
      <c r="W35" s="695" t="e">
        <f>CONCATENATE("                  This is to certify that",", ",UPPER(Q3),",working as  ",R3,", ",S3,", ",T3,", ",U3,", "," He was availing medical reimbursement for second time to his mother, ",UPPER(Q8),", age ","(",S9,")"," Years  on the desease of  ",UPPER(U8))</f>
        <v>#REF!</v>
      </c>
      <c r="X35" s="695"/>
      <c r="Y35" s="695"/>
      <c r="Z35" s="695"/>
      <c r="AA35" s="695"/>
      <c r="AB35" s="695"/>
    </row>
    <row r="36" spans="1:28" ht="30" customHeight="1" thickBot="1">
      <c r="A36" s="41">
        <v>35</v>
      </c>
      <c r="B36" s="4" t="s">
        <v>101</v>
      </c>
      <c r="C36" s="281">
        <v>10</v>
      </c>
      <c r="D36" s="60" t="s">
        <v>102</v>
      </c>
      <c r="F36" s="98" t="s">
        <v>383</v>
      </c>
      <c r="G36" s="44"/>
      <c r="H36" s="44"/>
      <c r="I36" s="311">
        <v>35</v>
      </c>
      <c r="J36" s="312">
        <v>15700</v>
      </c>
      <c r="L36" s="231">
        <v>34</v>
      </c>
      <c r="M36" s="232" t="str">
        <f>'Rec. Hos'!C36</f>
        <v>Apollo Hospitals, 9-1-87, 9-1-87/1, St.John'sRoad, Beside Keyes High School,Secunderabad</v>
      </c>
      <c r="W36" s="695"/>
      <c r="X36" s="695"/>
      <c r="Y36" s="695"/>
      <c r="Z36" s="695"/>
      <c r="AA36" s="695"/>
      <c r="AB36" s="695"/>
    </row>
    <row r="37" spans="1:28" ht="30" customHeight="1" thickBot="1">
      <c r="A37" s="41">
        <v>36</v>
      </c>
      <c r="B37" s="4" t="s">
        <v>103</v>
      </c>
      <c r="C37" s="281">
        <v>11</v>
      </c>
      <c r="D37" s="60" t="s">
        <v>104</v>
      </c>
      <c r="E37" s="44"/>
      <c r="F37" s="54"/>
      <c r="G37" s="44"/>
      <c r="H37" s="44"/>
      <c r="I37" s="311">
        <v>36</v>
      </c>
      <c r="J37" s="312">
        <v>16150</v>
      </c>
      <c r="L37" s="231">
        <v>35</v>
      </c>
      <c r="M37" s="232" t="str">
        <f>'Rec. Hos'!C37</f>
        <v>Apollo Hospitals, D.No. 13-1-13, Main Road,Kakinada, E.G.Dist.</v>
      </c>
      <c r="W37" s="695"/>
      <c r="X37" s="695"/>
      <c r="Y37" s="695"/>
      <c r="Z37" s="695"/>
      <c r="AA37" s="695"/>
      <c r="AB37" s="695"/>
    </row>
    <row r="38" spans="1:28" ht="30" customHeight="1" thickBot="1">
      <c r="A38" s="41">
        <v>37</v>
      </c>
      <c r="B38" s="4" t="s">
        <v>105</v>
      </c>
      <c r="C38" s="281">
        <v>12</v>
      </c>
      <c r="D38" s="60" t="s">
        <v>106</v>
      </c>
      <c r="E38" s="44"/>
      <c r="F38" s="54"/>
      <c r="G38" s="44"/>
      <c r="H38" s="44"/>
      <c r="I38" s="311">
        <v>37</v>
      </c>
      <c r="J38" s="312">
        <v>16600</v>
      </c>
      <c r="L38" s="231">
        <v>36</v>
      </c>
      <c r="M38" s="232" t="str">
        <f>'Rec. Hos'!C38</f>
        <v>Apollo Nursing Home, 3-3-96, Civil HospitalRoad, Karimnagar.</v>
      </c>
      <c r="W38" s="695"/>
      <c r="X38" s="695"/>
      <c r="Y38" s="695"/>
      <c r="Z38" s="695"/>
      <c r="AA38" s="695"/>
      <c r="AB38" s="695"/>
    </row>
    <row r="39" spans="1:28" ht="30" customHeight="1" thickBot="1">
      <c r="A39" s="41">
        <v>38</v>
      </c>
      <c r="B39" s="4" t="s">
        <v>107</v>
      </c>
      <c r="C39" s="281">
        <v>13</v>
      </c>
      <c r="D39" s="60" t="s">
        <v>108</v>
      </c>
      <c r="E39" s="44"/>
      <c r="F39" s="54"/>
      <c r="G39" s="44"/>
      <c r="H39" s="44"/>
      <c r="I39" s="311">
        <v>38</v>
      </c>
      <c r="J39" s="312">
        <v>17050</v>
      </c>
      <c r="L39" s="231">
        <v>37</v>
      </c>
      <c r="M39" s="232" t="str">
        <f>'Rec. Hos'!C39</f>
        <v>Apollo Reach Hospitals, Railway StationRoad, Karimnagar</v>
      </c>
    </row>
    <row r="40" spans="1:28" ht="30" customHeight="1" thickBot="1">
      <c r="A40" s="41">
        <v>39</v>
      </c>
      <c r="B40" s="4" t="s">
        <v>109</v>
      </c>
      <c r="C40" s="281">
        <v>14</v>
      </c>
      <c r="D40" s="60" t="s">
        <v>110</v>
      </c>
      <c r="E40" s="44"/>
      <c r="F40" s="54"/>
      <c r="G40" s="44"/>
      <c r="H40" s="44"/>
      <c r="I40" s="311">
        <v>39</v>
      </c>
      <c r="J40" s="312">
        <v>17540</v>
      </c>
      <c r="L40" s="231">
        <v>38</v>
      </c>
      <c r="M40" s="232" t="str">
        <f>'Rec. Hos'!C40</f>
        <v>Apple Dental Care, Opp. Vijaya Talkies,Shanmuka Complex, Eluru Road, Vijayawada</v>
      </c>
    </row>
    <row r="41" spans="1:28" ht="30" customHeight="1" thickBot="1">
      <c r="A41" s="41">
        <v>40</v>
      </c>
      <c r="B41" s="4" t="s">
        <v>111</v>
      </c>
      <c r="C41" s="281">
        <v>15</v>
      </c>
      <c r="D41" s="60" t="s">
        <v>112</v>
      </c>
      <c r="E41" s="44"/>
      <c r="F41" s="54"/>
      <c r="G41" s="44"/>
      <c r="H41" s="44"/>
      <c r="I41" s="311">
        <v>40</v>
      </c>
      <c r="J41" s="312">
        <v>18030</v>
      </c>
      <c r="L41" s="231">
        <v>39</v>
      </c>
      <c r="M41" s="232" t="str">
        <f>'Rec. Hos'!C41</f>
        <v>Aravind Eye Care Centre, 20/1100, RadhaKrishna Nagar, Lane Opp. Ramesh Theatre,Kadapa</v>
      </c>
    </row>
    <row r="42" spans="1:28" ht="30" customHeight="1" thickBot="1">
      <c r="A42" s="41">
        <v>41</v>
      </c>
      <c r="B42" s="4" t="s">
        <v>113</v>
      </c>
      <c r="C42" s="281">
        <v>16</v>
      </c>
      <c r="D42" s="60" t="s">
        <v>114</v>
      </c>
      <c r="E42" s="44">
        <v>1</v>
      </c>
      <c r="F42" s="697" t="s">
        <v>106</v>
      </c>
      <c r="G42" s="697"/>
      <c r="H42" s="44"/>
      <c r="I42" s="311">
        <v>41</v>
      </c>
      <c r="J42" s="312">
        <v>18520</v>
      </c>
      <c r="L42" s="231">
        <v>40</v>
      </c>
      <c r="M42" s="232" t="str">
        <f>'Rec. Hos'!C42</f>
        <v>Aravind Eye Hospital and Lasic Center,Santhosh Nagar Colony, Mehadipatnam,Hyderabad.</v>
      </c>
    </row>
    <row r="43" spans="1:28" ht="30" customHeight="1" thickBot="1">
      <c r="A43" s="41">
        <v>42</v>
      </c>
      <c r="B43" s="4" t="s">
        <v>115</v>
      </c>
      <c r="C43" s="281">
        <v>17</v>
      </c>
      <c r="D43" s="60" t="s">
        <v>116</v>
      </c>
      <c r="E43" s="44">
        <v>2</v>
      </c>
      <c r="F43" s="697" t="s">
        <v>118</v>
      </c>
      <c r="G43" s="697"/>
      <c r="H43" s="44"/>
      <c r="I43" s="311">
        <v>42</v>
      </c>
      <c r="J43" s="312">
        <v>19050</v>
      </c>
      <c r="L43" s="231">
        <v>41</v>
      </c>
      <c r="M43" s="232" t="str">
        <f>'Rec. Hos'!C43</f>
        <v>Aravind Kidney Centre, 15/402, Brindavanam,Main Road, Nellore.</v>
      </c>
    </row>
    <row r="44" spans="1:28" ht="30" customHeight="1" thickBot="1">
      <c r="A44" s="41">
        <v>43</v>
      </c>
      <c r="B44" s="4" t="s">
        <v>117</v>
      </c>
      <c r="C44" s="281">
        <v>18</v>
      </c>
      <c r="D44" s="60" t="s">
        <v>118</v>
      </c>
      <c r="E44" s="44">
        <v>3</v>
      </c>
      <c r="F44" s="697" t="s">
        <v>124</v>
      </c>
      <c r="G44" s="697"/>
      <c r="H44" s="44"/>
      <c r="I44" s="311">
        <v>43</v>
      </c>
      <c r="J44" s="312">
        <v>19580</v>
      </c>
      <c r="L44" s="231">
        <v>42</v>
      </c>
      <c r="M44" s="232" t="str">
        <f>'Rec. Hos'!C44</f>
        <v>Aravind Nethralaya Meenakshi Diabetes andEndocrinology and Super Speciality Hospital,Swathantra Park Street, Gandhi Nagar,Nellore</v>
      </c>
    </row>
    <row r="45" spans="1:28" ht="30" customHeight="1" thickBot="1">
      <c r="A45" s="41">
        <v>44</v>
      </c>
      <c r="B45" s="4" t="s">
        <v>119</v>
      </c>
      <c r="C45" s="281">
        <v>19</v>
      </c>
      <c r="D45" s="60" t="s">
        <v>120</v>
      </c>
      <c r="E45" s="44">
        <v>4</v>
      </c>
      <c r="F45" s="697" t="s">
        <v>122</v>
      </c>
      <c r="G45" s="697"/>
      <c r="H45" s="44"/>
      <c r="I45" s="311">
        <v>44</v>
      </c>
      <c r="J45" s="312">
        <v>20110</v>
      </c>
      <c r="L45" s="231">
        <v>43</v>
      </c>
      <c r="M45" s="232" t="str">
        <f>'Rec. Hos'!C45</f>
        <v>ARK Hospital, Kukatpally, Hyderabad.</v>
      </c>
    </row>
    <row r="46" spans="1:28" ht="30" customHeight="1" thickBot="1">
      <c r="A46" s="41">
        <v>45</v>
      </c>
      <c r="B46" s="4" t="s">
        <v>121</v>
      </c>
      <c r="C46" s="281">
        <v>20</v>
      </c>
      <c r="D46" s="60" t="s">
        <v>122</v>
      </c>
      <c r="E46" s="44">
        <v>5</v>
      </c>
      <c r="F46" s="701" t="s">
        <v>124</v>
      </c>
      <c r="G46" s="701"/>
      <c r="H46" s="44"/>
      <c r="I46" s="311">
        <v>45</v>
      </c>
      <c r="J46" s="312">
        <v>20680</v>
      </c>
      <c r="L46" s="231">
        <v>44</v>
      </c>
      <c r="M46" s="232" t="str">
        <f>'Rec. Hos'!C46</f>
        <v>Arun Kidney Center, 29-23-9, TadepallivariStreet, Suryaraopet, Vijayawada, Krishna Dist.</v>
      </c>
    </row>
    <row r="47" spans="1:28" ht="30" customHeight="1" thickBot="1">
      <c r="A47" s="41">
        <v>46</v>
      </c>
      <c r="B47" s="4" t="s">
        <v>123</v>
      </c>
      <c r="C47" s="281">
        <v>21</v>
      </c>
      <c r="D47" s="60" t="s">
        <v>124</v>
      </c>
      <c r="E47" s="44">
        <v>6</v>
      </c>
      <c r="F47" s="701" t="s">
        <v>130</v>
      </c>
      <c r="G47" s="701"/>
      <c r="H47" s="44"/>
      <c r="I47" s="311">
        <v>46</v>
      </c>
      <c r="J47" s="312">
        <v>21250</v>
      </c>
      <c r="L47" s="231">
        <v>45</v>
      </c>
      <c r="M47" s="232" t="str">
        <f>'Rec. Hos'!C47</f>
        <v>Aruna Hospital, 3-8-187, Road No. 4,Chandrapuri Colony, L.B. Nagar, Hyderabad.</v>
      </c>
    </row>
    <row r="48" spans="1:28" ht="30" customHeight="1" thickBot="1">
      <c r="A48" s="41">
        <v>47</v>
      </c>
      <c r="B48" s="4" t="s">
        <v>125</v>
      </c>
      <c r="C48" s="281">
        <v>22</v>
      </c>
      <c r="D48" s="60" t="s">
        <v>126</v>
      </c>
      <c r="E48" s="44">
        <v>7</v>
      </c>
      <c r="F48" s="701" t="s">
        <v>130</v>
      </c>
      <c r="G48" s="701"/>
      <c r="H48" s="44"/>
      <c r="I48" s="311">
        <v>47</v>
      </c>
      <c r="J48" s="312">
        <v>21820</v>
      </c>
      <c r="L48" s="231">
        <v>46</v>
      </c>
      <c r="M48" s="232" t="str">
        <f>'Rec. Hos'!C48</f>
        <v>Aruna’s Smile Care Centre, Opp. Sai TejaDiagnostics, Bottuguda, Nalgonda</v>
      </c>
    </row>
    <row r="49" spans="1:16" ht="30" customHeight="1" thickBot="1">
      <c r="A49" s="41">
        <v>48</v>
      </c>
      <c r="B49" s="4" t="s">
        <v>127</v>
      </c>
      <c r="C49" s="281">
        <v>23</v>
      </c>
      <c r="D49" s="60" t="s">
        <v>128</v>
      </c>
      <c r="E49" s="44"/>
      <c r="F49" s="222">
        <v>1</v>
      </c>
      <c r="G49" s="44" t="str">
        <f>LOOKUP(F49,F50:G52,G50:G52)</f>
        <v>ZPPF</v>
      </c>
      <c r="H49" s="44"/>
      <c r="I49" s="311">
        <v>48</v>
      </c>
      <c r="J49" s="312">
        <v>22430</v>
      </c>
      <c r="L49" s="231">
        <v>47</v>
      </c>
      <c r="M49" s="232" t="str">
        <f>'Rec. Hos'!C49</f>
        <v>Asha Hospitals, 7/201, Court Road,Anantapur.</v>
      </c>
    </row>
    <row r="50" spans="1:16" ht="30" customHeight="1" thickBot="1">
      <c r="A50" s="41">
        <v>49</v>
      </c>
      <c r="B50" s="4" t="s">
        <v>129</v>
      </c>
      <c r="C50" s="281">
        <v>24</v>
      </c>
      <c r="D50" s="60" t="s">
        <v>130</v>
      </c>
      <c r="E50" s="44"/>
      <c r="F50" s="54">
        <v>1</v>
      </c>
      <c r="G50" s="44" t="s">
        <v>2418</v>
      </c>
      <c r="H50" s="44" t="s">
        <v>2420</v>
      </c>
      <c r="I50" s="311">
        <v>49</v>
      </c>
      <c r="J50" s="312">
        <v>23040</v>
      </c>
      <c r="L50" s="231">
        <v>48</v>
      </c>
      <c r="M50" s="232" t="str">
        <f>'Rec. Hos'!C50</f>
        <v>Ashok Super Speciality Dental &amp; Orthodonticand Implantology Centre, Opp. K.K.NursingHome, Civil Hospital Road, Karimnagar</v>
      </c>
    </row>
    <row r="51" spans="1:16" ht="30" customHeight="1" thickBot="1">
      <c r="A51" s="219">
        <v>21</v>
      </c>
      <c r="B51" s="54" t="str">
        <f>PROPER(IF(MAIN!$G$8=0,LOOKUP(A51,A2:B50,B2:B50),MAIN!$G$8))</f>
        <v>L.F.L. Head Master</v>
      </c>
      <c r="C51" s="281">
        <v>25</v>
      </c>
      <c r="D51" s="60" t="s">
        <v>131</v>
      </c>
      <c r="E51" s="44"/>
      <c r="F51" s="54">
        <v>2</v>
      </c>
      <c r="G51" s="44" t="s">
        <v>2419</v>
      </c>
      <c r="H51" s="44" t="s">
        <v>2421</v>
      </c>
      <c r="I51" s="311">
        <v>50</v>
      </c>
      <c r="J51" s="312">
        <v>23650</v>
      </c>
      <c r="L51" s="231">
        <v>49</v>
      </c>
      <c r="M51" s="232" t="str">
        <f>'Rec. Hos'!C51</f>
        <v>Ashwini Specialty Dental Hospital, HumayunNagar, Hyderabad</v>
      </c>
    </row>
    <row r="52" spans="1:16" ht="30" customHeight="1" thickBot="1">
      <c r="A52" s="219">
        <v>1</v>
      </c>
      <c r="B52" s="54"/>
      <c r="C52" s="281">
        <v>26</v>
      </c>
      <c r="D52" s="60" t="s">
        <v>132</v>
      </c>
      <c r="E52" s="44"/>
      <c r="F52" s="54">
        <v>3</v>
      </c>
      <c r="G52" s="44" t="s">
        <v>83</v>
      </c>
      <c r="H52" s="44" t="s">
        <v>2422</v>
      </c>
      <c r="I52" s="311">
        <v>51</v>
      </c>
      <c r="J52" s="312">
        <v>24300</v>
      </c>
      <c r="L52" s="231">
        <v>50</v>
      </c>
      <c r="M52" s="232" t="str">
        <f>'Rec. Hos'!C52</f>
        <v>Asian Institute of Gastroenterology, 6-3-661,Somajiguda, Hyderabad</v>
      </c>
    </row>
    <row r="53" spans="1:16" ht="30" customHeight="1" thickBot="1">
      <c r="A53" s="44">
        <v>1</v>
      </c>
      <c r="B53" s="54" t="s">
        <v>3946</v>
      </c>
      <c r="C53" s="281">
        <v>27</v>
      </c>
      <c r="D53" s="60" t="s">
        <v>133</v>
      </c>
      <c r="E53" s="44"/>
      <c r="F53" s="222">
        <v>1</v>
      </c>
      <c r="G53" s="44" t="str">
        <f>LOOKUP(F53,F50:H52,H50:H52)</f>
        <v>ZPPF Loan</v>
      </c>
      <c r="H53" s="44"/>
      <c r="I53" s="311">
        <v>52</v>
      </c>
      <c r="J53" s="312">
        <v>24950</v>
      </c>
      <c r="L53" s="231">
        <v>51</v>
      </c>
      <c r="M53" s="232" t="str">
        <f>'Rec. Hos'!C53</f>
        <v>Aswini Dental Hospital, 143-A Block, AdityaEnclave, opp. Saradhi Studio, Ameerpet,Hyderabad.</v>
      </c>
    </row>
    <row r="54" spans="1:16" ht="30" customHeight="1" thickBot="1">
      <c r="A54" s="44">
        <v>2</v>
      </c>
      <c r="B54" s="54" t="s">
        <v>3947</v>
      </c>
      <c r="C54" s="281">
        <v>28</v>
      </c>
      <c r="D54" s="99" t="s">
        <v>377</v>
      </c>
      <c r="E54" s="44"/>
      <c r="F54" s="222">
        <v>19</v>
      </c>
      <c r="G54" s="44"/>
      <c r="H54" s="44"/>
      <c r="I54" s="311">
        <v>53</v>
      </c>
      <c r="J54" s="312">
        <v>25600</v>
      </c>
      <c r="L54" s="231">
        <v>52</v>
      </c>
      <c r="M54" s="232" t="str">
        <f>'Rec. Hos'!C54</f>
        <v>Aswini Hospital, Near RTC Bus StandMangalagiri Road, Guntur</v>
      </c>
    </row>
    <row r="55" spans="1:16" ht="30" customHeight="1" thickBot="1">
      <c r="A55" s="219">
        <v>3</v>
      </c>
      <c r="B55" s="218" t="str">
        <f>LOOKUP(A55,A56:B66,B56:B66)</f>
        <v>self</v>
      </c>
      <c r="C55" s="281">
        <v>29</v>
      </c>
      <c r="D55" s="99" t="s">
        <v>378</v>
      </c>
      <c r="E55" s="44"/>
      <c r="F55" s="171" t="str">
        <f>LOOKUP(F54,C27:D60,D27:D60)</f>
        <v>15280-40510</v>
      </c>
      <c r="G55" s="44"/>
      <c r="H55" s="44"/>
      <c r="I55" s="311">
        <v>54</v>
      </c>
      <c r="J55" s="312">
        <v>26300</v>
      </c>
      <c r="L55" s="231">
        <v>53</v>
      </c>
      <c r="M55" s="232" t="str">
        <f>'Rec. Hos'!C55</f>
        <v>Aswini Netralayam, Guntur Road,Narsaraopeta, Guntur Dist.</v>
      </c>
    </row>
    <row r="56" spans="1:16" ht="30" customHeight="1" thickBot="1">
      <c r="A56" s="44">
        <v>1</v>
      </c>
      <c r="B56" s="61" t="s">
        <v>148</v>
      </c>
      <c r="C56" s="281">
        <v>30</v>
      </c>
      <c r="D56" s="99" t="s">
        <v>379</v>
      </c>
      <c r="E56" s="44"/>
      <c r="F56" s="54"/>
      <c r="G56" s="44"/>
      <c r="H56" s="44"/>
      <c r="I56" s="311">
        <v>55</v>
      </c>
      <c r="J56" s="312">
        <v>27000</v>
      </c>
      <c r="L56" s="231">
        <v>54</v>
      </c>
      <c r="M56" s="232" t="str">
        <f>'Rec. Hos'!C56</f>
        <v>Aswini Super SpecialtyDental Hospital, 29-13-84, Opp. Badri Heritage Apartments,Kaleswararao Road, suryaraopet, Vijayawada</v>
      </c>
    </row>
    <row r="57" spans="1:16" ht="30" customHeight="1" thickBot="1">
      <c r="A57" s="44">
        <v>2</v>
      </c>
      <c r="B57" s="62" t="s">
        <v>149</v>
      </c>
      <c r="C57" s="281">
        <v>31</v>
      </c>
      <c r="D57" s="99" t="s">
        <v>380</v>
      </c>
      <c r="E57" s="44"/>
      <c r="F57" s="54"/>
      <c r="G57" s="44"/>
      <c r="H57" s="44"/>
      <c r="I57" s="311">
        <v>56</v>
      </c>
      <c r="J57" s="312">
        <v>27700</v>
      </c>
      <c r="L57" s="231">
        <v>55</v>
      </c>
      <c r="M57" s="232" t="str">
        <f>'Rec. Hos'!C57</f>
        <v>AVPR Super Specialtiy Dental Hl., 1-1-191,Tahasil Chowrastha, Jagityal, KarimnagarDist.</v>
      </c>
      <c r="O57" s="216">
        <v>4</v>
      </c>
      <c r="P57" s="216" t="str">
        <f>LOOKUP(O57,O58:P61,P58:P61)</f>
        <v>H/o</v>
      </c>
    </row>
    <row r="58" spans="1:16" ht="30" customHeight="1" thickBot="1">
      <c r="A58" s="44">
        <v>3</v>
      </c>
      <c r="B58" s="63" t="s">
        <v>151</v>
      </c>
      <c r="C58" s="281">
        <v>32</v>
      </c>
      <c r="D58" s="99" t="s">
        <v>381</v>
      </c>
      <c r="E58" s="44"/>
      <c r="F58" s="54"/>
      <c r="G58" s="44"/>
      <c r="H58" s="44"/>
      <c r="I58" s="311">
        <v>57</v>
      </c>
      <c r="J58" s="312">
        <v>28450</v>
      </c>
      <c r="L58" s="231">
        <v>56</v>
      </c>
      <c r="M58" s="232" t="str">
        <f>'Rec. Hos'!C58</f>
        <v>Aware Global Hospitals, 8-16-01, SowbhagyaNagar, Sagar Road, Lingoliguda,Saroornagar, Hyderabad.</v>
      </c>
      <c r="O58" s="47">
        <v>1</v>
      </c>
      <c r="P58" s="166" t="s">
        <v>2415</v>
      </c>
    </row>
    <row r="59" spans="1:16" ht="30" customHeight="1" thickBot="1">
      <c r="A59" s="44">
        <v>4</v>
      </c>
      <c r="B59" s="61" t="s">
        <v>150</v>
      </c>
      <c r="C59" s="281">
        <v>33</v>
      </c>
      <c r="D59" s="99" t="s">
        <v>382</v>
      </c>
      <c r="E59" s="44"/>
      <c r="F59" s="54"/>
      <c r="G59" s="44"/>
      <c r="H59" s="44"/>
      <c r="I59" s="311">
        <v>58</v>
      </c>
      <c r="J59" s="312">
        <v>29200</v>
      </c>
      <c r="L59" s="231">
        <v>57</v>
      </c>
      <c r="M59" s="232" t="str">
        <f>'Rec. Hos'!C59</f>
        <v>Axon Hospitals, 8-3-215. SrinivasanagarColony West, Opp. ICICI Bank, S.R.Nagar,Hyderabad</v>
      </c>
      <c r="O59" s="47">
        <v>2</v>
      </c>
      <c r="P59" s="166" t="s">
        <v>2414</v>
      </c>
    </row>
    <row r="60" spans="1:16" ht="30" customHeight="1" thickBot="1">
      <c r="A60" s="44">
        <v>5</v>
      </c>
      <c r="B60" s="64" t="s">
        <v>152</v>
      </c>
      <c r="C60" s="281">
        <v>34</v>
      </c>
      <c r="D60" s="99" t="s">
        <v>383</v>
      </c>
      <c r="E60" s="44"/>
      <c r="F60" s="54">
        <v>1</v>
      </c>
      <c r="G60" s="44" t="s">
        <v>561</v>
      </c>
      <c r="H60" s="44"/>
      <c r="I60" s="311">
        <v>59</v>
      </c>
      <c r="J60" s="312">
        <v>29950</v>
      </c>
      <c r="L60" s="231">
        <v>58</v>
      </c>
      <c r="M60" s="232" t="str">
        <f>'Rec. Hos'!C60</f>
        <v>B.M.R. Hospitals, 6th lane, 2nd Cross,Arundalpet, Guntur</v>
      </c>
      <c r="O60" s="47">
        <v>3</v>
      </c>
      <c r="P60" s="166" t="s">
        <v>2416</v>
      </c>
    </row>
    <row r="61" spans="1:16" ht="30" customHeight="1" thickBot="1">
      <c r="A61" s="44">
        <v>6</v>
      </c>
      <c r="B61" s="64" t="s">
        <v>153</v>
      </c>
      <c r="C61" s="44">
        <v>1</v>
      </c>
      <c r="D61" s="54" t="s">
        <v>145</v>
      </c>
      <c r="E61" s="219">
        <v>1</v>
      </c>
      <c r="F61" s="54">
        <v>2</v>
      </c>
      <c r="G61" s="44" t="s">
        <v>562</v>
      </c>
      <c r="H61" s="44"/>
      <c r="I61" s="311">
        <v>60</v>
      </c>
      <c r="J61" s="312">
        <v>30750</v>
      </c>
      <c r="L61" s="231">
        <v>59</v>
      </c>
      <c r="M61" s="232" t="str">
        <f>'Rec. Hos'!C61</f>
        <v>Balaji Cancer Center, Gowri Shankar TheatreRoad, Kothapet, Guntur.</v>
      </c>
      <c r="O61" s="47">
        <v>4</v>
      </c>
      <c r="P61" s="166" t="s">
        <v>2417</v>
      </c>
    </row>
    <row r="62" spans="1:16" ht="30" customHeight="1" thickBot="1">
      <c r="A62" s="44">
        <v>7</v>
      </c>
      <c r="B62" s="65" t="s">
        <v>154</v>
      </c>
      <c r="C62" s="44">
        <v>2</v>
      </c>
      <c r="D62" s="54" t="s">
        <v>146</v>
      </c>
      <c r="E62" s="219" t="str">
        <f>LOOKUP(E61,F60:G62,G60:G62)</f>
        <v>sir</v>
      </c>
      <c r="F62" s="54">
        <v>3</v>
      </c>
      <c r="G62" s="44" t="s">
        <v>562</v>
      </c>
      <c r="H62" s="44"/>
      <c r="I62" s="311">
        <v>61</v>
      </c>
      <c r="J62" s="312">
        <v>31550</v>
      </c>
      <c r="L62" s="231">
        <v>60</v>
      </c>
      <c r="M62" s="232" t="str">
        <f>'Rec. Hos'!C62</f>
        <v>Balaji Dental Hospital,11-231 , Opp:Girls Jr.College, Sai Nagar, Ananthapur.</v>
      </c>
    </row>
    <row r="63" spans="1:16" ht="30" customHeight="1" thickBot="1">
      <c r="A63" s="44">
        <v>8</v>
      </c>
      <c r="B63" s="64" t="s">
        <v>155</v>
      </c>
      <c r="C63" s="44">
        <v>3</v>
      </c>
      <c r="D63" s="54" t="s">
        <v>147</v>
      </c>
      <c r="E63" s="44"/>
      <c r="F63" s="54"/>
      <c r="G63" s="44"/>
      <c r="H63" s="44"/>
      <c r="I63" s="311">
        <v>62</v>
      </c>
      <c r="J63" s="312">
        <v>32350</v>
      </c>
      <c r="L63" s="231">
        <v>61</v>
      </c>
      <c r="M63" s="232" t="str">
        <f>'Rec. Hos'!C63</f>
        <v>Balaji Eye Care &amp; Laser Centre, 1st Floor, 6-3-788/32, Durga Nagar Colony, Opp. ChandanaBros. Ameerpet, Hyderabad</v>
      </c>
    </row>
    <row r="64" spans="1:16" ht="30" customHeight="1" thickBot="1">
      <c r="A64" s="44">
        <v>9</v>
      </c>
      <c r="B64" s="64" t="s">
        <v>156</v>
      </c>
      <c r="C64" s="219">
        <v>1</v>
      </c>
      <c r="D64" s="220" t="str">
        <f>LOOKUP(C64,C61:D63,D61:D63)</f>
        <v>Sri.</v>
      </c>
      <c r="E64" s="44"/>
      <c r="F64" s="54"/>
      <c r="G64" s="44"/>
      <c r="H64" s="44"/>
      <c r="I64" s="311">
        <v>63</v>
      </c>
      <c r="J64" s="312">
        <v>33200</v>
      </c>
      <c r="L64" s="231">
        <v>62</v>
      </c>
      <c r="M64" s="232" t="str">
        <f>'Rec. Hos'!C64</f>
        <v>Balaji Hospital, Opp. Ram Laxman Theater,S.V.N. Road, Warangal</v>
      </c>
    </row>
    <row r="65" spans="1:13" ht="30" customHeight="1" thickBot="1">
      <c r="A65" s="44">
        <v>10</v>
      </c>
      <c r="B65" s="64" t="s">
        <v>157</v>
      </c>
      <c r="C65" s="44">
        <v>1</v>
      </c>
      <c r="D65" s="54" t="s">
        <v>162</v>
      </c>
      <c r="E65" s="219">
        <v>7</v>
      </c>
      <c r="F65" s="220" t="str">
        <f>LOOKUP(E65,C65:D71,D65:D71)</f>
        <v>Sri.</v>
      </c>
      <c r="G65" s="44"/>
      <c r="H65" s="44"/>
      <c r="I65" s="311">
        <v>64</v>
      </c>
      <c r="J65" s="312">
        <v>34050</v>
      </c>
      <c r="L65" s="231">
        <v>63</v>
      </c>
      <c r="M65" s="232" t="str">
        <f>'Rec. Hos'!C65</f>
        <v>Balaji Hospital, Plot No. 34,34/A, N.C.L.South, Pet Basheerabad, Medchal Road,Secunderabad.</v>
      </c>
    </row>
    <row r="66" spans="1:13" ht="30" customHeight="1" thickBot="1">
      <c r="A66" s="44">
        <v>11</v>
      </c>
      <c r="B66" s="64" t="s">
        <v>158</v>
      </c>
      <c r="C66" s="44">
        <v>2</v>
      </c>
      <c r="D66" s="54" t="s">
        <v>147</v>
      </c>
      <c r="E66" s="44"/>
      <c r="F66" s="54"/>
      <c r="G66" s="44"/>
      <c r="H66" s="44"/>
      <c r="I66" s="311">
        <v>65</v>
      </c>
      <c r="J66" s="312">
        <v>34900</v>
      </c>
      <c r="L66" s="231">
        <v>64</v>
      </c>
      <c r="M66" s="232" t="str">
        <f>'Rec. Hos'!C66</f>
        <v>Balaji Multi Speciality Hospital, Near RTC BusStand Circle, Madanapalli, Chittoor District.</v>
      </c>
    </row>
    <row r="67" spans="1:13" ht="30" customHeight="1" thickBot="1">
      <c r="A67" s="44"/>
      <c r="B67" s="54"/>
      <c r="C67" s="44">
        <v>3</v>
      </c>
      <c r="D67" s="54" t="s">
        <v>163</v>
      </c>
      <c r="E67" s="44"/>
      <c r="F67" s="54"/>
      <c r="G67" s="44"/>
      <c r="H67" s="44"/>
      <c r="I67" s="311">
        <v>66</v>
      </c>
      <c r="J67" s="312">
        <v>35800</v>
      </c>
      <c r="L67" s="231">
        <v>65</v>
      </c>
      <c r="M67" s="232" t="str">
        <f>'Rec. Hos'!C67</f>
        <v>Balaji Orthopaedic &amp; Trauma Hospital, 13-7-939/4, Tuda Office Road, Tirupathi</v>
      </c>
    </row>
    <row r="68" spans="1:13" ht="30" customHeight="1" thickBot="1">
      <c r="A68" s="687" t="s">
        <v>159</v>
      </c>
      <c r="B68" s="687"/>
      <c r="C68" s="44">
        <v>4</v>
      </c>
      <c r="D68" s="54" t="s">
        <v>164</v>
      </c>
      <c r="E68" s="44"/>
      <c r="F68" s="54"/>
      <c r="G68" s="44"/>
      <c r="H68" s="44"/>
      <c r="I68" s="311">
        <v>67</v>
      </c>
      <c r="J68" s="312">
        <v>36700</v>
      </c>
      <c r="L68" s="231">
        <v>66</v>
      </c>
      <c r="M68" s="232" t="str">
        <f>'Rec. Hos'!C68</f>
        <v>Bharat Dental Care Multi Speciality DentalHospital, Theatre Road, Tuni, E.G.Dist.</v>
      </c>
    </row>
    <row r="69" spans="1:13" ht="30" customHeight="1" thickBot="1">
      <c r="A69" s="41">
        <v>1</v>
      </c>
      <c r="B69" s="1" t="s">
        <v>18</v>
      </c>
      <c r="C69" s="44">
        <v>5</v>
      </c>
      <c r="D69" s="54" t="s">
        <v>165</v>
      </c>
      <c r="E69" s="44"/>
      <c r="F69" s="54"/>
      <c r="G69" s="44"/>
      <c r="H69" s="44"/>
      <c r="I69" s="311">
        <v>68</v>
      </c>
      <c r="J69" s="312">
        <v>37600</v>
      </c>
      <c r="L69" s="231">
        <v>67</v>
      </c>
      <c r="M69" s="232" t="str">
        <f>'Rec. Hos'!C69</f>
        <v>Bharathi Hospitals, Gandhi Nagar, R.S. Road,Y.M. Palli, Kadapa.</v>
      </c>
    </row>
    <row r="70" spans="1:13" ht="30" customHeight="1" thickBot="1">
      <c r="A70" s="41">
        <v>2</v>
      </c>
      <c r="B70" s="1" t="s">
        <v>41</v>
      </c>
      <c r="C70" s="44">
        <v>6</v>
      </c>
      <c r="D70" s="54" t="s">
        <v>146</v>
      </c>
      <c r="E70" s="44"/>
      <c r="F70" s="54"/>
      <c r="G70" s="44"/>
      <c r="H70" s="44"/>
      <c r="I70" s="311">
        <v>69</v>
      </c>
      <c r="J70" s="312">
        <v>38570</v>
      </c>
      <c r="L70" s="231">
        <v>68</v>
      </c>
      <c r="M70" s="232" t="str">
        <f>'Rec. Hos'!C70</f>
        <v>Bhavya Multi Speciality Hospital, Plot NO.65,Road No.5, New Samathapuri Colony, NagoleX Roads, Hyderabad</v>
      </c>
    </row>
    <row r="71" spans="1:13" ht="30" customHeight="1" thickBot="1">
      <c r="A71" s="41">
        <v>3</v>
      </c>
      <c r="B71" s="4" t="s">
        <v>43</v>
      </c>
      <c r="C71" s="44">
        <v>7</v>
      </c>
      <c r="D71" s="54" t="s">
        <v>145</v>
      </c>
      <c r="E71" s="44"/>
      <c r="F71" s="54"/>
      <c r="G71" s="44"/>
      <c r="H71" s="44"/>
      <c r="I71" s="311">
        <v>70</v>
      </c>
      <c r="J71" s="312">
        <v>39540</v>
      </c>
      <c r="L71" s="231">
        <v>69</v>
      </c>
      <c r="M71" s="232" t="str">
        <f>'Rec. Hos'!C71</f>
        <v>Bhavya Multi Speciality Hospital, Plot NO.65,Road No.5, New Samathapuri Colony, NagoleX Roads, Hyderabad</v>
      </c>
    </row>
    <row r="72" spans="1:13" ht="30" customHeight="1" thickBot="1">
      <c r="A72" s="41">
        <v>4</v>
      </c>
      <c r="B72" s="4" t="s">
        <v>45</v>
      </c>
      <c r="C72" s="44"/>
      <c r="D72" s="54"/>
      <c r="E72" s="44"/>
      <c r="F72" s="54"/>
      <c r="G72" s="44"/>
      <c r="H72" s="44"/>
      <c r="I72" s="311">
        <v>71</v>
      </c>
      <c r="J72" s="312">
        <v>40510</v>
      </c>
      <c r="L72" s="231">
        <v>70</v>
      </c>
      <c r="M72" s="232" t="str">
        <f>'Rec. Hos'!C72</f>
        <v>Bhimavaram Hospital, J.P. Road,Bhimavaram, W.G.Dist.</v>
      </c>
    </row>
    <row r="73" spans="1:13" ht="30" customHeight="1" thickBot="1">
      <c r="A73" s="41">
        <v>5</v>
      </c>
      <c r="B73" s="4" t="s">
        <v>64</v>
      </c>
      <c r="C73" s="217">
        <v>2</v>
      </c>
      <c r="D73" s="217" t="str">
        <f>LOOKUP(C73,C74:D75,D74:D75)</f>
        <v>Private</v>
      </c>
      <c r="I73" s="311">
        <v>72</v>
      </c>
      <c r="J73" s="312">
        <v>41550</v>
      </c>
      <c r="L73" s="231">
        <v>71</v>
      </c>
      <c r="M73" s="232" t="str">
        <f>'Rec. Hos'!C73</f>
        <v>Bhuma Super Speciality Dental Hospital,21/604, Opp. Masjid, 7 Roads Circle, Kadapa</v>
      </c>
    </row>
    <row r="74" spans="1:13" ht="30" customHeight="1" thickBot="1">
      <c r="A74" s="41">
        <v>6</v>
      </c>
      <c r="B74" s="4" t="s">
        <v>66</v>
      </c>
      <c r="C74" s="44">
        <v>1</v>
      </c>
      <c r="D74" s="54" t="s">
        <v>214</v>
      </c>
      <c r="I74" s="311">
        <v>73</v>
      </c>
      <c r="J74" s="312">
        <v>42590</v>
      </c>
      <c r="L74" s="231">
        <v>72</v>
      </c>
      <c r="M74" s="232" t="str">
        <f>'Rec. Hos'!C74</f>
        <v>Bishopl John Memorial City Health Centre,D.No. 25-13-1, Opp. R &amp; B Office, G.T.Road,Eluru, W.G.Dist.</v>
      </c>
    </row>
    <row r="75" spans="1:13" ht="30" customHeight="1" thickBot="1">
      <c r="A75" s="41">
        <v>7</v>
      </c>
      <c r="B75" s="4" t="s">
        <v>160</v>
      </c>
      <c r="C75" s="44">
        <v>2</v>
      </c>
      <c r="D75" s="54" t="s">
        <v>215</v>
      </c>
      <c r="I75" s="311">
        <v>74</v>
      </c>
      <c r="J75" s="312">
        <v>43630</v>
      </c>
      <c r="L75" s="231">
        <v>73</v>
      </c>
      <c r="M75" s="232" t="str">
        <f>'Rec. Hos'!C75</f>
        <v>Bollineni Eye Hospital and Research Center,Dargametta, Nellore.</v>
      </c>
    </row>
    <row r="76" spans="1:13" ht="30" customHeight="1" thickBot="1">
      <c r="A76" s="41">
        <v>8</v>
      </c>
      <c r="B76" s="4" t="s">
        <v>161</v>
      </c>
      <c r="I76" s="311">
        <v>75</v>
      </c>
      <c r="J76" s="312">
        <v>44740</v>
      </c>
      <c r="L76" s="231">
        <v>74</v>
      </c>
      <c r="M76" s="232" t="str">
        <f>'Rec. Hos'!C76</f>
        <v>Bollineni Heart Centre Pvt. Ltd. 77-9-37/1,Seelam Nookaraju Complex Street,Rajhmundry, E.G.Dist.</v>
      </c>
    </row>
    <row r="77" spans="1:13" ht="30" customHeight="1" thickBot="1">
      <c r="A77" s="41">
        <v>9</v>
      </c>
      <c r="B77" s="4" t="s">
        <v>89</v>
      </c>
      <c r="I77" s="311">
        <v>76</v>
      </c>
      <c r="J77" s="312">
        <v>45850</v>
      </c>
      <c r="L77" s="231">
        <v>75</v>
      </c>
      <c r="M77" s="232" t="str">
        <f>'Rec. Hos'!C77</f>
        <v>Bollineni Heart Centre, 46-7-47, Danavaipet,Rajhmundry, E.G.Dist.</v>
      </c>
    </row>
    <row r="78" spans="1:13" ht="30" customHeight="1" thickBot="1">
      <c r="A78" s="41">
        <v>10</v>
      </c>
      <c r="B78" s="4" t="s">
        <v>95</v>
      </c>
      <c r="I78" s="311">
        <v>77</v>
      </c>
      <c r="J78" s="312">
        <v>46960</v>
      </c>
      <c r="L78" s="231">
        <v>76</v>
      </c>
      <c r="M78" s="232" t="str">
        <f>'Rec. Hos'!C78</f>
        <v>Bollineni Ramanaiah Memorial Hospital Pvt.Ltd., (Dental Department) Ambuja Centre,Durgamitta, Nellore.</v>
      </c>
    </row>
    <row r="79" spans="1:13" ht="30" customHeight="1" thickBot="1">
      <c r="A79" s="41">
        <v>11</v>
      </c>
      <c r="B79" s="1" t="s">
        <v>97</v>
      </c>
      <c r="I79" s="311">
        <v>78</v>
      </c>
      <c r="J79" s="312">
        <v>48160</v>
      </c>
      <c r="L79" s="231">
        <v>77</v>
      </c>
      <c r="M79" s="232" t="str">
        <f>'Rec. Hos'!C79</f>
        <v>Bollineni Ramanaiah Memorial Hospital,Ambuja Centre, Durgamitta, Nellore.</v>
      </c>
    </row>
    <row r="80" spans="1:13" ht="30" customHeight="1" thickBot="1">
      <c r="A80" s="41">
        <v>12</v>
      </c>
      <c r="B80" s="1" t="s">
        <v>99</v>
      </c>
      <c r="I80" s="311">
        <v>79</v>
      </c>
      <c r="J80" s="312">
        <v>49360</v>
      </c>
      <c r="L80" s="231">
        <v>78</v>
      </c>
      <c r="M80" s="232" t="str">
        <f>'Rec. Hos'!C80</f>
        <v>Bombay Nursing Home, Hyderabad Road,Nizamabad.</v>
      </c>
    </row>
    <row r="81" spans="2:13" ht="30" customHeight="1" thickBot="1">
      <c r="I81" s="311">
        <v>80</v>
      </c>
      <c r="J81" s="312">
        <v>50560</v>
      </c>
      <c r="L81" s="231">
        <v>79</v>
      </c>
      <c r="M81" s="232" t="str">
        <f>'Rec. Hos'!C81</f>
        <v>C.C. Shoroff Memorial Hospital, Barkatpura,Hyderabad</v>
      </c>
    </row>
    <row r="82" spans="2:13" ht="30" customHeight="1" thickBot="1">
      <c r="E82" s="44">
        <v>1</v>
      </c>
      <c r="F82" s="61" t="s">
        <v>148</v>
      </c>
      <c r="G82" s="66" t="s">
        <v>257</v>
      </c>
      <c r="H82" s="217" t="str">
        <f>VLOOKUP(A55,E82:G92,3,FALSE)</f>
        <v>he</v>
      </c>
      <c r="I82" s="311">
        <v>81</v>
      </c>
      <c r="J82" s="312">
        <v>51760</v>
      </c>
      <c r="L82" s="231">
        <v>80</v>
      </c>
      <c r="M82" s="232" t="str">
        <f>'Rec. Hos'!C82</f>
        <v>C.N. Hospitals, Birla Compound, B-Camp,Kurnool.</v>
      </c>
    </row>
    <row r="83" spans="2:13" ht="30" customHeight="1" thickBot="1">
      <c r="E83" s="44">
        <v>2</v>
      </c>
      <c r="F83" s="62" t="s">
        <v>149</v>
      </c>
      <c r="G83" s="66" t="s">
        <v>258</v>
      </c>
      <c r="I83" s="311">
        <v>82</v>
      </c>
      <c r="J83" s="312">
        <v>53060</v>
      </c>
      <c r="L83" s="231">
        <v>81</v>
      </c>
      <c r="M83" s="232" t="str">
        <f>'Rec. Hos'!C83</f>
        <v>C.S. Reddy Super, Speciality Dental Hospital,3/271 Dr. Prabhakar Rao, Hospital Complex,Christial Lane , Kadapa.</v>
      </c>
    </row>
    <row r="84" spans="2:13" ht="30" customHeight="1" thickBot="1">
      <c r="E84" s="44">
        <v>3</v>
      </c>
      <c r="F84" s="63" t="s">
        <v>151</v>
      </c>
      <c r="G84" s="66" t="s">
        <v>257</v>
      </c>
      <c r="I84" s="311">
        <v>83</v>
      </c>
      <c r="J84" s="312">
        <v>54360</v>
      </c>
      <c r="L84" s="231">
        <v>82</v>
      </c>
      <c r="M84" s="232" t="str">
        <f>'Rec. Hos'!C84</f>
        <v>Care Dental Specialities Hospital, 40/353-C,Gandhi Nagar, Kurnool</v>
      </c>
    </row>
    <row r="85" spans="2:13" ht="30" customHeight="1" thickBot="1">
      <c r="E85" s="44">
        <v>4</v>
      </c>
      <c r="F85" s="61" t="s">
        <v>150</v>
      </c>
      <c r="G85" s="66" t="s">
        <v>258</v>
      </c>
      <c r="I85" s="311">
        <v>84</v>
      </c>
      <c r="J85" s="312">
        <v>55660</v>
      </c>
      <c r="L85" s="231">
        <v>83</v>
      </c>
      <c r="M85" s="232" t="str">
        <f>'Rec. Hos'!C85</f>
        <v>Care Hospital (A unit of Quality care India Ltd),Banjara Hills, Hyderabad.</v>
      </c>
    </row>
    <row r="86" spans="2:13" ht="30" customHeight="1" thickBot="1">
      <c r="B86" s="1" t="s">
        <v>18</v>
      </c>
      <c r="C86" s="46">
        <v>2</v>
      </c>
      <c r="E86" s="44">
        <v>5</v>
      </c>
      <c r="F86" s="64" t="s">
        <v>152</v>
      </c>
      <c r="G86" s="66" t="s">
        <v>257</v>
      </c>
      <c r="I86" s="45">
        <v>91</v>
      </c>
      <c r="J86" s="96"/>
      <c r="L86" s="231">
        <v>84</v>
      </c>
      <c r="M86" s="232" t="str">
        <f>'Rec. Hos'!C86</f>
        <v>Care Hospital (Quality Care Inida Limited)Exhibition Road, Nampally, Hyderabad.</v>
      </c>
    </row>
    <row r="87" spans="2:13" ht="30" customHeight="1" thickBot="1">
      <c r="B87" s="1" t="s">
        <v>41</v>
      </c>
      <c r="C87" s="46">
        <v>2</v>
      </c>
      <c r="E87" s="44">
        <v>6</v>
      </c>
      <c r="F87" s="64" t="s">
        <v>153</v>
      </c>
      <c r="G87" s="66" t="s">
        <v>258</v>
      </c>
      <c r="I87" s="45">
        <v>92</v>
      </c>
      <c r="J87" s="96"/>
      <c r="L87" s="231">
        <v>85</v>
      </c>
      <c r="M87" s="232" t="str">
        <f>'Rec. Hos'!C87</f>
        <v>Care Hospital, Waltair Main Road,Visakhapatnam</v>
      </c>
    </row>
    <row r="88" spans="2:13" ht="30" customHeight="1" thickBot="1">
      <c r="B88" s="4" t="s">
        <v>43</v>
      </c>
      <c r="C88" s="46">
        <v>1</v>
      </c>
      <c r="E88" s="44">
        <v>7</v>
      </c>
      <c r="F88" s="65" t="s">
        <v>154</v>
      </c>
      <c r="G88" s="66" t="s">
        <v>257</v>
      </c>
      <c r="I88" s="45">
        <v>93</v>
      </c>
      <c r="J88" s="96"/>
      <c r="L88" s="231">
        <v>86</v>
      </c>
      <c r="M88" s="232" t="str">
        <f>'Rec. Hos'!C88</f>
        <v>Care Super Speciality Dental Hospital,21/603, Palem Papaiah Street, Near 7 Roads,Kadapa</v>
      </c>
    </row>
    <row r="89" spans="2:13" ht="30" customHeight="1" thickBot="1">
      <c r="B89" s="4" t="s">
        <v>45</v>
      </c>
      <c r="C89" s="46">
        <v>1</v>
      </c>
      <c r="E89" s="44">
        <v>8</v>
      </c>
      <c r="F89" s="64" t="s">
        <v>155</v>
      </c>
      <c r="G89" s="66" t="s">
        <v>258</v>
      </c>
      <c r="I89" s="45">
        <v>94</v>
      </c>
      <c r="J89" s="96"/>
      <c r="L89" s="231">
        <v>87</v>
      </c>
      <c r="M89" s="232" t="str">
        <f>'Rec. Hos'!C89</f>
        <v>Care Super SpecialtyDental Hospital Pvt. Ltd,Juvvalapalem Road, Bhimavaram, W.G.Dist.</v>
      </c>
    </row>
    <row r="90" spans="2:13" ht="30" customHeight="1" thickBot="1">
      <c r="B90" s="4" t="s">
        <v>64</v>
      </c>
      <c r="C90" s="46">
        <v>2</v>
      </c>
      <c r="E90" s="44">
        <v>9</v>
      </c>
      <c r="F90" s="64" t="s">
        <v>156</v>
      </c>
      <c r="G90" s="66" t="s">
        <v>258</v>
      </c>
      <c r="I90" s="45">
        <v>95</v>
      </c>
      <c r="J90" s="96"/>
      <c r="L90" s="231">
        <v>88</v>
      </c>
      <c r="M90" s="232" t="str">
        <f>'Rec. Hos'!C90</f>
        <v>Care Super SpecialtyHospital, 16-11/72,Pogathota, Nellore.</v>
      </c>
    </row>
    <row r="91" spans="2:13" ht="30" customHeight="1" thickBot="1">
      <c r="B91" s="4" t="s">
        <v>66</v>
      </c>
      <c r="C91" s="46">
        <v>2</v>
      </c>
      <c r="E91" s="44">
        <v>10</v>
      </c>
      <c r="F91" s="64" t="s">
        <v>157</v>
      </c>
      <c r="G91" s="66" t="s">
        <v>257</v>
      </c>
      <c r="I91" s="45">
        <v>96</v>
      </c>
      <c r="J91" s="96"/>
      <c r="L91" s="231">
        <v>89</v>
      </c>
      <c r="M91" s="232" t="str">
        <f>'Rec. Hos'!C91</f>
        <v>Chaitanya Dental Hospital, 1-1-230/33 JyothiBhavan, Chikkadpally, Hyderabad.</v>
      </c>
    </row>
    <row r="92" spans="2:13" ht="30" customHeight="1" thickBot="1">
      <c r="B92" s="4" t="s">
        <v>160</v>
      </c>
      <c r="C92" s="46">
        <v>2</v>
      </c>
      <c r="E92" s="44">
        <v>11</v>
      </c>
      <c r="F92" s="64" t="s">
        <v>158</v>
      </c>
      <c r="G92" s="66" t="s">
        <v>258</v>
      </c>
      <c r="I92" s="45">
        <v>97</v>
      </c>
      <c r="J92" s="96"/>
      <c r="L92" s="231">
        <v>90</v>
      </c>
      <c r="M92" s="232" t="str">
        <f>'Rec. Hos'!C92</f>
        <v>Chaitanya Eye Hospital, Tikkili Road, NearSiddhartha Arts College, Mogalrajpuram,Vijayawada, Krishna Dist.</v>
      </c>
    </row>
    <row r="93" spans="2:13" ht="30" customHeight="1" thickBot="1">
      <c r="B93" s="4" t="s">
        <v>161</v>
      </c>
      <c r="C93" s="46">
        <v>2</v>
      </c>
      <c r="I93" s="45">
        <v>98</v>
      </c>
      <c r="J93" s="96"/>
      <c r="L93" s="231">
        <v>91</v>
      </c>
      <c r="M93" s="232" t="str">
        <f>'Rec. Hos'!C93</f>
        <v>Chaitanya Hospital, Near By-Pass, AnjaiahRoad, Ongole, Prakasam Dist.</v>
      </c>
    </row>
    <row r="94" spans="2:13" ht="30" customHeight="1" thickBot="1">
      <c r="B94" s="4" t="s">
        <v>89</v>
      </c>
      <c r="C94" s="46">
        <v>1</v>
      </c>
      <c r="I94" s="45">
        <v>99</v>
      </c>
      <c r="J94" s="96"/>
      <c r="L94" s="231">
        <v>92</v>
      </c>
      <c r="M94" s="232" t="str">
        <f>'Rec. Hos'!C94</f>
        <v>Challa Eye Care Centre, Plot No. 8-2-268/R/9-P, Sagar Society Main Road, Road No.2,Banjara Hills, Hyderabad</v>
      </c>
    </row>
    <row r="95" spans="2:13" ht="30" customHeight="1" thickBot="1">
      <c r="B95" s="4" t="s">
        <v>95</v>
      </c>
      <c r="C95" s="46">
        <v>2</v>
      </c>
      <c r="I95" s="45">
        <v>100</v>
      </c>
      <c r="J95" s="96"/>
      <c r="L95" s="231">
        <v>93</v>
      </c>
      <c r="M95" s="232" t="str">
        <f>'Rec. Hos'!C95</f>
        <v>Challa Hospital, 7-1-71/A/1, Dharam KaranRoad, Ameerpet, Hyderabad.</v>
      </c>
    </row>
    <row r="96" spans="2:13" ht="30" customHeight="1" thickBot="1">
      <c r="B96" s="1" t="s">
        <v>97</v>
      </c>
      <c r="C96" s="46">
        <v>1</v>
      </c>
      <c r="I96" s="45">
        <v>101</v>
      </c>
      <c r="J96" s="96"/>
      <c r="L96" s="231">
        <v>94</v>
      </c>
      <c r="M96" s="232" t="str">
        <f>'Rec. Hos'!C96</f>
        <v>Chandamama Children's Hospital, SundaraiahBhavan Road, Ongole, Prakasam Dist.</v>
      </c>
    </row>
    <row r="97" spans="1:13" ht="30" customHeight="1" thickBot="1">
      <c r="B97" s="1" t="s">
        <v>99</v>
      </c>
      <c r="C97" s="46">
        <v>1</v>
      </c>
      <c r="E97" s="44">
        <v>1</v>
      </c>
      <c r="F97" s="61" t="s">
        <v>148</v>
      </c>
      <c r="G97" s="66" t="s">
        <v>260</v>
      </c>
      <c r="H97" s="217" t="str">
        <f>VLOOKUP(A55,E97:G107,3,FALSE)</f>
        <v>his</v>
      </c>
      <c r="I97" s="45">
        <v>102</v>
      </c>
      <c r="J97" s="96"/>
      <c r="L97" s="231">
        <v>95</v>
      </c>
      <c r="M97" s="232" t="str">
        <f>'Rec. Hos'!C97</f>
        <v>Charitasri Hospitals Ltd., 29-6-8/1,Ramachandra Rao Road, Suryaraopet,Vijayawada, Krishna Dist.</v>
      </c>
    </row>
    <row r="98" spans="1:13" ht="30" customHeight="1" thickBot="1">
      <c r="E98" s="44">
        <v>2</v>
      </c>
      <c r="F98" s="62" t="s">
        <v>149</v>
      </c>
      <c r="G98" s="66" t="s">
        <v>261</v>
      </c>
      <c r="I98" s="45">
        <v>103</v>
      </c>
      <c r="J98" s="96"/>
      <c r="L98" s="231">
        <v>96</v>
      </c>
      <c r="M98" s="232" t="str">
        <f>'Rec. Hos'!C98</f>
        <v>Chelmada Ananda Rao Institute of MedicalSciences, Karimnagar</v>
      </c>
    </row>
    <row r="99" spans="1:13" ht="30" customHeight="1" thickBot="1">
      <c r="E99" s="44">
        <v>3</v>
      </c>
      <c r="F99" s="63" t="s">
        <v>151</v>
      </c>
      <c r="G99" s="66" t="s">
        <v>260</v>
      </c>
      <c r="I99" s="45">
        <v>104</v>
      </c>
      <c r="J99" s="96"/>
      <c r="L99" s="231">
        <v>97</v>
      </c>
      <c r="M99" s="232" t="str">
        <f>'Rec. Hos'!C99</f>
        <v>Citi Orthopaedic Centre, H.No. 32-6-18A,Sikha Mani Centre, Prajasaktinagar,Vijayawada</v>
      </c>
    </row>
    <row r="100" spans="1:13" ht="30" customHeight="1" thickBot="1">
      <c r="E100" s="44">
        <v>4</v>
      </c>
      <c r="F100" s="61" t="s">
        <v>150</v>
      </c>
      <c r="G100" s="66" t="s">
        <v>261</v>
      </c>
      <c r="I100" s="45">
        <v>105</v>
      </c>
      <c r="J100" s="96"/>
      <c r="L100" s="231">
        <v>98</v>
      </c>
      <c r="M100" s="232" t="str">
        <f>'Rec. Hos'!C100</f>
        <v>Citi Orthopaedic Hospital, 6-44, Kakaji Colony,Hanamkonda, Warangal</v>
      </c>
    </row>
    <row r="101" spans="1:13" ht="30" customHeight="1" thickBot="1">
      <c r="A101" s="46">
        <v>1</v>
      </c>
      <c r="B101" s="2" t="s">
        <v>19</v>
      </c>
      <c r="C101" s="66" t="s">
        <v>220</v>
      </c>
      <c r="E101" s="44">
        <v>5</v>
      </c>
      <c r="F101" s="64" t="s">
        <v>152</v>
      </c>
      <c r="G101" s="66" t="s">
        <v>260</v>
      </c>
      <c r="I101" s="45">
        <v>106</v>
      </c>
      <c r="J101" s="96"/>
      <c r="L101" s="231">
        <v>99</v>
      </c>
      <c r="M101" s="232" t="str">
        <f>'Rec. Hos'!C101</f>
        <v>City Cancer Center, 33-25-33, Ch. VenkataKrishnaiah Street, Suryaraopet, Vijayawada,Krishna Dist.</v>
      </c>
    </row>
    <row r="102" spans="1:13" ht="30" customHeight="1" thickBot="1">
      <c r="A102" s="46">
        <v>2</v>
      </c>
      <c r="B102" s="2" t="s">
        <v>23</v>
      </c>
      <c r="C102" s="66" t="s">
        <v>221</v>
      </c>
      <c r="E102" s="44">
        <v>6</v>
      </c>
      <c r="F102" s="64" t="s">
        <v>153</v>
      </c>
      <c r="G102" s="66" t="s">
        <v>261</v>
      </c>
      <c r="I102" s="45">
        <v>107</v>
      </c>
      <c r="J102" s="96"/>
      <c r="L102" s="231">
        <v>100</v>
      </c>
      <c r="M102" s="232" t="str">
        <f>'Rec. Hos'!C102</f>
        <v>City Super Speciality Dental Hospital, ShobhaPavani Complex, 1 st Floor, Vidya Nagar,Hyderabad.</v>
      </c>
    </row>
    <row r="103" spans="1:13" ht="30" customHeight="1" thickBot="1">
      <c r="A103" s="46">
        <v>3</v>
      </c>
      <c r="B103" s="2" t="s">
        <v>27</v>
      </c>
      <c r="C103" s="66" t="s">
        <v>222</v>
      </c>
      <c r="E103" s="44">
        <v>7</v>
      </c>
      <c r="F103" s="65" t="s">
        <v>154</v>
      </c>
      <c r="G103" s="66" t="s">
        <v>260</v>
      </c>
      <c r="I103" s="45">
        <v>108</v>
      </c>
      <c r="J103" s="96"/>
      <c r="L103" s="231">
        <v>101</v>
      </c>
      <c r="M103" s="232" t="str">
        <f>'Rec. Hos'!C103</f>
        <v>Clear Vision Eye Hospital, 3-6-272/B, NVKTowers, Opp. Telugu Academy,Himayatnagar, Hyd.</v>
      </c>
    </row>
    <row r="104" spans="1:13" ht="30" customHeight="1" thickBot="1">
      <c r="A104" s="46">
        <v>4</v>
      </c>
      <c r="B104" s="2" t="s">
        <v>29</v>
      </c>
      <c r="C104" s="66" t="s">
        <v>223</v>
      </c>
      <c r="E104" s="44">
        <v>8</v>
      </c>
      <c r="F104" s="64" t="s">
        <v>155</v>
      </c>
      <c r="G104" s="66" t="s">
        <v>261</v>
      </c>
      <c r="I104" s="45">
        <v>109</v>
      </c>
      <c r="J104" s="96"/>
      <c r="L104" s="231">
        <v>102</v>
      </c>
      <c r="M104" s="232" t="str">
        <f>'Rec. Hos'!C104</f>
        <v>Coastal Cardiac Maternity Centre, NearDanavaipeta, Beside HDFC Bank,Rajahmundry, E.G.Dist.</v>
      </c>
    </row>
    <row r="105" spans="1:13" ht="30" customHeight="1" thickBot="1">
      <c r="A105" s="46">
        <v>5</v>
      </c>
      <c r="B105" s="2" t="s">
        <v>33</v>
      </c>
      <c r="C105" s="66" t="s">
        <v>238</v>
      </c>
      <c r="E105" s="44">
        <v>9</v>
      </c>
      <c r="F105" s="64" t="s">
        <v>156</v>
      </c>
      <c r="G105" s="66" t="s">
        <v>261</v>
      </c>
      <c r="I105" s="45">
        <v>110</v>
      </c>
      <c r="J105" s="96"/>
      <c r="L105" s="231">
        <v>103</v>
      </c>
      <c r="M105" s="232" t="str">
        <f>'Rec. Hos'!C105</f>
        <v>Curie City Cancer Hospital, Padavalarevu,Gunadala, Vijayawada</v>
      </c>
    </row>
    <row r="106" spans="1:13" ht="30" customHeight="1" thickBot="1">
      <c r="A106" s="46">
        <v>6</v>
      </c>
      <c r="B106" s="2" t="s">
        <v>36</v>
      </c>
      <c r="C106" s="66" t="s">
        <v>224</v>
      </c>
      <c r="E106" s="44">
        <v>10</v>
      </c>
      <c r="F106" s="64" t="s">
        <v>157</v>
      </c>
      <c r="G106" s="66" t="s">
        <v>260</v>
      </c>
      <c r="I106" s="45">
        <v>111</v>
      </c>
      <c r="J106" s="96"/>
      <c r="L106" s="231">
        <v>104</v>
      </c>
      <c r="M106" s="232" t="str">
        <f>'Rec. Hos'!C106</f>
        <v>D.B.R. &amp; S.K. Super Specilaity Hospital, 18-1-505, Mask Road, Opp: V.V.Mahal, Tirupathi</v>
      </c>
    </row>
    <row r="107" spans="1:13" ht="30" customHeight="1" thickBot="1">
      <c r="A107" s="46">
        <v>7</v>
      </c>
      <c r="B107" s="2" t="s">
        <v>39</v>
      </c>
      <c r="C107" s="66" t="s">
        <v>225</v>
      </c>
      <c r="E107" s="44">
        <v>11</v>
      </c>
      <c r="F107" s="64" t="s">
        <v>158</v>
      </c>
      <c r="G107" s="66" t="s">
        <v>261</v>
      </c>
      <c r="I107" s="45">
        <v>112</v>
      </c>
      <c r="J107" s="96"/>
      <c r="L107" s="231">
        <v>105</v>
      </c>
      <c r="M107" s="232" t="str">
        <f>'Rec. Hos'!C107</f>
        <v>D.B.R. Dental Hospital, H. No. 6-2-122/1,Behind Z.P. Khammam.</v>
      </c>
    </row>
    <row r="108" spans="1:13" ht="30" customHeight="1" thickBot="1">
      <c r="A108" s="46">
        <v>8</v>
      </c>
      <c r="B108" s="2" t="s">
        <v>42</v>
      </c>
      <c r="C108" s="66" t="s">
        <v>226</v>
      </c>
      <c r="I108" s="45">
        <v>113</v>
      </c>
      <c r="J108" s="96"/>
      <c r="L108" s="231">
        <v>106</v>
      </c>
      <c r="M108" s="232" t="str">
        <f>'Rec. Hos'!C108</f>
        <v>D.V.Raju Eye Hospital, P.R.College Road,Kakinada, East Godavary Dist.</v>
      </c>
    </row>
    <row r="109" spans="1:13" ht="30" customHeight="1" thickBot="1">
      <c r="A109" s="46">
        <v>9</v>
      </c>
      <c r="B109" s="2" t="s">
        <v>44</v>
      </c>
      <c r="C109" s="66" t="s">
        <v>227</v>
      </c>
      <c r="I109" s="45">
        <v>114</v>
      </c>
      <c r="J109" s="96"/>
      <c r="L109" s="231">
        <v>107</v>
      </c>
      <c r="M109" s="232" t="str">
        <f>'Rec. Hos'!C109</f>
        <v>Dentinova Denal Hospital, 1st floor, TajComplex, Nampally, Hyderabad.</v>
      </c>
    </row>
    <row r="110" spans="1:13" ht="30" customHeight="1" thickBot="1">
      <c r="A110" s="46">
        <v>10</v>
      </c>
      <c r="B110" s="2" t="s">
        <v>46</v>
      </c>
      <c r="C110" s="66" t="s">
        <v>246</v>
      </c>
      <c r="I110" s="45">
        <v>115</v>
      </c>
      <c r="J110" s="96"/>
      <c r="L110" s="231">
        <v>108</v>
      </c>
      <c r="M110" s="232" t="str">
        <f>'Rec. Hos'!C110</f>
        <v>Dentocare Super Speciailty Dental Hospital,12-2-962, Opp: Baby Hospital, 2nd cross, SaiNagar, Ananthapur.</v>
      </c>
    </row>
    <row r="111" spans="1:13" ht="30" customHeight="1" thickBot="1">
      <c r="A111" s="46">
        <v>11</v>
      </c>
      <c r="B111" s="2" t="s">
        <v>50</v>
      </c>
      <c r="C111" s="66" t="s">
        <v>228</v>
      </c>
      <c r="I111" s="45">
        <v>116</v>
      </c>
      <c r="J111" s="96"/>
      <c r="L111" s="231">
        <v>109</v>
      </c>
      <c r="M111" s="232" t="str">
        <f>'Rec. Hos'!C111</f>
        <v>Denty's (A unit of Today's Health Care IndiaPvt. Ltd.) 60-1-7/1, Siddhartha Nagar,Vijayawada, Krishna Dist.</v>
      </c>
    </row>
    <row r="112" spans="1:13" ht="30" customHeight="1" thickBot="1">
      <c r="A112" s="46">
        <v>12</v>
      </c>
      <c r="B112" s="2" t="s">
        <v>53</v>
      </c>
      <c r="C112" s="66" t="s">
        <v>229</v>
      </c>
      <c r="I112" s="45">
        <v>117</v>
      </c>
      <c r="J112" s="96"/>
      <c r="L112" s="231">
        <v>110</v>
      </c>
      <c r="M112" s="232" t="str">
        <f>'Rec. Hos'!C112</f>
        <v>Devishetty Super Speciality Hospital, CivilHospital Road, Karimnagar</v>
      </c>
    </row>
    <row r="113" spans="1:13" ht="30" customHeight="1" thickBot="1">
      <c r="A113" s="46">
        <v>13</v>
      </c>
      <c r="B113" s="2" t="s">
        <v>56</v>
      </c>
      <c r="C113" s="66" t="s">
        <v>230</v>
      </c>
      <c r="I113" s="45">
        <v>118</v>
      </c>
      <c r="J113" s="96"/>
      <c r="L113" s="231">
        <v>111</v>
      </c>
      <c r="M113" s="232" t="str">
        <f>'Rec. Hos'!C113</f>
        <v>Dhulipalla Hospitals Pvt. Ltd., D.No. 12-25-179, Kothapet, Guntur</v>
      </c>
    </row>
    <row r="114" spans="1:13" ht="30" customHeight="1" thickBot="1">
      <c r="A114" s="46">
        <v>14</v>
      </c>
      <c r="B114" s="2" t="s">
        <v>59</v>
      </c>
      <c r="C114" s="66" t="s">
        <v>231</v>
      </c>
      <c r="I114" s="45">
        <v>119</v>
      </c>
      <c r="J114" s="96"/>
      <c r="L114" s="231">
        <v>112</v>
      </c>
      <c r="M114" s="232" t="str">
        <f>'Rec. Hos'!C114</f>
        <v>Dilsuknagar Super Speciality Dental Hospital,Sirigiri Complex, Dilsulknagar, Hyderabad.</v>
      </c>
    </row>
    <row r="115" spans="1:13" ht="30" customHeight="1" thickBot="1">
      <c r="A115" s="46">
        <v>15</v>
      </c>
      <c r="B115" s="2" t="s">
        <v>62</v>
      </c>
      <c r="C115" s="66" t="s">
        <v>232</v>
      </c>
      <c r="I115" s="45">
        <v>120</v>
      </c>
      <c r="J115" s="96"/>
      <c r="L115" s="231">
        <v>113</v>
      </c>
      <c r="M115" s="232" t="str">
        <f>'Rec. Hos'!C115</f>
        <v>DNR Advanced Dental Hospital, 16-2-149,Pogathota, Nellore</v>
      </c>
    </row>
    <row r="116" spans="1:13" ht="30" customHeight="1" thickBot="1">
      <c r="A116" s="46">
        <v>16</v>
      </c>
      <c r="B116" s="2" t="s">
        <v>65</v>
      </c>
      <c r="C116" s="66" t="s">
        <v>233</v>
      </c>
      <c r="I116" s="45">
        <v>121</v>
      </c>
      <c r="J116" s="96"/>
      <c r="L116" s="231">
        <v>114</v>
      </c>
      <c r="M116" s="232" t="str">
        <f>'Rec. Hos'!C116</f>
        <v>Dr. Akbar Eye Hospital and Laser Center, 12-3-234, 6th Lane, Srinagar, Ananthapur</v>
      </c>
    </row>
    <row r="117" spans="1:13" ht="30" customHeight="1" thickBot="1">
      <c r="A117" s="46">
        <v>17</v>
      </c>
      <c r="B117" s="2" t="s">
        <v>67</v>
      </c>
      <c r="C117" s="66" t="s">
        <v>225</v>
      </c>
      <c r="I117" s="45">
        <v>122</v>
      </c>
      <c r="J117" s="96"/>
      <c r="L117" s="231">
        <v>115</v>
      </c>
      <c r="M117" s="232" t="str">
        <f>'Rec. Hos'!C117</f>
        <v>Dr. Anji Reddy Multi Specialty Hospital Pvt.Ltd., 16-687, Main Road, Piduguralla, Guntur.</v>
      </c>
    </row>
    <row r="118" spans="1:13" ht="30" customHeight="1" thickBot="1">
      <c r="A118" s="46">
        <v>18</v>
      </c>
      <c r="B118" s="2" t="s">
        <v>69</v>
      </c>
      <c r="C118" s="66" t="s">
        <v>234</v>
      </c>
      <c r="I118" s="45">
        <v>123</v>
      </c>
      <c r="J118" s="96"/>
      <c r="L118" s="231">
        <v>116</v>
      </c>
      <c r="M118" s="232" t="str">
        <f>'Rec. Hos'!C118</f>
        <v>Dr. Gowds Dental Hospitals, #19, DurgaEnclave, Road No.12, Banjara Hills,Hyderabad</v>
      </c>
    </row>
    <row r="119" spans="1:13" ht="30" customHeight="1" thickBot="1">
      <c r="A119" s="46">
        <v>19</v>
      </c>
      <c r="B119" s="2" t="s">
        <v>72</v>
      </c>
      <c r="C119" s="66" t="s">
        <v>235</v>
      </c>
      <c r="I119" s="45">
        <v>124</v>
      </c>
      <c r="J119" s="96"/>
      <c r="L119" s="231">
        <v>117</v>
      </c>
      <c r="M119" s="232" t="str">
        <f>'Rec. Hos'!C119</f>
        <v>Dr. J.S.R. Dental Health Speciality, 1-128,Surya Towers, Bhavani Nagar, Malkajgiri,Hyderabad.</v>
      </c>
    </row>
    <row r="120" spans="1:13" ht="30" customHeight="1" thickBot="1">
      <c r="A120" s="46">
        <v>20</v>
      </c>
      <c r="B120" s="2" t="s">
        <v>74</v>
      </c>
      <c r="C120" s="66" t="s">
        <v>236</v>
      </c>
      <c r="I120" s="45">
        <v>125</v>
      </c>
      <c r="J120" s="96"/>
      <c r="L120" s="231">
        <v>118</v>
      </c>
      <c r="M120" s="232" t="str">
        <f>'Rec. Hos'!C120</f>
        <v>Dr. Konda Reddy Dental Hospital, 16/749,Shankara Agraharam, Nellore.</v>
      </c>
    </row>
    <row r="121" spans="1:13" ht="30" customHeight="1" thickBot="1">
      <c r="A121" s="46">
        <v>21</v>
      </c>
      <c r="B121" s="2" t="s">
        <v>76</v>
      </c>
      <c r="C121" s="66" t="s">
        <v>237</v>
      </c>
      <c r="I121" s="45">
        <v>126</v>
      </c>
      <c r="J121" s="96"/>
      <c r="L121" s="231">
        <v>119</v>
      </c>
      <c r="M121" s="232" t="str">
        <f>'Rec. Hos'!C121</f>
        <v>Dr. Kotareddy Hospital, Main Road, Kandukur,Prakasam Dist.</v>
      </c>
    </row>
    <row r="122" spans="1:13" ht="30" customHeight="1" thickBot="1">
      <c r="A122" s="46">
        <v>22</v>
      </c>
      <c r="B122" s="2" t="s">
        <v>78</v>
      </c>
      <c r="C122" s="66" t="s">
        <v>247</v>
      </c>
      <c r="I122" s="45">
        <v>127</v>
      </c>
      <c r="J122" s="96"/>
      <c r="L122" s="231">
        <v>120</v>
      </c>
      <c r="M122" s="232" t="str">
        <f>'Rec. Hos'!C122</f>
        <v>Dr. Lakshman's Institute of Orthopedics,C.V.R.N. Road, Karimnagar.</v>
      </c>
    </row>
    <row r="123" spans="1:13" ht="30" customHeight="1" thickBot="1">
      <c r="A123" s="46">
        <v>23</v>
      </c>
      <c r="B123" s="2" t="s">
        <v>80</v>
      </c>
      <c r="C123" s="66" t="s">
        <v>239</v>
      </c>
      <c r="I123" s="45">
        <v>128</v>
      </c>
      <c r="J123" s="96"/>
      <c r="L123" s="231">
        <v>121</v>
      </c>
      <c r="M123" s="232" t="str">
        <f>'Rec. Hos'!C123</f>
        <v>Dr. Malik Speciality Dental Cosmotic &amp;Surgery Centre, R.P.Road, Secunderabad</v>
      </c>
    </row>
    <row r="124" spans="1:13" ht="30" customHeight="1" thickBot="1">
      <c r="B124" s="217">
        <v>90</v>
      </c>
      <c r="C124" s="164">
        <f>B124</f>
        <v>90</v>
      </c>
      <c r="I124" s="45">
        <v>129</v>
      </c>
      <c r="J124" s="96"/>
      <c r="L124" s="231">
        <v>122</v>
      </c>
      <c r="M124" s="232" t="str">
        <f>'Rec. Hos'!C124</f>
        <v>Dr. PJR Super Speciality Dental Hospital, 8-3-318/6B/7, Engineers Colony, YousufgudaMain Road, Hyderabad</v>
      </c>
    </row>
    <row r="125" spans="1:13" ht="30" customHeight="1" thickBot="1">
      <c r="B125" s="46">
        <v>1</v>
      </c>
      <c r="I125" s="45">
        <v>130</v>
      </c>
      <c r="J125" s="96"/>
      <c r="L125" s="231">
        <v>123</v>
      </c>
      <c r="M125" s="232" t="str">
        <f>'Rec. Hos'!C125</f>
        <v>Dr. Prasad's Multi SpecialtyDental Hospital,Banjara Hills, Hyderabad.</v>
      </c>
    </row>
    <row r="126" spans="1:13" ht="30" customHeight="1" thickBot="1">
      <c r="B126" s="46">
        <v>2</v>
      </c>
      <c r="I126" s="45">
        <v>131</v>
      </c>
      <c r="J126" s="96"/>
      <c r="L126" s="231">
        <v>124</v>
      </c>
      <c r="M126" s="232" t="str">
        <f>'Rec. Hos'!C126</f>
        <v>Dr. Ramayya's Urology, Nephrology Institute &amp;Hospital Pvt. Ltd. Adg. New MLA Quarters,Basheerbagh, Hyderabad.</v>
      </c>
    </row>
    <row r="127" spans="1:13" ht="30" customHeight="1" thickBot="1">
      <c r="B127" s="46">
        <v>3</v>
      </c>
      <c r="I127" s="45">
        <v>132</v>
      </c>
      <c r="J127" s="96"/>
      <c r="L127" s="231">
        <v>125</v>
      </c>
      <c r="M127" s="232" t="str">
        <f>'Rec. Hos'!C127</f>
        <v>Dr. Sridhar International Dental Hospital &amp;Research Center, Eluru Road, Vijayawada,Krishna Dist.</v>
      </c>
    </row>
    <row r="128" spans="1:13" ht="30" customHeight="1" thickBot="1">
      <c r="B128" s="46">
        <v>4</v>
      </c>
      <c r="I128" s="45">
        <v>133</v>
      </c>
      <c r="J128" s="96"/>
      <c r="L128" s="231">
        <v>126</v>
      </c>
      <c r="M128" s="232" t="str">
        <f>'Rec. Hos'!C128</f>
        <v>Dr.Bhoom Reddy's Hospital, Civil HospitalRaod, Karimnagar.</v>
      </c>
    </row>
    <row r="129" spans="2:13" ht="30" customHeight="1" thickBot="1">
      <c r="B129" s="46">
        <v>5</v>
      </c>
      <c r="I129" s="45">
        <v>134</v>
      </c>
      <c r="J129" s="96"/>
      <c r="L129" s="231">
        <v>127</v>
      </c>
      <c r="M129" s="232" t="str">
        <f>'Rec. Hos'!C129</f>
        <v>Dr.Ramesh Cardiac &amp; Multi Speciality HospitalLtd., (City Cardiac Research Center Ltd) RingRoad, Near ITI College, Vijyawada, KrishnaDist.</v>
      </c>
    </row>
    <row r="130" spans="2:13" ht="30" customHeight="1" thickBot="1">
      <c r="B130" s="46">
        <v>6</v>
      </c>
      <c r="I130" s="45">
        <v>135</v>
      </c>
      <c r="J130" s="96"/>
      <c r="L130" s="231">
        <v>128</v>
      </c>
      <c r="M130" s="232" t="str">
        <f>'Rec. Hos'!C130</f>
        <v>Dr.Sreeedhar's Kidney &amp; Multi SpecialityHospital, 13-6-437/I/L/I, Near Al-QuabaMasjid, Khadesrbagh, Nanal Nagar 'X' Road,Mehidipatnam, Hyderabad</v>
      </c>
    </row>
    <row r="131" spans="2:13" ht="30" customHeight="1" thickBot="1">
      <c r="B131" s="46">
        <v>7</v>
      </c>
      <c r="I131" s="45">
        <v>136</v>
      </c>
      <c r="J131" s="96"/>
      <c r="L131" s="231">
        <v>129</v>
      </c>
      <c r="M131" s="232" t="str">
        <f>'Rec. Hos'!C131</f>
        <v>Dr.Sudhakar's Dental World. D.No. 25/25/A,Sanjeevanagar Gate, Nandyal, Kurnool Dist.</v>
      </c>
    </row>
    <row r="132" spans="2:13" ht="30" customHeight="1" thickBot="1">
      <c r="B132" s="46">
        <v>8</v>
      </c>
      <c r="I132" s="45">
        <v>137</v>
      </c>
      <c r="J132" s="96"/>
      <c r="L132" s="231">
        <v>130</v>
      </c>
      <c r="M132" s="232" t="str">
        <f>'Rec. Hos'!C132</f>
        <v>Dr.Yugundhar's Super Speciality DentalHiospital, Bazzar Street, Naidupet, SPSRNellore Dist.</v>
      </c>
    </row>
    <row r="133" spans="2:13" ht="30" customHeight="1" thickBot="1">
      <c r="B133" s="46">
        <v>9</v>
      </c>
      <c r="I133" s="45">
        <v>138</v>
      </c>
      <c r="J133" s="96"/>
      <c r="L133" s="231">
        <v>131</v>
      </c>
      <c r="M133" s="232" t="str">
        <f>'Rec. Hos'!C133</f>
        <v>Drishti Eye Care, Flat No.114-A, Lane Opp:SBI, Srinagar Colony Main Road, Hyderabad.</v>
      </c>
    </row>
    <row r="134" spans="2:13" ht="30" customHeight="1" thickBot="1">
      <c r="B134" s="46">
        <v>10</v>
      </c>
      <c r="I134" s="45">
        <v>139</v>
      </c>
      <c r="J134" s="96"/>
      <c r="L134" s="231">
        <v>132</v>
      </c>
      <c r="M134" s="232" t="str">
        <f>'Rec. Hos'!C134</f>
        <v>Durga Nursing Home, 20-6-138(2), AnjaiahRoad, Ongole, Prakasam Dist.</v>
      </c>
    </row>
    <row r="135" spans="2:13" ht="30" customHeight="1" thickBot="1">
      <c r="B135" s="46">
        <v>11</v>
      </c>
      <c r="I135" s="45">
        <v>140</v>
      </c>
      <c r="J135" s="96"/>
      <c r="L135" s="231">
        <v>133</v>
      </c>
      <c r="M135" s="232" t="str">
        <f>'Rec. Hos'!C135</f>
        <v>Durga Nursing Home, 20-6-138(2), AnjaiahRoad, Ongole, Prakasam Dist.</v>
      </c>
    </row>
    <row r="136" spans="2:13" ht="30" customHeight="1" thickBot="1">
      <c r="B136" s="46">
        <v>12</v>
      </c>
      <c r="I136" s="217">
        <v>52</v>
      </c>
      <c r="J136" s="223">
        <f>LOOKUP(I136,I2:J85,J2:J85)</f>
        <v>24950</v>
      </c>
      <c r="L136" s="231">
        <v>134</v>
      </c>
      <c r="M136" s="232" t="str">
        <f>'Rec. Hos'!C136</f>
        <v>Durgabai Deshmukh Hospital &amp; ResearchCentre, University Road, Vidyanagar,Hyderabad</v>
      </c>
    </row>
    <row r="137" spans="2:13" ht="30" customHeight="1" thickBot="1">
      <c r="B137" s="46">
        <v>13</v>
      </c>
      <c r="J137" s="96"/>
      <c r="L137" s="231">
        <v>135</v>
      </c>
      <c r="M137" s="232" t="str">
        <f>'Rec. Hos'!C137</f>
        <v>E.N.T. Nursing Home, Bhagathsingh StatueCenter, Kothapet, Guntur</v>
      </c>
    </row>
    <row r="138" spans="2:13" ht="30" customHeight="1" thickBot="1">
      <c r="B138" s="46">
        <v>14</v>
      </c>
      <c r="J138" s="96"/>
      <c r="L138" s="231">
        <v>136</v>
      </c>
      <c r="M138" s="232" t="str">
        <f>'Rec. Hos'!C138</f>
        <v>Eshwar Super Speciality Dental Hospital, 50-726-6 B, Kurnool</v>
      </c>
    </row>
    <row r="139" spans="2:13" ht="30" customHeight="1" thickBot="1">
      <c r="B139" s="46">
        <v>15</v>
      </c>
      <c r="J139" s="96"/>
      <c r="L139" s="231">
        <v>137</v>
      </c>
      <c r="M139" s="232" t="str">
        <f>'Rec. Hos'!C139</f>
        <v>FMS Dental Hospital, Aiyangar Plaza, BankStreet, Koti, Hyderbad</v>
      </c>
    </row>
    <row r="140" spans="2:13" ht="30" customHeight="1" thickBot="1">
      <c r="B140" s="46">
        <v>16</v>
      </c>
      <c r="J140" s="96"/>
      <c r="L140" s="231">
        <v>138</v>
      </c>
      <c r="M140" s="232" t="str">
        <f>'Rec. Hos'!C140</f>
        <v>Frontier Lifeline Pvt. Ltd., R-30-C, AmbatturIndustrial 17514Estate Road, Mogappair,Chennai</v>
      </c>
    </row>
    <row r="141" spans="2:13" ht="30" customHeight="1" thickBot="1">
      <c r="B141" s="46">
        <v>17</v>
      </c>
      <c r="J141" s="96"/>
      <c r="L141" s="231">
        <v>139</v>
      </c>
      <c r="M141" s="232" t="str">
        <f>'Rec. Hos'!C141</f>
        <v>G.K.Multi Speciality Hospital, 6-1-1,Chintkuntwada, Nirmal, Adilabad District.</v>
      </c>
    </row>
    <row r="142" spans="2:13" ht="30" customHeight="1" thickBot="1">
      <c r="B142" s="46">
        <v>18</v>
      </c>
      <c r="J142" s="96"/>
      <c r="L142" s="231">
        <v>140</v>
      </c>
      <c r="M142" s="232" t="str">
        <f>'Rec. Hos'!C142</f>
        <v>G.R.Hospital, 4-8-114, Opp. HanamkondaPolice Station, Kumarpalli, Hanamkonda,Warangal</v>
      </c>
    </row>
    <row r="143" spans="2:13" ht="30" customHeight="1" thickBot="1">
      <c r="B143" s="46">
        <v>19</v>
      </c>
      <c r="J143" s="96"/>
      <c r="L143" s="231">
        <v>141</v>
      </c>
      <c r="M143" s="232" t="str">
        <f>'Rec. Hos'!C143</f>
        <v>Gadam Multi Speciality Dental Hospital &amp;Implant Centre, 1st floor, Redman Plaza, 2ndLine Dwarakanagar, Visakhapatnam</v>
      </c>
    </row>
    <row r="144" spans="2:13" ht="30" customHeight="1" thickBot="1">
      <c r="B144" s="46">
        <v>20</v>
      </c>
      <c r="J144" s="96"/>
      <c r="L144" s="231">
        <v>142</v>
      </c>
      <c r="M144" s="232" t="str">
        <f>'Rec. Hos'!C144</f>
        <v>Geetha Mullapudi International Hi-technologyDental Hospital, 1st floor, Sri Challa ApparaoMunicipal Complex, Near Kotipalli Bus Stand,Rajahmundry, E..G.Dist.</v>
      </c>
    </row>
    <row r="145" spans="2:13" ht="30" customHeight="1" thickBot="1">
      <c r="B145" s="46">
        <v>21</v>
      </c>
      <c r="J145" s="96"/>
      <c r="L145" s="231">
        <v>143</v>
      </c>
      <c r="M145" s="232" t="str">
        <f>'Rec. Hos'!C145</f>
        <v>Geetha Mutli Speciality Hospital,Seceunderabad.</v>
      </c>
    </row>
    <row r="146" spans="2:13" ht="30" customHeight="1" thickBot="1">
      <c r="B146" s="46">
        <v>22</v>
      </c>
      <c r="J146" s="96"/>
      <c r="L146" s="231">
        <v>144</v>
      </c>
      <c r="M146" s="232" t="str">
        <f>'Rec. Hos'!C146</f>
        <v>Giridhar ENT Hospital &amp; Laser Centre Ch.Durgaiah Street, Suryaraopet, Vijayawada</v>
      </c>
    </row>
    <row r="147" spans="2:13" ht="30" customHeight="1" thickBot="1">
      <c r="B147" s="46">
        <v>23</v>
      </c>
      <c r="J147" s="96"/>
      <c r="L147" s="231">
        <v>145</v>
      </c>
      <c r="M147" s="232" t="str">
        <f>'Rec. Hos'!C147</f>
        <v>Global Dental Hospital, Vajra Residency,Ground Floor, Musheerabad, Hyderabad.</v>
      </c>
    </row>
    <row r="148" spans="2:13" ht="30" customHeight="1" thickBot="1">
      <c r="B148" s="46">
        <v>24</v>
      </c>
      <c r="J148" s="96"/>
      <c r="L148" s="231">
        <v>146</v>
      </c>
      <c r="M148" s="232" t="str">
        <f>'Rec. Hos'!C148</f>
        <v>Global Hospitals, 6-1-1070/1 to 4, Lakadi-Ka-Pool, Hyderabad</v>
      </c>
    </row>
    <row r="149" spans="2:13" ht="30" customHeight="1" thickBot="1">
      <c r="B149" s="46">
        <v>25</v>
      </c>
      <c r="J149" s="96"/>
      <c r="L149" s="231">
        <v>147</v>
      </c>
      <c r="M149" s="232" t="str">
        <f>'Rec. Hos'!C149</f>
        <v>Global Hospitals, Banjara Hills, Hyderabad</v>
      </c>
    </row>
    <row r="150" spans="2:13" ht="30" customHeight="1" thickBot="1">
      <c r="B150" s="46">
        <v>26</v>
      </c>
      <c r="J150" s="96"/>
      <c r="L150" s="231">
        <v>148</v>
      </c>
      <c r="M150" s="232" t="str">
        <f>'Rec. Hos'!C150</f>
        <v>Global Multi Speciality Hospital, 27-39-1, MGRoad, Vijayawada, Krishna Dist.</v>
      </c>
    </row>
    <row r="151" spans="2:13" ht="30" customHeight="1" thickBot="1">
      <c r="B151" s="46">
        <v>27</v>
      </c>
      <c r="J151" s="96"/>
      <c r="L151" s="231">
        <v>149</v>
      </c>
      <c r="M151" s="232" t="str">
        <f>'Rec. Hos'!C151</f>
        <v>GMS Dental Hospital, Opp. HarideepComplex, Prakasham Bazar, Nalgonda</v>
      </c>
    </row>
    <row r="152" spans="2:13" ht="30" customHeight="1" thickBot="1">
      <c r="B152" s="46">
        <v>28</v>
      </c>
      <c r="J152" s="96"/>
      <c r="L152" s="231">
        <v>150</v>
      </c>
      <c r="M152" s="232" t="str">
        <f>'Rec. Hos'!C152</f>
        <v>Goodwill Kidney and Surgical Center, Opp.Khaja Mansion, Masabtank Road, Hyd.</v>
      </c>
    </row>
    <row r="153" spans="2:13" ht="30" customHeight="1" thickBot="1">
      <c r="B153" s="46">
        <v>29</v>
      </c>
      <c r="J153" s="96"/>
      <c r="L153" s="231">
        <v>151</v>
      </c>
      <c r="M153" s="232" t="str">
        <f>'Rec. Hos'!C153</f>
        <v>Gowri Gopal Hospitals Pvt. Ltd., Kurnool</v>
      </c>
    </row>
    <row r="154" spans="2:13" ht="30" customHeight="1" thickBot="1">
      <c r="B154" s="46">
        <v>30</v>
      </c>
      <c r="J154" s="96"/>
      <c r="L154" s="231">
        <v>152</v>
      </c>
      <c r="M154" s="232" t="str">
        <f>'Rec. Hos'!C154</f>
        <v>Gowtami Eye Institute, 1, R.V.Nagar,Korukonda Road, Opp. Market Yard,Rajahmundry, E.G.Dt.</v>
      </c>
    </row>
    <row r="155" spans="2:13" ht="30" customHeight="1" thickBot="1">
      <c r="B155" s="46">
        <v>31</v>
      </c>
      <c r="J155" s="96"/>
      <c r="L155" s="231">
        <v>153</v>
      </c>
      <c r="M155" s="232" t="str">
        <f>'Rec. Hos'!C155</f>
        <v>GSL Medical College &amp; GSL General Hospital,NH-5, Lakshmi Puram, Rajhmundry, E.G.Dist.</v>
      </c>
    </row>
    <row r="156" spans="2:13" ht="30" customHeight="1" thickBot="1">
      <c r="B156" s="46">
        <v>32</v>
      </c>
      <c r="J156" s="96"/>
      <c r="L156" s="231">
        <v>154</v>
      </c>
      <c r="M156" s="232" t="str">
        <f>'Rec. Hos'!C156</f>
        <v>Guardian Multi Speciality Hospital, 15-1-237,Opp. L.B.College, Mulugu 'X' Road, Warangal</v>
      </c>
    </row>
    <row r="157" spans="2:13" ht="30" customHeight="1" thickBot="1">
      <c r="B157" s="46">
        <v>33</v>
      </c>
      <c r="J157" s="96"/>
      <c r="L157" s="231">
        <v>155</v>
      </c>
      <c r="M157" s="232" t="str">
        <f>'Rec. Hos'!C157</f>
        <v>Guntur Dental Specialty Hospital, BesidePallavi Complex, Station Road, Guntur</v>
      </c>
    </row>
    <row r="158" spans="2:13" ht="30" customHeight="1" thickBot="1">
      <c r="B158" s="46">
        <v>34</v>
      </c>
      <c r="J158" s="96"/>
      <c r="L158" s="231">
        <v>156</v>
      </c>
      <c r="M158" s="232" t="str">
        <f>'Rec. Hos'!C158</f>
        <v>Gurunanak Care Hospital, 1-4-908/7/1,Musheerabad Main Road, Musheerabad,Hyderabad</v>
      </c>
    </row>
    <row r="159" spans="2:13" ht="30" customHeight="1" thickBot="1">
      <c r="B159" s="46">
        <v>35</v>
      </c>
      <c r="J159" s="96"/>
      <c r="L159" s="231">
        <v>157</v>
      </c>
      <c r="M159" s="232" t="str">
        <f>'Rec. Hos'!C159</f>
        <v>GVR Childrens Hospital, 43/48, 2nd Lane,N.R.Pet, Kurnool - 518004.</v>
      </c>
    </row>
    <row r="160" spans="2:13" ht="30" customHeight="1" thickBot="1">
      <c r="B160" s="46">
        <v>36</v>
      </c>
      <c r="J160" s="96"/>
      <c r="L160" s="231">
        <v>158</v>
      </c>
      <c r="M160" s="232" t="str">
        <f>'Rec. Hos'!C160</f>
        <v>Harini Gastro &amp; Liver Centre, 29-14-51,Prakasam Road, Suryaraopet, Vijayawad,Krishna Dist..</v>
      </c>
    </row>
    <row r="161" spans="2:13" ht="30" customHeight="1" thickBot="1">
      <c r="B161" s="46">
        <v>37</v>
      </c>
      <c r="J161" s="96"/>
      <c r="L161" s="231">
        <v>159</v>
      </c>
      <c r="M161" s="232" t="str">
        <f>'Rec. Hos'!C161</f>
        <v>Haripriya Dantha Vaidyasala, 18-1-503, V.V.Mahal Road, Opp. Incometax Office, Tirupathi,Chittoor Dist.</v>
      </c>
    </row>
    <row r="162" spans="2:13" ht="30" customHeight="1" thickBot="1">
      <c r="B162" s="46">
        <v>38</v>
      </c>
      <c r="J162" s="96"/>
      <c r="L162" s="231">
        <v>160</v>
      </c>
      <c r="M162" s="232" t="str">
        <f>'Rec. Hos'!C162</f>
        <v>Harsha Sai Eye Hospital, H.No. 5-4-9,Dwarakanagar, Nizamabad.</v>
      </c>
    </row>
    <row r="163" spans="2:13" ht="30" customHeight="1" thickBot="1">
      <c r="B163" s="46">
        <v>39</v>
      </c>
      <c r="J163" s="96"/>
      <c r="L163" s="231">
        <v>161</v>
      </c>
      <c r="M163" s="232" t="str">
        <f>'Rec. Hos'!C163</f>
        <v>Health Hospitals, 7-5-88/A, Prakasam Road,Ganganammapet, Tenali - 522201,GunturDistrict.</v>
      </c>
    </row>
    <row r="164" spans="2:13" ht="30" customHeight="1" thickBot="1">
      <c r="B164" s="46">
        <v>40</v>
      </c>
      <c r="J164" s="96"/>
      <c r="L164" s="231">
        <v>162</v>
      </c>
      <c r="M164" s="232" t="str">
        <f>'Rec. Hos'!C164</f>
        <v>Heart Care Centre, Dornakal Raod, NearAndhra Bank, Suryaraopet, Vijayawada,Krishna Dist.</v>
      </c>
    </row>
    <row r="165" spans="2:13" ht="30" customHeight="1" thickBot="1">
      <c r="B165" s="46">
        <v>41</v>
      </c>
      <c r="J165" s="96"/>
      <c r="L165" s="231">
        <v>163</v>
      </c>
      <c r="M165" s="232" t="str">
        <f>'Rec. Hos'!C165</f>
        <v>Help Hospital, MG Road, Vijayawada</v>
      </c>
    </row>
    <row r="166" spans="2:13" ht="30" customHeight="1" thickBot="1">
      <c r="B166" s="46">
        <v>42</v>
      </c>
      <c r="J166" s="96"/>
      <c r="L166" s="231">
        <v>164</v>
      </c>
      <c r="M166" s="232" t="str">
        <f>'Rec. Hos'!C166</f>
        <v>Himabindu Multi Specialty Hospital, VinayNagar, Sagar Road, Santhoshnagar, Hyd.</v>
      </c>
    </row>
    <row r="167" spans="2:13" ht="30" customHeight="1" thickBot="1">
      <c r="B167" s="46">
        <v>43</v>
      </c>
      <c r="J167" s="96"/>
      <c r="L167" s="231">
        <v>165</v>
      </c>
      <c r="M167" s="232" t="str">
        <f>'Rec. Hos'!C167</f>
        <v>Hope Childrens Hospital, 5-9-24/81, Lake HillsRoad, Basheerbagh, Hyderabad - 500463.</v>
      </c>
    </row>
    <row r="168" spans="2:13" ht="30" customHeight="1" thickBot="1">
      <c r="B168" s="46">
        <v>44</v>
      </c>
      <c r="J168" s="96"/>
      <c r="L168" s="231">
        <v>166</v>
      </c>
      <c r="M168" s="232" t="str">
        <f>'Rec. Hos'!C168</f>
        <v>Hope Super Specialty Hospital, Balaji Nagar,Khammam</v>
      </c>
    </row>
    <row r="169" spans="2:13" ht="30" customHeight="1" thickBot="1">
      <c r="B169" s="46">
        <v>45</v>
      </c>
      <c r="J169" s="96"/>
      <c r="L169" s="231">
        <v>167</v>
      </c>
      <c r="M169" s="232" t="str">
        <f>'Rec. Hos'!C169</f>
        <v>Hyderabad Kidney &amp; Laproscopic Centre,Judges Colony,Malakpet, Hyderabad.</v>
      </c>
    </row>
    <row r="170" spans="2:13" ht="30" customHeight="1" thickBot="1">
      <c r="B170" s="46">
        <v>46</v>
      </c>
      <c r="J170" s="96"/>
      <c r="L170" s="231">
        <v>168</v>
      </c>
      <c r="M170" s="232" t="str">
        <f>'Rec. Hos'!C170</f>
        <v>Hyderabad Nursing Home Pvt. Ltd.,Basheerbagh, Hyderabad.</v>
      </c>
    </row>
    <row r="171" spans="2:13" ht="30" customHeight="1" thickBot="1">
      <c r="B171" s="46">
        <v>47</v>
      </c>
      <c r="J171" s="96"/>
      <c r="L171" s="231">
        <v>169</v>
      </c>
      <c r="M171" s="232" t="str">
        <f>'Rec. Hos'!C171</f>
        <v>Hyma Hospitals Pvt. Ltd., D.No. 3-14-12/8/B,Pattabhipuram, Guntur</v>
      </c>
    </row>
    <row r="172" spans="2:13" ht="30" customHeight="1" thickBot="1">
      <c r="B172" s="46">
        <v>48</v>
      </c>
      <c r="J172" s="96"/>
      <c r="L172" s="231">
        <v>170</v>
      </c>
      <c r="M172" s="232" t="str">
        <f>'Rec. Hos'!C172</f>
        <v>Identity Multi Specialty Dental Hospital andResearch Center, 21/139, R.S. Road, Kadapa.</v>
      </c>
    </row>
    <row r="173" spans="2:13" ht="30" customHeight="1" thickBot="1">
      <c r="B173" s="46">
        <v>49</v>
      </c>
      <c r="J173" s="96"/>
      <c r="L173" s="231">
        <v>171</v>
      </c>
      <c r="M173" s="232" t="str">
        <f>'Rec. Hos'!C173</f>
        <v>Image Hospital, 8-3-903/F/12 &amp; 13, ImageHouse, Ameerpet, Hyderabad</v>
      </c>
    </row>
    <row r="174" spans="2:13" ht="30" customHeight="1" thickBot="1">
      <c r="B174" s="46">
        <v>50</v>
      </c>
      <c r="J174" s="96"/>
      <c r="L174" s="231">
        <v>172</v>
      </c>
      <c r="M174" s="232" t="str">
        <f>'Rec. Hos'!C174</f>
        <v>Image Hospitals, 1-90/2/G/2, Arunodaya Co-operative Housing Society, Madhapur,Hyderabad</v>
      </c>
    </row>
    <row r="175" spans="2:13" ht="30" customHeight="1" thickBot="1">
      <c r="B175" s="46">
        <v>51</v>
      </c>
      <c r="J175" s="96"/>
      <c r="L175" s="231">
        <v>173</v>
      </c>
      <c r="M175" s="232" t="str">
        <f>'Rec. Hos'!C175</f>
        <v>Indian Red Cross Society, Red Cross Road,Near Vegitable Market, Nellore.</v>
      </c>
    </row>
    <row r="176" spans="2:13" ht="30" customHeight="1" thickBot="1">
      <c r="B176" s="46">
        <v>52</v>
      </c>
      <c r="J176" s="96"/>
      <c r="L176" s="231">
        <v>174</v>
      </c>
      <c r="M176" s="232" t="str">
        <f>'Rec. Hos'!C176</f>
        <v>Indira Multi Speciality Dental Hospital, 16-2-307, Near Sunday Market, SubrahmanyaSwamy Temple Street, Pogathota, Nellore</v>
      </c>
    </row>
    <row r="177" spans="2:13" ht="30" customHeight="1" thickBot="1">
      <c r="B177" s="46">
        <v>53</v>
      </c>
      <c r="J177" s="96"/>
      <c r="L177" s="231">
        <v>175</v>
      </c>
      <c r="M177" s="232" t="str">
        <f>'Rec. Hos'!C177</f>
        <v>Indo- American Cancer Institute &amp; ResearchCentre, (Basavatarakam Indo-AmericanCancer Hospital &amp; Research Institute) RoadNo. 14, Banjara Hills, Hyderabad</v>
      </c>
    </row>
    <row r="178" spans="2:13" ht="30" customHeight="1" thickBot="1">
      <c r="B178" s="46">
        <v>54</v>
      </c>
      <c r="J178" s="96"/>
      <c r="L178" s="231">
        <v>176</v>
      </c>
      <c r="M178" s="232" t="str">
        <f>'Rec. Hos'!C178</f>
        <v>Indur Cancer Hospital, Krishnapuri Colony,Madhavanagar, Nizamabad</v>
      </c>
    </row>
    <row r="179" spans="2:13" ht="30" customHeight="1" thickBot="1">
      <c r="B179" s="46">
        <v>55</v>
      </c>
      <c r="J179" s="96"/>
      <c r="L179" s="231">
        <v>177</v>
      </c>
      <c r="M179" s="232" t="str">
        <f>'Rec. Hos'!C179</f>
        <v>Indus Hospitals, 18-1-6, K.G.H. Down Road,Maharanipet, Visakhapatnam</v>
      </c>
    </row>
    <row r="180" spans="2:13" ht="30" customHeight="1" thickBot="1">
      <c r="B180" s="46">
        <v>56</v>
      </c>
      <c r="J180" s="96"/>
      <c r="L180" s="231">
        <v>178</v>
      </c>
      <c r="M180" s="232" t="str">
        <f>'Rec. Hos'!C180</f>
        <v>Innova Children's Heart Hospital Pvt., Ltd., 12-5-30, White House, Tarnaka, Moulali Road,Secunderabad</v>
      </c>
    </row>
    <row r="181" spans="2:13" ht="30" customHeight="1" thickBot="1">
      <c r="B181" s="46">
        <v>57</v>
      </c>
      <c r="J181" s="96"/>
      <c r="L181" s="231">
        <v>179</v>
      </c>
      <c r="M181" s="232" t="str">
        <f>'Rec. Hos'!C181</f>
        <v>J.J.Dental Clinic, Temple Street, Kakinada,E.G.Dist.</v>
      </c>
    </row>
    <row r="182" spans="2:13" ht="30" customHeight="1" thickBot="1">
      <c r="B182" s="46">
        <v>58</v>
      </c>
      <c r="J182" s="96"/>
      <c r="L182" s="231">
        <v>180</v>
      </c>
      <c r="M182" s="232" t="str">
        <f>'Rec. Hos'!C182</f>
        <v>J.J.Hospital, Plot No. 57, Kalyan Nagar, 1stPhase, Behind T.B.Hospital, Hyderabad</v>
      </c>
    </row>
    <row r="183" spans="2:13" ht="30" customHeight="1" thickBot="1">
      <c r="B183" s="46">
        <v>59</v>
      </c>
      <c r="J183" s="96"/>
      <c r="L183" s="231">
        <v>181</v>
      </c>
      <c r="M183" s="232" t="str">
        <f>'Rec. Hos'!C183</f>
        <v>Jabilli Mother &amp; Child Hospital, BesideChurch, Wyra Road, Khammam.</v>
      </c>
    </row>
    <row r="184" spans="2:13" ht="30" customHeight="1" thickBot="1">
      <c r="B184" s="46">
        <v>60</v>
      </c>
      <c r="J184" s="96"/>
      <c r="L184" s="231">
        <v>182</v>
      </c>
      <c r="M184" s="232" t="str">
        <f>'Rec. Hos'!C184</f>
        <v>Jaya Hospitals, Chowrastha, Hanamkonda,Warangal</v>
      </c>
    </row>
    <row r="185" spans="2:13" ht="30" customHeight="1" thickBot="1">
      <c r="B185" s="46">
        <v>61</v>
      </c>
      <c r="J185" s="96"/>
      <c r="L185" s="231">
        <v>183</v>
      </c>
      <c r="M185" s="232" t="str">
        <f>'Rec. Hos'!C185</f>
        <v>Jaya Hospitals, Chowrastha, Hanamkonda,Warangal</v>
      </c>
    </row>
    <row r="186" spans="2:13" ht="30" customHeight="1" thickBot="1">
      <c r="B186" s="46">
        <v>62</v>
      </c>
      <c r="J186" s="96"/>
      <c r="L186" s="231">
        <v>184</v>
      </c>
      <c r="M186" s="232" t="str">
        <f>'Rec. Hos'!C186</f>
        <v>Jaya Hospitals, Chowrastha, Hanamkonda,Warangal</v>
      </c>
    </row>
    <row r="187" spans="2:13" ht="30" customHeight="1" thickBot="1">
      <c r="B187" s="46">
        <v>63</v>
      </c>
      <c r="J187" s="96"/>
      <c r="L187" s="231">
        <v>185</v>
      </c>
      <c r="M187" s="232" t="str">
        <f>'Rec. Hos'!C187</f>
        <v>Jayabharath Hospital, 16/2884,Somasekharapuram, Nellore</v>
      </c>
    </row>
    <row r="188" spans="2:13" ht="30" customHeight="1" thickBot="1">
      <c r="B188" s="46">
        <v>64</v>
      </c>
      <c r="J188" s="96"/>
      <c r="L188" s="231">
        <v>186</v>
      </c>
      <c r="M188" s="232" t="str">
        <f>'Rec. Hos'!C188</f>
        <v>Jayalakshmi Hospitals, 9-5-15, J.P.N. Road,Warangal</v>
      </c>
    </row>
    <row r="189" spans="2:13" ht="30" customHeight="1" thickBot="1">
      <c r="B189" s="46">
        <v>65</v>
      </c>
      <c r="J189" s="96"/>
      <c r="L189" s="231">
        <v>187</v>
      </c>
      <c r="M189" s="232" t="str">
        <f>'Rec. Hos'!C189</f>
        <v>Jayam Super Specialty Dental Hospital, ShopNo. 15 and 16, Municipal Shopping Complex,Ananthapur</v>
      </c>
    </row>
    <row r="190" spans="2:13" ht="30" customHeight="1" thickBot="1">
      <c r="B190" s="46">
        <v>66</v>
      </c>
      <c r="J190" s="96"/>
      <c r="L190" s="231">
        <v>188</v>
      </c>
      <c r="M190" s="232" t="str">
        <f>'Rec. Hos'!C190</f>
        <v>Jeevana Jyothi Hospitals, D.No. 15/381,Kamalanagar, Anantapur</v>
      </c>
    </row>
    <row r="191" spans="2:13" ht="30" customHeight="1" thickBot="1">
      <c r="B191" s="46">
        <v>67</v>
      </c>
      <c r="J191" s="96"/>
      <c r="L191" s="231">
        <v>189</v>
      </c>
      <c r="M191" s="232" t="str">
        <f>'Rec. Hos'!C191</f>
        <v>Jnanananda Ophthalmic Institute,Bhimavaram, W.G. Dist.</v>
      </c>
    </row>
    <row r="192" spans="2:13" ht="30" customHeight="1" thickBot="1">
      <c r="B192" s="46">
        <v>68</v>
      </c>
      <c r="J192" s="96"/>
      <c r="L192" s="231">
        <v>190</v>
      </c>
      <c r="M192" s="232" t="str">
        <f>'Rec. Hos'!C192</f>
        <v>Jyothi Hospitals, 19/1350, Beside AnjaneyaSwamy Temple, Church Road, Miryalaguda,Nalgonda.</v>
      </c>
    </row>
    <row r="193" spans="2:13" ht="30" customHeight="1" thickBot="1">
      <c r="B193" s="46">
        <v>69</v>
      </c>
      <c r="J193" s="96"/>
      <c r="L193" s="231">
        <v>191</v>
      </c>
      <c r="M193" s="232" t="str">
        <f>'Rec. Hos'!C193</f>
        <v>K.M. Dental Hosptials, Global Nagar, MumbaiRoad, Buchireddy Palem, Nellore</v>
      </c>
    </row>
    <row r="194" spans="2:13" ht="30" customHeight="1" thickBot="1">
      <c r="B194" s="46">
        <v>70</v>
      </c>
      <c r="J194" s="96"/>
      <c r="L194" s="231">
        <v>192</v>
      </c>
      <c r="M194" s="232" t="str">
        <f>'Rec. Hos'!C194</f>
        <v>Kadapa Super Speciality Dental Hospital4/468, Behind Ramalayam, Kadapa</v>
      </c>
    </row>
    <row r="195" spans="2:13" ht="30" customHeight="1" thickBot="1">
      <c r="B195" s="46">
        <v>71</v>
      </c>
      <c r="J195" s="97"/>
      <c r="L195" s="231">
        <v>193</v>
      </c>
      <c r="M195" s="232" t="str">
        <f>'Rec. Hos'!C195</f>
        <v>Kakatiya Super Specialty Dental Hospital,Hanumakonda, Warangal.</v>
      </c>
    </row>
    <row r="196" spans="2:13" ht="30" customHeight="1" thickBot="1">
      <c r="B196" s="46">
        <v>72</v>
      </c>
      <c r="L196" s="231">
        <v>194</v>
      </c>
      <c r="M196" s="232" t="str">
        <f>'Rec. Hos'!C196</f>
        <v>Kalyani Dental Hospital Dentistry&amp; ImplantCentre, Opp. Green Park Hotel, Begumpet,Hyderabad.</v>
      </c>
    </row>
    <row r="197" spans="2:13" ht="30" customHeight="1" thickBot="1">
      <c r="B197" s="46">
        <v>73</v>
      </c>
      <c r="L197" s="231">
        <v>195</v>
      </c>
      <c r="M197" s="232" t="str">
        <f>'Rec. Hos'!C197</f>
        <v>Kalyani Hospital, 6-1-69, Stadium Road,Hanumakonda, Warangal.</v>
      </c>
    </row>
    <row r="198" spans="2:13" ht="30" customHeight="1" thickBot="1">
      <c r="B198" s="46">
        <v>74</v>
      </c>
      <c r="L198" s="231">
        <v>196</v>
      </c>
      <c r="M198" s="232" t="str">
        <f>'Rec. Hos'!C198</f>
        <v>Kamal Vilekar's Multi Speciality DentalHospital, D.No. 6-2-15, Chinna Bazar,Srikakulam</v>
      </c>
    </row>
    <row r="199" spans="2:13" ht="30" customHeight="1" thickBot="1">
      <c r="B199" s="46">
        <v>75</v>
      </c>
      <c r="L199" s="231">
        <v>197</v>
      </c>
      <c r="M199" s="232" t="str">
        <f>'Rec. Hos'!C199</f>
        <v>Kamala Hospital, Kamala Complex, ChandnaBrother's Center, Dilsuknagar, Hyderabad.</v>
      </c>
    </row>
    <row r="200" spans="2:13" ht="30" customHeight="1" thickBot="1">
      <c r="B200" s="46">
        <v>76</v>
      </c>
      <c r="L200" s="231">
        <v>198</v>
      </c>
      <c r="M200" s="232" t="str">
        <f>'Rec. Hos'!C200</f>
        <v>Kamineni Hospitals ( Previously calledWockhadt Hospitals which is taken over bythe Management of Kamineni Hospitas) 4-1-1227, King Koti Road, Abids, Hyderabad –500001.</v>
      </c>
    </row>
    <row r="201" spans="2:13" ht="30" customHeight="1" thickBot="1">
      <c r="B201" s="46">
        <v>77</v>
      </c>
      <c r="L201" s="231">
        <v>199</v>
      </c>
      <c r="M201" s="232" t="str">
        <f>'Rec. Hos'!C201</f>
        <v>Kamineni Hospitals, Basheer Bagh,Hyderabad.</v>
      </c>
    </row>
    <row r="202" spans="2:13" ht="30" customHeight="1" thickBot="1">
      <c r="B202" s="46">
        <v>78</v>
      </c>
      <c r="L202" s="231">
        <v>200</v>
      </c>
      <c r="M202" s="232" t="str">
        <f>'Rec. Hos'!C202</f>
        <v>Kamineni Hospitals, L.B.Nagar, Hyderabad</v>
      </c>
    </row>
    <row r="203" spans="2:13" ht="30" customHeight="1" thickBot="1">
      <c r="B203" s="46">
        <v>79</v>
      </c>
      <c r="L203" s="231">
        <v>201</v>
      </c>
      <c r="M203" s="232" t="str">
        <f>'Rec. Hos'!C203</f>
        <v>Kamineni Institute of Medical Sciences andHospital, Sripuram, Narketpally, Nalgonda.</v>
      </c>
    </row>
    <row r="204" spans="2:13" ht="30" customHeight="1" thickBot="1">
      <c r="B204" s="46">
        <v>80</v>
      </c>
      <c r="L204" s="231">
        <v>202</v>
      </c>
      <c r="M204" s="232" t="str">
        <f>'Rec. Hos'!C204</f>
        <v>Kandukuri Hospitals, Vishnava Street, Kavali,Nellore, Dist.</v>
      </c>
    </row>
    <row r="205" spans="2:13" ht="30" customHeight="1" thickBot="1">
      <c r="B205" s="46">
        <v>81</v>
      </c>
      <c r="L205" s="231">
        <v>203</v>
      </c>
      <c r="M205" s="232" t="str">
        <f>'Rec. Hos'!C205</f>
        <v>Karumuri Super Speciality Hospitals, 3-4-73,Old Club Road, Guntur - 522001.</v>
      </c>
    </row>
    <row r="206" spans="2:13" ht="30" customHeight="1" thickBot="1">
      <c r="B206" s="46">
        <v>82</v>
      </c>
      <c r="L206" s="231">
        <v>204</v>
      </c>
      <c r="M206" s="232" t="str">
        <f>'Rec. Hos'!C206</f>
        <v>Kinnera Super Speciality Hospital, WyraRoad, Khammam</v>
      </c>
    </row>
    <row r="207" spans="2:13" ht="30" customHeight="1" thickBot="1">
      <c r="B207" s="46">
        <v>83</v>
      </c>
      <c r="L207" s="231">
        <v>205</v>
      </c>
      <c r="M207" s="232" t="str">
        <f>'Rec. Hos'!C207</f>
        <v>KNM Smile Dental Hospital, 104, Sai Towers,Beside Kalaniketan, Main Road, DilshukNagar, Hyderabad.The hospital was shifted toG-5, Kochar Apartments, Opp. Pantaloons &amp;Sony Centre, Shamlal Buildings, Begumpet,Hyderabad</v>
      </c>
    </row>
    <row r="208" spans="2:13" ht="30" customHeight="1" thickBot="1">
      <c r="B208" s="46">
        <v>84</v>
      </c>
      <c r="L208" s="231">
        <v>206</v>
      </c>
      <c r="M208" s="232" t="str">
        <f>'Rec. Hos'!C208</f>
        <v>Kommineni Super Speciality Dental Hospital,490A, 1st Floor, Reddy &amp; Reddy Colony,Tirupathi, Chittoor Dist.</v>
      </c>
    </row>
    <row r="209" spans="2:13" ht="30" customHeight="1" thickBot="1">
      <c r="B209" s="46">
        <v>85</v>
      </c>
      <c r="L209" s="231">
        <v>207</v>
      </c>
      <c r="M209" s="232" t="str">
        <f>'Rec. Hos'!C209</f>
        <v>Konark Hospitals, Plot No.13 and 14, BesideSharwood Public School, PatbasheerbadVillage, Qutubullapur Mandal, Kompally,R.R.Dist.</v>
      </c>
    </row>
    <row r="210" spans="2:13" ht="30" customHeight="1" thickBot="1">
      <c r="B210" s="46">
        <v>86</v>
      </c>
      <c r="L210" s="231">
        <v>208</v>
      </c>
      <c r="M210" s="232" t="str">
        <f>'Rec. Hos'!C210</f>
        <v>Konaseema Institute of Medical Sciences, NH -214, Chaitanya Nagar, Amalapuram - 533201, East Godavari.</v>
      </c>
    </row>
    <row r="211" spans="2:13" ht="30" customHeight="1" thickBot="1">
      <c r="B211" s="46">
        <v>87</v>
      </c>
      <c r="L211" s="231">
        <v>209</v>
      </c>
      <c r="M211" s="232" t="str">
        <f>'Rec. Hos'!C211</f>
        <v>Kotilingam's Dental Hospital, Opp. PoliceStation, Kothapet, Guntur</v>
      </c>
    </row>
    <row r="212" spans="2:13" ht="30" customHeight="1" thickBot="1">
      <c r="B212" s="46">
        <v>88</v>
      </c>
      <c r="L212" s="231">
        <v>210</v>
      </c>
      <c r="M212" s="232" t="str">
        <f>'Rec. Hos'!C212</f>
        <v>Kranthi Nursing Home, 3/217, 1st Floor,Christian Lane, Kadapa</v>
      </c>
    </row>
    <row r="213" spans="2:13" ht="30" customHeight="1" thickBot="1">
      <c r="B213" s="46">
        <v>89</v>
      </c>
      <c r="L213" s="231">
        <v>211</v>
      </c>
      <c r="M213" s="232" t="str">
        <f>'Rec. Hos'!C213</f>
        <v>Krishna Children's Hospital, (A unit of AshwikHospital Pvt Ltd), 11-5-423/A&amp;B, NilouferHospital Road, Opp-Hanuman Temple,Lakdikapool, Hyderabad - 500006.</v>
      </c>
    </row>
    <row r="214" spans="2:13" ht="30" customHeight="1" thickBot="1">
      <c r="B214" s="46">
        <v>90</v>
      </c>
      <c r="L214" s="231">
        <v>212</v>
      </c>
      <c r="M214" s="232" t="str">
        <f>'Rec. Hos'!C214</f>
        <v>Krishna Denta Cure Advanced SuperSpecialty Dental Hospital, 29-33-9/10, AlluriSitharamaraju Junction, Rajahmundry,E.G.Dist.</v>
      </c>
    </row>
    <row r="215" spans="2:13" ht="30" customHeight="1" thickBot="1">
      <c r="B215" s="46">
        <v>91</v>
      </c>
      <c r="L215" s="231">
        <v>213</v>
      </c>
      <c r="M215" s="232" t="str">
        <f>'Rec. Hos'!C215</f>
        <v>Krishna Institute of Medical Sceinces, MinisterRoad, Begumpet, Hyderabad.</v>
      </c>
    </row>
    <row r="216" spans="2:13" ht="30" customHeight="1" thickBot="1">
      <c r="B216" s="46">
        <v>92</v>
      </c>
      <c r="L216" s="231">
        <v>214</v>
      </c>
      <c r="M216" s="232" t="str">
        <f>'Rec. Hos'!C216</f>
        <v>Krishna Institute of Medical Sciences, 60-9-10, Pinnamaneni Poli Clinic Road, SiddharthaNagar, Vijayawada, Krishna Dist.</v>
      </c>
    </row>
    <row r="217" spans="2:13" ht="30" customHeight="1" thickBot="1">
      <c r="B217" s="46">
        <v>93</v>
      </c>
      <c r="L217" s="231">
        <v>215</v>
      </c>
      <c r="M217" s="232" t="str">
        <f>'Rec. Hos'!C217</f>
        <v>Krishna Sai Hospital, 9-1-59, Near GandhiChowk, Siddipet, Medak District</v>
      </c>
    </row>
    <row r="218" spans="2:13" ht="30" customHeight="1" thickBot="1">
      <c r="B218" s="46">
        <v>94</v>
      </c>
      <c r="L218" s="231">
        <v>216</v>
      </c>
      <c r="M218" s="232" t="str">
        <f>'Rec. Hos'!C218</f>
        <v>Kurnool Heart &amp; Brain Centre, 43-1-1-K-B-4,Sapthagiri Nagar, A-Camp Extension, NearNew Ayyappa swamy Temple, Kurnool.</v>
      </c>
    </row>
    <row r="219" spans="2:13" ht="30" customHeight="1" thickBot="1">
      <c r="B219" s="46">
        <v>95</v>
      </c>
      <c r="L219" s="231">
        <v>217</v>
      </c>
      <c r="M219" s="232" t="str">
        <f>'Rec. Hos'!C219</f>
        <v>L.K. Hospitals Pvt. Ltd., 4-159 &amp; 4-172,Maruthi Nagar, Malkajgiri, Ranga Reddy Dist.</v>
      </c>
    </row>
    <row r="220" spans="2:13" ht="30" customHeight="1" thickBot="1">
      <c r="B220" s="46">
        <v>96</v>
      </c>
      <c r="L220" s="231">
        <v>218</v>
      </c>
      <c r="M220" s="232" t="str">
        <f>'Rec. Hos'!C220</f>
        <v>Lakkireddy 'Dental' Super Speciality Hospital,43/39-A, 2nd Line, N.R.Peta, Kurnool</v>
      </c>
    </row>
    <row r="221" spans="2:13" ht="30" customHeight="1" thickBot="1">
      <c r="B221" s="46">
        <v>97</v>
      </c>
      <c r="L221" s="231">
        <v>219</v>
      </c>
      <c r="M221" s="232" t="str">
        <f>'Rec. Hos'!C221</f>
        <v>Lakshmi Super Speciality Dental Hospital,Kennady Road, Buttaipeta, Machilipatnam,Krihna District</v>
      </c>
    </row>
    <row r="222" spans="2:13" ht="30" customHeight="1" thickBot="1">
      <c r="B222" s="46">
        <v>98</v>
      </c>
      <c r="L222" s="231">
        <v>220</v>
      </c>
      <c r="M222" s="232" t="str">
        <f>'Rec. Hos'!C222</f>
        <v>Lalitha Eye Hospital, 15/246, ThikkanaTelephone Bhavan Exchange Street,Brindavanam, Nellore</v>
      </c>
    </row>
    <row r="223" spans="2:13" ht="30" customHeight="1" thickBot="1">
      <c r="B223" s="46">
        <v>99</v>
      </c>
      <c r="L223" s="231">
        <v>221</v>
      </c>
      <c r="M223" s="232" t="str">
        <f>'Rec. Hos'!C223</f>
        <v>Lalitha Super Speciality Hospital Heart &amp; BrainCentre, Gowrisankar Theatre Road, Kothapet,Guntur.</v>
      </c>
    </row>
    <row r="224" spans="2:13" ht="30" customHeight="1" thickBot="1">
      <c r="B224" s="46">
        <v>100</v>
      </c>
      <c r="L224" s="231">
        <v>222</v>
      </c>
      <c r="M224" s="232" t="str">
        <f>'Rec. Hos'!C224</f>
        <v>Latha Super Specialities, 29-14-58, PrakasamRoad, Suryaraopet, Vijayawada</v>
      </c>
    </row>
    <row r="225" spans="12:13" ht="30" customHeight="1" thickBot="1">
      <c r="L225" s="231">
        <v>223</v>
      </c>
      <c r="M225" s="232" t="str">
        <f>'Rec. Hos'!C225</f>
        <v>Laxmi Narasimha Hospital, Nayeem Nagar,Hanamkonda, Warangal.</v>
      </c>
    </row>
    <row r="226" spans="12:13" ht="30" customHeight="1" thickBot="1">
      <c r="L226" s="231">
        <v>224</v>
      </c>
      <c r="M226" s="232" t="str">
        <f>'Rec. Hos'!C226</f>
        <v>Lazarus Hospital, Waltair main road,Visakhapatnam</v>
      </c>
    </row>
    <row r="227" spans="12:13" ht="30" customHeight="1" thickBot="1">
      <c r="L227" s="231">
        <v>225</v>
      </c>
      <c r="M227" s="232" t="str">
        <f>'Rec. Hos'!C227</f>
        <v>Life Hospitals 2-2-12/3/C, DurgabaiDeshmukh Centre, Shivam Road, D.D.Colony, Hyderabad - 500 007</v>
      </c>
    </row>
    <row r="228" spans="12:13" ht="30" customHeight="1" thickBot="1">
      <c r="L228" s="231">
        <v>226</v>
      </c>
      <c r="M228" s="232" t="str">
        <f>'Rec. Hos'!C228</f>
        <v>Life Kare Dental Hospital, 9-7-83/1, Sri LaxmiComplex, Maruthi Nagar, Santhosh Nagar,Hyderabad - 500059.</v>
      </c>
    </row>
    <row r="229" spans="12:13" ht="30" customHeight="1" thickBot="1">
      <c r="L229" s="231">
        <v>227</v>
      </c>
      <c r="M229" s="232" t="str">
        <f>'Rec. Hos'!C229</f>
        <v>Life Line Hospitals, 2-4-152, Ram Nagar,Hanmakonda, Warangal District.</v>
      </c>
    </row>
    <row r="230" spans="12:13" ht="30" customHeight="1" thickBot="1">
      <c r="L230" s="231">
        <v>228</v>
      </c>
      <c r="M230" s="232" t="str">
        <f>'Rec. Hos'!C230</f>
        <v>Lions District 324-C1, Cancer Treatment &amp;Research Centre, Seethammadhara (NE),Visakhapatnam - 530013.</v>
      </c>
    </row>
    <row r="231" spans="12:13" ht="30" customHeight="1" thickBot="1">
      <c r="L231" s="231">
        <v>229</v>
      </c>
      <c r="M231" s="232" t="str">
        <f>'Rec. Hos'!C231</f>
        <v>Lotus Children's Hospital, 6-2-29,Lakdikapool, Hyderabad.</v>
      </c>
    </row>
    <row r="232" spans="12:13" ht="30" customHeight="1" thickBot="1">
      <c r="L232" s="231">
        <v>230</v>
      </c>
      <c r="M232" s="232" t="str">
        <f>'Rec. Hos'!C232</f>
        <v>LV Prasad Eye Institute, Kallam Anji ReddyCampus, LV Prasad Marg, Banjara Hills,Hyderabad</v>
      </c>
    </row>
    <row r="233" spans="12:13" ht="30" customHeight="1" thickBot="1">
      <c r="L233" s="231">
        <v>231</v>
      </c>
      <c r="M233" s="232" t="str">
        <f>'Rec. Hos'!C233</f>
        <v>M.J. Hospitas, D.No. 1-21/6, M.J.Nagar,Perket, Armoor, Nizamabad Dist.</v>
      </c>
    </row>
    <row r="234" spans="12:13" ht="30" customHeight="1" thickBot="1">
      <c r="L234" s="231">
        <v>232</v>
      </c>
      <c r="M234" s="232" t="str">
        <f>'Rec. Hos'!C234</f>
        <v>M.N.Hospitals, 4/10, Brodipet, Guntur</v>
      </c>
    </row>
    <row r="235" spans="12:13" ht="30" customHeight="1" thickBot="1">
      <c r="L235" s="231">
        <v>233</v>
      </c>
      <c r="M235" s="232" t="str">
        <f>'Rec. Hos'!C235</f>
        <v>M.S. Multi Speciality Dental Hospital, 8-2-165/8, Wyra Road, Khammam</v>
      </c>
    </row>
    <row r="236" spans="12:13" ht="30" customHeight="1" thickBot="1">
      <c r="L236" s="231">
        <v>234</v>
      </c>
      <c r="M236" s="232" t="str">
        <f>'Rec. Hos'!C236</f>
        <v>M.S.Hospital, Road No.1, Abbanna Colony,Near Tirumala By-pass Road, Tirupati, ChittorDist.</v>
      </c>
    </row>
    <row r="237" spans="12:13" ht="30" customHeight="1" thickBot="1">
      <c r="L237" s="231">
        <v>235</v>
      </c>
      <c r="M237" s="232" t="str">
        <f>'Rec. Hos'!C237</f>
        <v>Madanapalli Hospitals Pvt. Ltd., Madanapalli,C.M.T. Road, Chittor Dist.</v>
      </c>
    </row>
    <row r="238" spans="12:13" ht="30" customHeight="1" thickBot="1">
      <c r="L238" s="231">
        <v>236</v>
      </c>
      <c r="M238" s="232" t="str">
        <f>'Rec. Hos'!C238</f>
        <v>Madhava Nursing Home, 43, Sarojini DeviRoad, Secunderabad.</v>
      </c>
    </row>
    <row r="239" spans="12:13" ht="30" customHeight="1" thickBot="1">
      <c r="L239" s="231">
        <v>237</v>
      </c>
      <c r="M239" s="232" t="str">
        <f>'Rec. Hos'!C239</f>
        <v>Madhu Chalapati Urological Hospital,J.P.Road, Bhimavaram, West Godavary Dist.</v>
      </c>
    </row>
    <row r="240" spans="12:13" ht="30" customHeight="1" thickBot="1">
      <c r="L240" s="231">
        <v>238</v>
      </c>
      <c r="M240" s="232" t="str">
        <f>'Rec. Hos'!C240</f>
        <v>Madhukar Reddy Super Speciality DentalHospital, 5-7-87, Main Road, Lashkar Bazar,Opp. Petrol Pump, Hanamkonda, Warangal</v>
      </c>
    </row>
    <row r="241" spans="12:13" ht="30" customHeight="1" thickBot="1">
      <c r="L241" s="231">
        <v>239</v>
      </c>
      <c r="M241" s="232" t="str">
        <f>'Rec. Hos'!C241</f>
        <v>Madhumani Nursing Home, Balaji Complex,Nandyal, Kurnool District.</v>
      </c>
    </row>
    <row r="242" spans="12:13" ht="30" customHeight="1" thickBot="1">
      <c r="L242" s="231">
        <v>240</v>
      </c>
      <c r="M242" s="232" t="str">
        <f>'Rec. Hos'!C242</f>
        <v>Madhurai Netralaya, 16-02-280, BesideMarket, Gandhi Nagar, Pogathota, Nellore</v>
      </c>
    </row>
    <row r="243" spans="12:13" ht="30" customHeight="1" thickBot="1">
      <c r="L243" s="231">
        <v>241</v>
      </c>
      <c r="M243" s="232" t="str">
        <f>'Rec. Hos'!C243</f>
        <v>Mahatma Gandhi Super Speciality Hospitals,12-4-2, Prakashnagar, Narsaraopet, GunturDist.</v>
      </c>
    </row>
    <row r="244" spans="12:13" ht="30" customHeight="1" thickBot="1">
      <c r="L244" s="231">
        <v>242</v>
      </c>
      <c r="M244" s="232" t="str">
        <f>'Rec. Hos'!C244</f>
        <v>Mahavir Hospital &amp; Research Centre, 10-1-1,Bhagwan Mahavir Marg, A.C.Guards, MasabTank, Hyderabad</v>
      </c>
    </row>
    <row r="245" spans="12:13" ht="30" customHeight="1" thickBot="1">
      <c r="L245" s="231">
        <v>243</v>
      </c>
      <c r="M245" s="232" t="str">
        <f>'Rec. Hos'!C245</f>
        <v>Mahendra Dental Hospital, 102, Adj. to RTAOffice, Chandragiri Colony, Trimulgherry,Secunderabad</v>
      </c>
    </row>
    <row r="246" spans="12:13" ht="30" customHeight="1" thickBot="1">
      <c r="L246" s="231">
        <v>244</v>
      </c>
      <c r="M246" s="232" t="str">
        <f>'Rec. Hos'!C246</f>
        <v>Mamatha General Hospital, 5-7-200, GiriPrasad Nagar, Urban Mandal, KhammamDist.</v>
      </c>
    </row>
    <row r="247" spans="12:13" ht="30" customHeight="1" thickBot="1">
      <c r="L247" s="231">
        <v>245</v>
      </c>
      <c r="M247" s="232" t="str">
        <f>'Rec. Hos'!C247</f>
        <v>Manipal Super Speciality Hospital, Tadepally,Guntur Dist.</v>
      </c>
    </row>
    <row r="248" spans="12:13" ht="30" customHeight="1" thickBot="1">
      <c r="L248" s="231">
        <v>246</v>
      </c>
      <c r="M248" s="232" t="str">
        <f>'Rec. Hos'!C248</f>
        <v>Manipal Women and Child Hospital, 18-1-3,K.G.Down, Maharanipet, Jagadamba Center,Visakhapatnam.</v>
      </c>
    </row>
    <row r="249" spans="12:13" ht="30" customHeight="1" thickBot="1">
      <c r="L249" s="231">
        <v>247</v>
      </c>
      <c r="M249" s="232" t="str">
        <f>'Rec. Hos'!C249</f>
        <v>Manorama Hospital, Khaleelwadi,. Nizamabad</v>
      </c>
    </row>
    <row r="250" spans="12:13" ht="30" customHeight="1" thickBot="1">
      <c r="L250" s="231">
        <v>248</v>
      </c>
      <c r="M250" s="232" t="str">
        <f>'Rec. Hos'!C250</f>
        <v>Maxivision Laser Centre Pvt. Ltd., 1-11-252/1A to 1D, Begumpet, Hyderabad</v>
      </c>
    </row>
    <row r="251" spans="12:13" ht="30" customHeight="1" thickBot="1">
      <c r="L251" s="231">
        <v>249</v>
      </c>
      <c r="M251" s="232" t="str">
        <f>'Rec. Hos'!C251</f>
        <v>Medi Center Super Specialty Hospital, 6-2-106/C, Ramagiri Road, Nalgonda.</v>
      </c>
    </row>
    <row r="252" spans="12:13" ht="30" customHeight="1" thickBot="1">
      <c r="L252" s="231">
        <v>250</v>
      </c>
      <c r="M252" s="232" t="str">
        <f>'Rec. Hos'!C252</f>
        <v>Medicare Hospitals, 74-11-7, New PrakashNagar Round Park, Prakashnagar,Rajahmundry</v>
      </c>
    </row>
    <row r="253" spans="12:13" ht="30" customHeight="1" thickBot="1">
      <c r="L253" s="231">
        <v>251</v>
      </c>
      <c r="M253" s="232" t="str">
        <f>'Rec. Hos'!C253</f>
        <v>Medicare Multi Speciality Hospital, 25/466,Near RTC Bus Stand, Nandyal, Kurnool Dist.</v>
      </c>
    </row>
    <row r="254" spans="12:13" ht="30" customHeight="1" thickBot="1">
      <c r="L254" s="231">
        <v>252</v>
      </c>
      <c r="M254" s="232" t="str">
        <f>'Rec. Hos'!C254</f>
        <v>Mediciti Hospital, 5-9-22, Secretariat Road,Sarovar Complex, Hyderabad - 500063.</v>
      </c>
    </row>
    <row r="255" spans="12:13" ht="30" customHeight="1" thickBot="1">
      <c r="L255" s="231">
        <v>253</v>
      </c>
      <c r="M255" s="232" t="str">
        <f>'Rec. Hos'!C255</f>
        <v>Medivision Eye and Health Care Center, 10-3-304/F/1 to 4, Indira Sadan, Humayun NagarMain Road, Hyderabad.</v>
      </c>
    </row>
    <row r="256" spans="12:13" ht="30" customHeight="1" thickBot="1">
      <c r="L256" s="231">
        <v>254</v>
      </c>
      <c r="M256" s="232" t="str">
        <f>'Rec. Hos'!C256</f>
        <v>Medwin General Hospital, Mankamma Thota,Karimnagar.</v>
      </c>
    </row>
    <row r="257" spans="12:13" ht="30" customHeight="1" thickBot="1">
      <c r="L257" s="231">
        <v>255</v>
      </c>
      <c r="M257" s="232" t="str">
        <f>'Rec. Hos'!C257</f>
        <v>Medwin Hospitals, Raghava Ratna Towers,Chirag Ali Lane, Nampally, Hyderabad</v>
      </c>
    </row>
    <row r="258" spans="12:13" ht="30" customHeight="1" thickBot="1">
      <c r="L258" s="231">
        <v>256</v>
      </c>
      <c r="M258" s="232" t="str">
        <f>'Rec. Hos'!C258</f>
        <v>Meghana Multi Speciality Dental Hospital,V.V.Mahal Complex, Mosque Road, Tirupati</v>
      </c>
    </row>
    <row r="259" spans="12:13" ht="30" customHeight="1" thickBot="1">
      <c r="L259" s="231">
        <v>257</v>
      </c>
      <c r="M259" s="232" t="str">
        <f>'Rec. Hos'!C259</f>
        <v>Mitra Speciality Dental Clinic, 3/124, Opp.Police Line Gate, Christian Lane, Kadapa</v>
      </c>
    </row>
    <row r="260" spans="12:13" ht="30" customHeight="1" thickBot="1">
      <c r="L260" s="231">
        <v>258</v>
      </c>
      <c r="M260" s="232" t="str">
        <f>'Rec. Hos'!C260</f>
        <v>MNR Medical College &amp; Hospital, Fasalwadi,Sangareddy, Medak District.</v>
      </c>
    </row>
    <row r="261" spans="12:13" ht="30" customHeight="1" thickBot="1">
      <c r="L261" s="231">
        <v>259</v>
      </c>
      <c r="M261" s="232" t="str">
        <f>'Rec. Hos'!C261</f>
        <v>Modern Eye Hospital, &amp; Research Centre 16-11-101, Beside Venkataramana Hotel LanePogathota, Nellore - 524 001</v>
      </c>
    </row>
    <row r="262" spans="12:13" ht="30" customHeight="1" thickBot="1">
      <c r="L262" s="231">
        <v>260</v>
      </c>
      <c r="M262" s="232" t="str">
        <f>'Rec. Hos'!C262</f>
        <v>Modern Retina Centre, 29-27-5, KaleswaraRao Road, Lane to SBI Zonal Office,Surayaraopet, Vijayawada</v>
      </c>
    </row>
    <row r="263" spans="12:13" ht="30" customHeight="1" thickBot="1">
      <c r="L263" s="231">
        <v>261</v>
      </c>
      <c r="M263" s="232" t="str">
        <f>'Rec. Hos'!C263</f>
        <v>Muvva Gopala Hospitals Pvt. Ltd., 18-1-10,Jidduvari Street, Kota Junction, Vizianagaram</v>
      </c>
    </row>
    <row r="264" spans="12:13" ht="30" customHeight="1" thickBot="1">
      <c r="L264" s="231">
        <v>262</v>
      </c>
      <c r="M264" s="232" t="str">
        <f>'Rec. Hos'!C264</f>
        <v>MVS Accident Hospital, Near Pushpa Hotel,Suryaraopet, Vijayawada, Krishna Dist.</v>
      </c>
    </row>
    <row r="265" spans="12:13" ht="30" customHeight="1" thickBot="1">
      <c r="L265" s="231">
        <v>263</v>
      </c>
      <c r="M265" s="232" t="str">
        <f>'Rec. Hos'!C265</f>
        <v>Mythri Hospital, 13-6-434/C/148, Near PVNRAirport Flyover Pillar No.80, Mehidipatnam,Hyderabad</v>
      </c>
    </row>
    <row r="266" spans="12:13" ht="30" customHeight="1" thickBot="1">
      <c r="L266" s="231">
        <v>264</v>
      </c>
      <c r="M266" s="232" t="str">
        <f>'Rec. Hos'!C266</f>
        <v>Mythri Hospital, Chanda Nagar, Hyd.</v>
      </c>
    </row>
    <row r="267" spans="12:13" ht="30" customHeight="1" thickBot="1">
      <c r="L267" s="231">
        <v>265</v>
      </c>
      <c r="M267" s="232" t="str">
        <f>'Rec. Hos'!C267</f>
        <v>Mythri Hospital, D.No. 15-721, Kamalanagar,Anantapur</v>
      </c>
    </row>
    <row r="268" spans="12:13" ht="30" customHeight="1" thickBot="1">
      <c r="L268" s="231">
        <v>266</v>
      </c>
      <c r="M268" s="232" t="str">
        <f>'Rec. Hos'!C268</f>
        <v>Mythri Multi Speciality Hospital, 15-8-18,Ramakumari Vari Veedhi, Santhampesta,Ongole, Prakasam Dist.</v>
      </c>
    </row>
    <row r="269" spans="12:13" ht="30" customHeight="1" thickBot="1">
      <c r="L269" s="231">
        <v>267</v>
      </c>
      <c r="M269" s="232" t="str">
        <f>'Rec. Hos'!C269</f>
        <v>N. N. Speciality Dental Hospital, N.H. 7,Tirumala Theatre Road, Nirmal, Adilabad.</v>
      </c>
    </row>
    <row r="270" spans="12:13" ht="30" customHeight="1" thickBot="1">
      <c r="L270" s="231">
        <v>268</v>
      </c>
      <c r="M270" s="232" t="str">
        <f>'Rec. Hos'!C270</f>
        <v>Nagabandi Multi Specialty Dental Hospital, 11-3-91/7, Balaji Nagar, Wyra Road, Khammam.</v>
      </c>
    </row>
    <row r="271" spans="12:13" ht="30" customHeight="1" thickBot="1">
      <c r="L271" s="231">
        <v>269</v>
      </c>
      <c r="M271" s="232" t="str">
        <f>'Rec. Hos'!C271</f>
        <v>Nagarjuna Hospitals, Kanuru, Vijayawada,Krishna District</v>
      </c>
    </row>
    <row r="272" spans="12:13" ht="30" customHeight="1" thickBot="1">
      <c r="L272" s="231">
        <v>270</v>
      </c>
      <c r="M272" s="232" t="str">
        <f>'Rec. Hos'!C272</f>
        <v>Nalluri Nursing Home, Kothapatnam Road,Ongole, Prakasham Dist.</v>
      </c>
    </row>
    <row r="273" spans="12:13" ht="30" customHeight="1" thickBot="1">
      <c r="L273" s="231">
        <v>271</v>
      </c>
      <c r="M273" s="232" t="str">
        <f>'Rec. Hos'!C273</f>
        <v>Narayana Dental College and Hospital,Nellore</v>
      </c>
    </row>
    <row r="274" spans="12:13" ht="30" customHeight="1" thickBot="1">
      <c r="L274" s="231">
        <v>272</v>
      </c>
      <c r="M274" s="232" t="str">
        <f>'Rec. Hos'!C274</f>
        <v>Narayana Hrudayalaya, 1-1-216, Suraram 'X'Roads, Jeedimetla, Hyderabad</v>
      </c>
    </row>
    <row r="275" spans="12:13" ht="30" customHeight="1" thickBot="1">
      <c r="L275" s="231">
        <v>273</v>
      </c>
      <c r="M275" s="232" t="str">
        <f>'Rec. Hos'!C275</f>
        <v>Narayana Hrudayalaya. Pvt. Ltd. 258/A,Bommasandra Industrial Area, Bangalore</v>
      </c>
    </row>
    <row r="276" spans="12:13" ht="30" customHeight="1" thickBot="1">
      <c r="L276" s="231">
        <v>274</v>
      </c>
      <c r="M276" s="232" t="str">
        <f>'Rec. Hos'!C276</f>
        <v>Narayana Medical College and Hospital,Chintareddy Palem, Nellore</v>
      </c>
    </row>
    <row r="277" spans="12:13" ht="30" customHeight="1" thickBot="1">
      <c r="L277" s="231">
        <v>275</v>
      </c>
      <c r="M277" s="232" t="str">
        <f>'Rec. Hos'!C277</f>
        <v>Navata Multi Speciality Dental Care Center, 5-6-224, Saraswathi Nagar, Opp. RDO Office,Nizamabad.</v>
      </c>
    </row>
    <row r="278" spans="12:13" ht="30" customHeight="1" thickBot="1">
      <c r="L278" s="231">
        <v>276</v>
      </c>
      <c r="M278" s="232" t="str">
        <f>'Rec. Hos'!C278</f>
        <v>Naveen Chandra Dental Clinic RailwayStation Road, Rajampeta, Kadapa Dist.</v>
      </c>
    </row>
    <row r="279" spans="12:13" ht="30" customHeight="1" thickBot="1">
      <c r="L279" s="231">
        <v>277</v>
      </c>
      <c r="M279" s="232" t="str">
        <f>'Rec. Hos'!C279</f>
        <v>Naveen Dental Hospital, 151-A, Sri RamStreet, Tirupthi, Chittoor Dist.</v>
      </c>
    </row>
    <row r="280" spans="12:13" ht="30" customHeight="1" thickBot="1">
      <c r="L280" s="231">
        <v>278</v>
      </c>
      <c r="M280" s="232" t="str">
        <f>'Rec. Hos'!C280</f>
        <v>Navya Nethralaya 2-2-349, K.V. Layout, (NearLIC Office) Tirupathi</v>
      </c>
    </row>
    <row r="281" spans="12:13" ht="30" customHeight="1" thickBot="1">
      <c r="L281" s="231">
        <v>279</v>
      </c>
      <c r="M281" s="232" t="str">
        <f>'Rec. Hos'!C281</f>
        <v>Nayana Eye Care, 3-1-50, Srinagar,Bhanugudi Junction, Kakinada</v>
      </c>
    </row>
    <row r="282" spans="12:13" ht="30" customHeight="1" thickBot="1">
      <c r="L282" s="231">
        <v>280</v>
      </c>
      <c r="M282" s="232" t="str">
        <f>'Rec. Hos'!C282</f>
        <v>Neoretina Eye Care Institute, 5-9-83/B, ChapelRoad, Lane Opp. L.B.Stadium, Nampally,Abids, Hyderabad</v>
      </c>
    </row>
    <row r="283" spans="12:13" ht="30" customHeight="1" thickBot="1">
      <c r="L283" s="231">
        <v>281</v>
      </c>
      <c r="M283" s="232" t="str">
        <f>'Rec. Hos'!C283</f>
        <v>New Life Emergesncy &amp; Multi SpecialityHospital, NST Road, Khammam</v>
      </c>
    </row>
    <row r="284" spans="12:13" ht="30" customHeight="1" thickBot="1">
      <c r="L284" s="231">
        <v>282</v>
      </c>
      <c r="M284" s="232" t="str">
        <f>'Rec. Hos'!C284</f>
        <v>New Life Hospital, Kamal Theatre Complex,Chaderghat, Hyderabad.</v>
      </c>
    </row>
    <row r="285" spans="12:13" ht="30" customHeight="1" thickBot="1">
      <c r="L285" s="231">
        <v>283</v>
      </c>
      <c r="M285" s="232" t="str">
        <f>'Rec. Hos'!C285</f>
        <v>Nightingale Hospital, 17-1-383/N.S/3 &amp; 4,Opp. Amber Biscult Factory, Nagarjuna SagarRoad, Hyderabad.</v>
      </c>
    </row>
    <row r="286" spans="12:13" ht="30" customHeight="1" thickBot="1">
      <c r="L286" s="231">
        <v>284</v>
      </c>
      <c r="M286" s="232" t="str">
        <f>'Rec. Hos'!C286</f>
        <v>Nihar Orthopedics and Multi SpecialityHospital, 8-3-214/2, Murthy Mansion,Srinivasa Nagar, Ameerpet, Hyderabad.</v>
      </c>
    </row>
    <row r="287" spans="12:13" ht="30" customHeight="1" thickBot="1">
      <c r="L287" s="231">
        <v>285</v>
      </c>
      <c r="M287" s="232" t="str">
        <f>'Rec. Hos'!C287</f>
        <v>Nirmala Maternity, Orthopedic and GeneralHospital, 2/3 R.T. Opp. Post Office,Vijayanagar Colony, Hyderabad.</v>
      </c>
    </row>
    <row r="288" spans="12:13" ht="30" customHeight="1" thickBot="1">
      <c r="L288" s="231">
        <v>286</v>
      </c>
      <c r="M288" s="232" t="str">
        <f>'Rec. Hos'!C288</f>
        <v>Nizamabad Super SpecialtyDental Hospital, 5-6-798, 799 - Khaleelwadi, Nizamabad.</v>
      </c>
    </row>
    <row r="289" spans="12:13" ht="30" customHeight="1" thickBot="1">
      <c r="L289" s="231">
        <v>287</v>
      </c>
      <c r="M289" s="232" t="str">
        <f>'Rec. Hos'!C289</f>
        <v>NRI General Hospital, Chinakakani, GunturDistrict.</v>
      </c>
    </row>
    <row r="290" spans="12:13" ht="30" customHeight="1" thickBot="1">
      <c r="L290" s="231">
        <v>288</v>
      </c>
      <c r="M290" s="232" t="str">
        <f>'Rec. Hos'!C290</f>
        <v>Olive Hospitals Pvt. Ltd., 12-2-718/3-5, NanalNagar ‘X’ Road, Mehidipatnam, Hyderabad</v>
      </c>
    </row>
    <row r="291" spans="12:13" ht="30" customHeight="1" thickBot="1">
      <c r="L291" s="231">
        <v>289</v>
      </c>
      <c r="M291" s="232" t="str">
        <f>'Rec. Hos'!C291</f>
        <v>Omega Hospitals, 8-2-293/82/L/276 A,S.S.Plaza, Road No. 12, Banjara Hills,Hyderabad</v>
      </c>
    </row>
    <row r="292" spans="12:13" ht="30" customHeight="1" thickBot="1">
      <c r="L292" s="231">
        <v>290</v>
      </c>
      <c r="M292" s="232" t="str">
        <f>'Rec. Hos'!C292</f>
        <v>Omni Hospitals, Opp. P.V.T. MarketKothapest 'X' Road, Dilsukhnagar Hyderabad</v>
      </c>
    </row>
    <row r="293" spans="12:13" ht="30" customHeight="1" thickBot="1">
      <c r="L293" s="231">
        <v>291</v>
      </c>
      <c r="M293" s="232" t="str">
        <f>'Rec. Hos'!C293</f>
        <v>Padma Chandra Super Specialty Hospital,Opp. Government Medical College,Budhawarpet, Kurnool.</v>
      </c>
    </row>
    <row r="294" spans="12:13" ht="30" customHeight="1" thickBot="1">
      <c r="L294" s="231">
        <v>292</v>
      </c>
      <c r="M294" s="232" t="str">
        <f>'Rec. Hos'!C294</f>
        <v>Padmachandra Super Speciality Hospital,Opp. Government Medical College,Budhawarapet, Kurnool</v>
      </c>
    </row>
    <row r="295" spans="12:13" ht="30" customHeight="1" thickBot="1">
      <c r="L295" s="231">
        <v>293</v>
      </c>
      <c r="M295" s="232" t="str">
        <f>'Rec. Hos'!C295</f>
        <v>Panineeya Dental College &amp; Hopital,Road.No.5, Kamala Nagar, Chaitanyapuri,Dilsukhnagar, Hyderabad</v>
      </c>
    </row>
    <row r="296" spans="12:13" ht="30" customHeight="1" thickBot="1">
      <c r="L296" s="231">
        <v>294</v>
      </c>
      <c r="M296" s="232" t="str">
        <f>'Rec. Hos'!C296</f>
        <v>Partha Dental Hospital &amp; Research Centre,600/44/77, P.K. Layout,Tirupathi, ChittoorDist.</v>
      </c>
    </row>
    <row r="297" spans="12:13" ht="30" customHeight="1" thickBot="1">
      <c r="L297" s="231">
        <v>295</v>
      </c>
      <c r="M297" s="232" t="str">
        <f>'Rec. Hos'!C297</f>
        <v>Partha Dental Hospital &amp; Research Centre,First Floor, Above Hyundai Showroom, RamaTalkies Circle , Viskhapatanam</v>
      </c>
    </row>
    <row r="298" spans="12:13" ht="30" customHeight="1" thickBot="1">
      <c r="L298" s="231">
        <v>296</v>
      </c>
      <c r="M298" s="232" t="str">
        <f>'Rec. Hos'!C298</f>
        <v>Partha Dental Hospital and Research Center,Next to T.T.D. Kalyanamandapam, LibertyCenter, Himayathnagar, Hyd.</v>
      </c>
    </row>
    <row r="299" spans="12:13" ht="30" customHeight="1" thickBot="1">
      <c r="L299" s="231">
        <v>297</v>
      </c>
      <c r="M299" s="232" t="str">
        <f>'Rec. Hos'!C299</f>
        <v>Paruchuri Super Specialty Dental Hospital,Wyra Road, Khammam</v>
      </c>
    </row>
    <row r="300" spans="12:13" ht="30" customHeight="1" thickBot="1">
      <c r="L300" s="231">
        <v>298</v>
      </c>
      <c r="M300" s="232" t="str">
        <f>'Rec. Hos'!C300</f>
        <v>Pavani Eye Hospital and YAG Laser Center,Ashoknagar, Jagityal, Karimnagar</v>
      </c>
    </row>
    <row r="301" spans="12:13" ht="30" customHeight="1" thickBot="1">
      <c r="L301" s="231">
        <v>299</v>
      </c>
      <c r="M301" s="232" t="str">
        <f>'Rec. Hos'!C301</f>
        <v>Pinnamaneni Care Hospital, SiddharthaNagar, Vijayawada, Krishna Dist.</v>
      </c>
    </row>
    <row r="302" spans="12:13" ht="30" customHeight="1" thickBot="1">
      <c r="L302" s="231">
        <v>300</v>
      </c>
      <c r="M302" s="232" t="str">
        <f>'Rec. Hos'!C302</f>
        <v>Positive Dental Sciences Pvt.Ltd., HIG 203,Dharamareddy Colony, MRO Office, KPHB,Hyderabad</v>
      </c>
    </row>
    <row r="303" spans="12:13" ht="30" customHeight="1" thickBot="1">
      <c r="L303" s="231">
        <v>301</v>
      </c>
      <c r="M303" s="232" t="str">
        <f>'Rec. Hos'!C303</f>
        <v>Poulomi Hospital, Rukminipuri Colony, Dr.A.S. Rao Nagar, Main Road, Secunderabad.</v>
      </c>
    </row>
    <row r="304" spans="12:13" ht="30" customHeight="1" thickBot="1">
      <c r="L304" s="231">
        <v>302</v>
      </c>
      <c r="M304" s="232" t="str">
        <f>'Rec. Hos'!C304</f>
        <v>Pragati Hospital, Hyderabad Road,Nizamabad.</v>
      </c>
    </row>
    <row r="305" spans="12:13" ht="30" customHeight="1" thickBot="1">
      <c r="L305" s="231">
        <v>303</v>
      </c>
      <c r="M305" s="232" t="str">
        <f>'Rec. Hos'!C305</f>
        <v>Pragna Children's Hospital, 6-3-347/22/B/1,Dwarkapuri Colony, Near Sai Baba Temple,Punjagutta, Hyderabad</v>
      </c>
    </row>
    <row r="306" spans="12:13" ht="30" customHeight="1" thickBot="1">
      <c r="L306" s="231">
        <v>304</v>
      </c>
      <c r="M306" s="232" t="str">
        <f>'Rec. Hos'!C306</f>
        <v>Prakash Speciality Dental Clinic, D.No. 18/18,60 feet Road, Near RTC Bus Stand, Guntakal,Anantapur</v>
      </c>
    </row>
    <row r="307" spans="12:13" ht="30" customHeight="1" thickBot="1">
      <c r="L307" s="231">
        <v>305</v>
      </c>
      <c r="M307" s="232" t="str">
        <f>'Rec. Hos'!C307</f>
        <v>Pramoda Hospital, 1-8-283, Beside CanaraBank, Near Ekasila Park, Balasamudram,Hanamkonda, Warangal</v>
      </c>
    </row>
    <row r="308" spans="12:13" ht="30" customHeight="1" thickBot="1">
      <c r="L308" s="231">
        <v>306</v>
      </c>
      <c r="M308" s="232" t="str">
        <f>'Rec. Hos'!C308</f>
        <v>Prasad Hospital, MIG-204, Road No.1, Opp.Sitara Hotel, KPHB Colony, Hyderabad</v>
      </c>
    </row>
    <row r="309" spans="12:13" ht="30" customHeight="1" thickBot="1">
      <c r="L309" s="231">
        <v>307</v>
      </c>
      <c r="M309" s="232" t="str">
        <f>'Rec. Hos'!C309</f>
        <v>Prasad Multi Speciality Hospital, Near NelloreBus Stand, Santhapet, Ongoole, PrakasamDistrict</v>
      </c>
    </row>
    <row r="310" spans="12:13" ht="30" customHeight="1" thickBot="1">
      <c r="L310" s="231">
        <v>308</v>
      </c>
      <c r="M310" s="232" t="str">
        <f>'Rec. Hos'!C310</f>
        <v>Prasanthi Multi Speciality Hospital, Opp.Annadana Samajam, Bhratpet, 1st Line,Amaravathi Road, Guntur</v>
      </c>
    </row>
    <row r="311" spans="12:13" ht="30" customHeight="1" thickBot="1">
      <c r="L311" s="231">
        <v>309</v>
      </c>
      <c r="M311" s="232" t="str">
        <f>'Rec. Hos'!C311</f>
        <v>Prashanth Hospital, APSEB City Central, Off.M.G.Road, Labbipet, Vijayawada</v>
      </c>
    </row>
    <row r="312" spans="12:13" ht="30" customHeight="1" thickBot="1">
      <c r="L312" s="231">
        <v>310</v>
      </c>
      <c r="M312" s="232" t="str">
        <f>'Rec. Hos'!C312</f>
        <v>Prathima Institute of Medical Sciences,Naganoor Road, Karimnagar</v>
      </c>
    </row>
    <row r="313" spans="12:13" ht="30" customHeight="1" thickBot="1">
      <c r="L313" s="231">
        <v>311</v>
      </c>
      <c r="M313" s="232" t="str">
        <f>'Rec. Hos'!C313</f>
        <v>Praveen Cardiac Centre, H.No. 33-25-35/C,Pushpa Hotel Road, Kasturibaipet, Bellapusobhanadri Street, Vijayawada</v>
      </c>
    </row>
    <row r="314" spans="12:13" ht="30" customHeight="1" thickBot="1">
      <c r="L314" s="231">
        <v>312</v>
      </c>
      <c r="M314" s="232" t="str">
        <f>'Rec. Hos'!C314</f>
        <v>Preethi Nursing Home, S.L.V. Talkies Road,Guntakal, Ananthapur Dist.</v>
      </c>
    </row>
    <row r="315" spans="12:13" ht="30" customHeight="1" thickBot="1">
      <c r="L315" s="231">
        <v>313</v>
      </c>
      <c r="M315" s="232" t="str">
        <f>'Rec. Hos'!C315</f>
        <v>Premier Hospitals, 1-2-718, Nanal Nagar 'X'Roads, Mehidipatnam, Hyderabad.</v>
      </c>
    </row>
    <row r="316" spans="12:13" ht="30" customHeight="1" thickBot="1">
      <c r="L316" s="231">
        <v>314</v>
      </c>
      <c r="M316" s="232" t="str">
        <f>'Rec. Hos'!C316</f>
        <v>Prime Hospitals, Road. No. 1 K.P.H.B ColonyKukatpally, Hyderabad.</v>
      </c>
    </row>
    <row r="317" spans="12:13" ht="30" customHeight="1" thickBot="1">
      <c r="L317" s="231">
        <v>315</v>
      </c>
      <c r="M317" s="232" t="str">
        <f>'Rec. Hos'!C317</f>
        <v>Princess Durru Shahvar Children's &amp; GeneralHospital, Purana Haveli, Hyderabad</v>
      </c>
    </row>
    <row r="318" spans="12:13" ht="30" customHeight="1" thickBot="1">
      <c r="L318" s="231">
        <v>316</v>
      </c>
      <c r="M318" s="232" t="str">
        <f>'Rec. Hos'!C318</f>
        <v>Prithvi Hospital, 1-7-696, Subedari,Hanumakonda, Warangal.</v>
      </c>
    </row>
    <row r="319" spans="12:13" ht="30" customHeight="1" thickBot="1">
      <c r="L319" s="231">
        <v>317</v>
      </c>
      <c r="M319" s="232" t="str">
        <f>'Rec. Hos'!C319</f>
        <v>Priya Multi Speciality Hospital, 12-2-991 and992, Sai Nagar, Main Road, Anantapur</v>
      </c>
    </row>
    <row r="320" spans="12:13" ht="30" customHeight="1" thickBot="1">
      <c r="L320" s="231">
        <v>318</v>
      </c>
      <c r="M320" s="232" t="str">
        <f>'Rec. Hos'!C320</f>
        <v>Purna Heart Institute Kovelamudivari Street,Suryaraopet,Vijayawada, Krishna Dist.</v>
      </c>
    </row>
    <row r="321" spans="12:13" ht="30" customHeight="1" thickBot="1">
      <c r="L321" s="231">
        <v>319</v>
      </c>
      <c r="M321" s="232" t="str">
        <f>'Rec. Hos'!C321</f>
        <v>Pushpagiri Eye Institute ( A unit of PushpagiriVitreo Ratia Institute), Plot No. 241- UmaPlaza, 10-2-342, Road No. 9, WestMaredpally, Secunderabad.</v>
      </c>
    </row>
    <row r="322" spans="12:13" ht="30" customHeight="1" thickBot="1">
      <c r="L322" s="231">
        <v>320</v>
      </c>
      <c r="M322" s="232" t="str">
        <f>'Rec. Hos'!C322</f>
        <v>Queen's N.R.I. Hospital ( A Unit of ChalasaniHospitals Pvt. Ltd.), Gurudwara Lane,Seethammadhara, Visakhapatnam.</v>
      </c>
    </row>
    <row r="323" spans="12:13" ht="30" customHeight="1" thickBot="1">
      <c r="L323" s="231">
        <v>321</v>
      </c>
      <c r="M323" s="232" t="str">
        <f>'Rec. Hos'!C323</f>
        <v>R.K. Super Speciality Dental Hospital, AndhraBank Complex, Kothapet Cross Roads,Hyderabad</v>
      </c>
    </row>
    <row r="324" spans="12:13" ht="30" customHeight="1" thickBot="1">
      <c r="L324" s="231">
        <v>322</v>
      </c>
      <c r="M324" s="232" t="str">
        <f>'Rec. Hos'!C324</f>
        <v>R.R. Hospitals, 40-304-10, Bhagya Nagar,Kurnool.</v>
      </c>
    </row>
    <row r="325" spans="12:13" ht="30" customHeight="1" thickBot="1">
      <c r="L325" s="231">
        <v>323</v>
      </c>
      <c r="M325" s="232" t="str">
        <f>'Rec. Hos'!C325</f>
        <v>Radhakrishnan Hospitals, Netaji Compound,Prakashnagar, Raja Lane, Kurnool</v>
      </c>
    </row>
    <row r="326" spans="12:13" ht="30" customHeight="1" thickBot="1">
      <c r="L326" s="231">
        <v>324</v>
      </c>
      <c r="M326" s="232" t="str">
        <f>'Rec. Hos'!C326</f>
        <v>Raghavendra Hospital, Balayya Sastry Layout,Near Port Stadium, Visakhapatnam</v>
      </c>
    </row>
    <row r="327" spans="12:13" ht="30" customHeight="1" thickBot="1">
      <c r="L327" s="231">
        <v>325</v>
      </c>
      <c r="M327" s="232" t="str">
        <f>'Rec. Hos'!C327</f>
        <v>Raghavendra Hospital, Opp. Round BuildingE.C.I.L. Cross Roads, Hyderabad.</v>
      </c>
    </row>
    <row r="328" spans="12:13" ht="30" customHeight="1" thickBot="1">
      <c r="L328" s="231">
        <v>326</v>
      </c>
      <c r="M328" s="232" t="str">
        <f>'Rec. Hos'!C328</f>
        <v>Rainbow Children Hospital, Plot No. C-17,Vikrampuri Colony, Vikrampuri, Hyderabad</v>
      </c>
    </row>
    <row r="329" spans="12:13" ht="30" customHeight="1" thickBot="1">
      <c r="L329" s="231">
        <v>327</v>
      </c>
      <c r="M329" s="232" t="str">
        <f>'Rec. Hos'!C329</f>
        <v>Rainbow Children's Hospital, 22, Road No.10,Banjara Hills, Hyderabad</v>
      </c>
    </row>
    <row r="330" spans="12:13" ht="30" customHeight="1" thickBot="1">
      <c r="L330" s="231">
        <v>328</v>
      </c>
      <c r="M330" s="232" t="str">
        <f>'Rec. Hos'!C330</f>
        <v>Raju Neuro &amp; Multispeciality Hospital,andRaju Emergency Hospital, 76-4-7,Gandhipuram-II, Rajahmundry, E.G.Dist.</v>
      </c>
    </row>
    <row r="331" spans="12:13" ht="30" customHeight="1" thickBot="1">
      <c r="L331" s="231">
        <v>329</v>
      </c>
      <c r="M331" s="232" t="str">
        <f>'Rec. Hos'!C331</f>
        <v>Rakesh Super Speciality Dental Hospital, 16-2-835/11/2-A, APHB Main Road, SaidabadColony, Hyderabad</v>
      </c>
    </row>
    <row r="332" spans="12:13" ht="30" customHeight="1" thickBot="1">
      <c r="L332" s="231">
        <v>330</v>
      </c>
      <c r="M332" s="232" t="str">
        <f>'Rec. Hos'!C332</f>
        <v>Ram Hospital, 57/A, Shapur Nagar, IDAJeedimetla, Hyderabad-500055</v>
      </c>
    </row>
    <row r="333" spans="12:13" ht="30" customHeight="1" thickBot="1">
      <c r="L333" s="231">
        <v>331</v>
      </c>
      <c r="M333" s="232" t="str">
        <f>'Rec. Hos'!C333</f>
        <v>Rama Super Speciality Dental Hospital, ShopNo.14, Kamshetty Mall, Vishal Super MarketComplex, T.V.Studio, Ramanthapur,Hyderabad</v>
      </c>
    </row>
    <row r="334" spans="12:13" ht="30" customHeight="1" thickBot="1">
      <c r="L334" s="231">
        <v>332</v>
      </c>
      <c r="M334" s="232" t="str">
        <f>'Rec. Hos'!C334</f>
        <v>Ramani Multi Speciality Dental Hospital, D.No.29-175-A3, State Bank Colony Road, Tekka,Nandyal, Kurnool Dist.</v>
      </c>
    </row>
    <row r="335" spans="12:13" ht="30" customHeight="1" thickBot="1">
      <c r="L335" s="231">
        <v>333</v>
      </c>
      <c r="M335" s="232" t="str">
        <f>'Rec. Hos'!C335</f>
        <v>Rambabu Dental Speciality Hospital,Sundaraiah Bhavan Road, Ongole, PrakasamDist.</v>
      </c>
    </row>
    <row r="336" spans="12:13" ht="30" customHeight="1" thickBot="1">
      <c r="L336" s="231">
        <v>334</v>
      </c>
      <c r="M336" s="232" t="str">
        <f>'Rec. Hos'!C336</f>
        <v>Ramya Hospitals, 9-11-130, Back Side ofGandhi Statue, Gandhinagar, Kakinada, E.G.Dist</v>
      </c>
    </row>
    <row r="337" spans="12:13" ht="30" customHeight="1" thickBot="1">
      <c r="L337" s="231">
        <v>335</v>
      </c>
      <c r="M337" s="232" t="str">
        <f>'Rec. Hos'!C337</f>
        <v>Ravi Dental Hospital &amp; Implant Centre, PlotNo.C-31, Sharadha Theatre Lane,Rukminipuri Colony, Hyderabad</v>
      </c>
    </row>
    <row r="338" spans="12:13" ht="30" customHeight="1" thickBot="1">
      <c r="L338" s="231">
        <v>336</v>
      </c>
      <c r="M338" s="232" t="str">
        <f>'Rec. Hos'!C338</f>
        <v>Ravi Institute of Child Health (RICH Hospitals)16-11/131, Kasturidevi Nagar, Pogathota,Nellore</v>
      </c>
    </row>
    <row r="339" spans="12:13" ht="30" customHeight="1" thickBot="1">
      <c r="L339" s="231">
        <v>337</v>
      </c>
      <c r="M339" s="232" t="str">
        <f>'Rec. Hos'!C339</f>
        <v>Ravi Mother &amp; Children Hospital, 20-6-13,Anjaiah Road, Ongole, Prakasam District</v>
      </c>
    </row>
    <row r="340" spans="12:13" ht="30" customHeight="1" thickBot="1">
      <c r="L340" s="231">
        <v>338</v>
      </c>
      <c r="M340" s="232" t="str">
        <f>'Rec. Hos'!C340</f>
        <v>Ravichandra Super Speciality Dental Clinic,Vasavi Kanyakaparameshwari TempleComplex, Mahaboobabad, Warangal Dist.</v>
      </c>
    </row>
    <row r="341" spans="12:13" ht="30" customHeight="1" thickBot="1">
      <c r="L341" s="231">
        <v>339</v>
      </c>
      <c r="M341" s="232" t="str">
        <f>'Rec. Hos'!C341</f>
        <v>Remedy Heart Institute (A unit of RemedyHospital Ltd.), Opp. TTD, Himayatnagar,Hyderabad The name of the hospital hasbeen changed to Hrushikeshya Hospital (Aunit of Remedy Hosptals) and shifted to: 2-6-71/a, Bharathnagar Colony, Near Masjid,Uppal, Hyderabad</v>
      </c>
    </row>
    <row r="342" spans="12:13" ht="30" customHeight="1" thickBot="1">
      <c r="L342" s="231">
        <v>340</v>
      </c>
      <c r="M342" s="232" t="str">
        <f>'Rec. Hos'!C342</f>
        <v>Remedy Hospitals, Road No.4, KPHB Colony,Kukatpally, Hyderabad - 500 072</v>
      </c>
    </row>
    <row r="343" spans="12:13" ht="30" customHeight="1" thickBot="1">
      <c r="L343" s="231">
        <v>341</v>
      </c>
      <c r="M343" s="232" t="str">
        <f>'Rec. Hos'!C343</f>
        <v>RENEE Hospital, Near Old EmployementOffice, Karimnagar.</v>
      </c>
    </row>
    <row r="344" spans="12:13" ht="30" customHeight="1" thickBot="1">
      <c r="L344" s="231">
        <v>342</v>
      </c>
      <c r="M344" s="232" t="str">
        <f>'Rec. Hos'!C344</f>
        <v>Rohini Medicare (Pvt.) Limited, Subedari,Hanamkonda - 506 001, Warangal.</v>
      </c>
    </row>
    <row r="345" spans="12:13" ht="30" customHeight="1" thickBot="1">
      <c r="L345" s="231">
        <v>343</v>
      </c>
      <c r="M345" s="232" t="str">
        <f>'Rec. Hos'!C345</f>
        <v>Rohit Text Tube Baby (IVF) Center, WyraRoad, Khammam.</v>
      </c>
    </row>
    <row r="346" spans="12:13" ht="30" customHeight="1" thickBot="1">
      <c r="L346" s="231">
        <v>344</v>
      </c>
      <c r="M346" s="232" t="str">
        <f>'Rec. Hos'!C346</f>
        <v>Roopa Dental Care, 1st Floor, Vittal Buildings,Near Tower Clock, Subhash Road, Anantapur</v>
      </c>
    </row>
    <row r="347" spans="12:13" ht="30" customHeight="1" thickBot="1">
      <c r="L347" s="231">
        <v>345</v>
      </c>
      <c r="M347" s="232" t="str">
        <f>'Rec. Hos'!C347</f>
        <v>Royal Hospital, 20-23-4/A, Behind NagadeviTheatre, Near Gokavaram Bus Stand,Rajahmundry, E.G.Dist.</v>
      </c>
    </row>
    <row r="348" spans="12:13" ht="30" customHeight="1" thickBot="1">
      <c r="L348" s="231">
        <v>346</v>
      </c>
      <c r="M348" s="232" t="str">
        <f>'Rec. Hos'!C348</f>
        <v>Royal Hospitals, 33-25-45, Kasturi Bai Pet,Vijayawada, Krishna Dist.</v>
      </c>
    </row>
    <row r="349" spans="12:13" ht="30" customHeight="1" thickBot="1">
      <c r="L349" s="231">
        <v>347</v>
      </c>
      <c r="M349" s="232" t="str">
        <f>'Rec. Hos'!C349</f>
        <v>Rukku's Dental Hospital Pvt. Ltd., 3-4-749,Opp. Petrol Pump, Barkatpura 'X' Roads,Hyderabad.</v>
      </c>
    </row>
    <row r="350" spans="12:13" ht="30" customHeight="1" thickBot="1">
      <c r="L350" s="231">
        <v>348</v>
      </c>
      <c r="M350" s="232" t="str">
        <f>'Rec. Hos'!C350</f>
        <v>RUSSH Multi Super Speciality Hospital, D.No.10-14-576/6, Reddy &amp; Reddy Colony, Opp.Municipal Office, Tirupati, Chittoor Dist.</v>
      </c>
    </row>
    <row r="351" spans="12:13" ht="30" customHeight="1" thickBot="1">
      <c r="L351" s="231">
        <v>349</v>
      </c>
      <c r="M351" s="232" t="str">
        <f>'Rec. Hos'!C351</f>
        <v>S.A.I. Hospitals, Aryapuram, Middle Street,Opp. Hotel Lalitha Mahal, Rajahmundry,E.G.Dist.</v>
      </c>
    </row>
    <row r="352" spans="12:13" ht="30" customHeight="1" thickBot="1">
      <c r="L352" s="231">
        <v>350</v>
      </c>
      <c r="M352" s="232" t="str">
        <f>'Rec. Hos'!C352</f>
        <v>S.S. Dental Hospital, 17-1-23, Opp. K.G.H.Clock Tower, Maharanipet, Visakhapatnam</v>
      </c>
    </row>
    <row r="353" spans="12:13" ht="30" customHeight="1" thickBot="1">
      <c r="L353" s="231">
        <v>351</v>
      </c>
      <c r="M353" s="232" t="str">
        <f>'Rec. Hos'!C353</f>
        <v>S.V. Happy Smiles Multi Specialty DentalHospital and Implant Center, 1 and 2 GroundFloor, B-5-5-181/2, Near Panama Godown,Vanasthalipuram, Hyderabad</v>
      </c>
    </row>
    <row r="354" spans="12:13" ht="30" customHeight="1" thickBot="1">
      <c r="L354" s="231">
        <v>352</v>
      </c>
      <c r="M354" s="232" t="str">
        <f>'Rec. Hos'!C354</f>
        <v>S.V.Pooja Hospital, Plot No.33, DharmaReddy Colony, Phase II, Hydernagar,Kukatpally, Hyderabad</v>
      </c>
    </row>
    <row r="355" spans="12:13" ht="30" customHeight="1" thickBot="1">
      <c r="L355" s="231">
        <v>353</v>
      </c>
      <c r="M355" s="232" t="str">
        <f>'Rec. Hos'!C355</f>
        <v>Safe Emergency Hospital, 2-2-7, Usha PriyaComplex, Bhanugudi, Kakinada, E.G.Dist.</v>
      </c>
    </row>
    <row r="356" spans="12:13" ht="30" customHeight="1" thickBot="1">
      <c r="L356" s="231">
        <v>354</v>
      </c>
      <c r="M356" s="232" t="str">
        <f>'Rec. Hos'!C356</f>
        <v>Sagarlal Memorial Hospital &amp; Matadin GoelResearch Centre, 1-5-551, Musheerabad,Hyderabad</v>
      </c>
    </row>
    <row r="357" spans="12:13" ht="30" customHeight="1" thickBot="1">
      <c r="L357" s="231">
        <v>355</v>
      </c>
      <c r="M357" s="232" t="str">
        <f>'Rec. Hos'!C357</f>
        <v>Sai Bhavani Super SpecialtyHospital, MainRoad, Shapur Nagar, Jeedimetla, Hyderabad.</v>
      </c>
    </row>
    <row r="358" spans="12:13" ht="30" customHeight="1" thickBot="1">
      <c r="L358" s="231">
        <v>356</v>
      </c>
      <c r="M358" s="232" t="str">
        <f>'Rec. Hos'!C358</f>
        <v>Sai Care Hospital, Ambedkar Statue,Hanumakonda, Warangal</v>
      </c>
    </row>
    <row r="359" spans="12:13" ht="30" customHeight="1" thickBot="1">
      <c r="L359" s="231">
        <v>357</v>
      </c>
      <c r="M359" s="232" t="str">
        <f>'Rec. Hos'!C359</f>
        <v>Sai Krishna Super Speciality Neuro &amp; TraumaHospital, Kachiguda, Hyderabad</v>
      </c>
    </row>
    <row r="360" spans="12:13" ht="30" customHeight="1" thickBot="1">
      <c r="L360" s="231">
        <v>358</v>
      </c>
      <c r="M360" s="232" t="str">
        <f>'Rec. Hos'!C360</f>
        <v>Sai Ram Multi Speciality Hospital, 3-1-398,Dr.B.R.Ambedkar Road, Beside TDP Office,Karimnagar</v>
      </c>
    </row>
    <row r="361" spans="12:13" ht="30" customHeight="1" thickBot="1">
      <c r="L361" s="231">
        <v>359</v>
      </c>
      <c r="M361" s="232" t="str">
        <f>'Rec. Hos'!C361</f>
        <v>Sai Srinidhi Maternaty Nursing Home, 11-3-1037/1, Opp. Abnus Function Hall, L.B. Nagar,Warangal.</v>
      </c>
    </row>
    <row r="362" spans="12:13" ht="30" customHeight="1" thickBot="1">
      <c r="L362" s="231">
        <v>360</v>
      </c>
      <c r="M362" s="232" t="str">
        <f>'Rec. Hos'!C362</f>
        <v>Sai Srinivasa Speciality Pvt., Ltd.,Narayanaguda, Hyderabad</v>
      </c>
    </row>
    <row r="363" spans="12:13" ht="30" customHeight="1" thickBot="1">
      <c r="L363" s="231">
        <v>361</v>
      </c>
      <c r="M363" s="232" t="str">
        <f>'Rec. Hos'!C363</f>
        <v>Sai Vani Hospital, 1-2-365/36/6 &amp; 7,Ramakrsihna Math Road, Opp. Indira Park,Domalguda, Hyderabad</v>
      </c>
    </row>
    <row r="364" spans="12:13" ht="30" customHeight="1" thickBot="1">
      <c r="L364" s="231">
        <v>362</v>
      </c>
      <c r="M364" s="232" t="str">
        <f>'Rec. Hos'!C364</f>
        <v>Saiie Dental Speciality Hospital, 40-351,Gandhi Nagar, Kurool</v>
      </c>
    </row>
    <row r="365" spans="12:13" ht="30" customHeight="1" thickBot="1">
      <c r="L365" s="231">
        <v>363</v>
      </c>
      <c r="M365" s="232" t="str">
        <f>'Rec. Hos'!C365</f>
        <v>Sakhamuri Narayana Memorial NursingHome, Narsampet Road, Kashibugga Centre,Warangal</v>
      </c>
    </row>
    <row r="366" spans="12:13" ht="30" customHeight="1" thickBot="1">
      <c r="L366" s="231">
        <v>364</v>
      </c>
      <c r="M366" s="232" t="str">
        <f>'Rec. Hos'!C366</f>
        <v>Sandhya Hi-Tech Vision Care Centre, D.No.29-13-90, Kaleswararao Road, Suryaraopet,Vijayawada</v>
      </c>
    </row>
    <row r="367" spans="12:13" ht="30" customHeight="1" thickBot="1">
      <c r="L367" s="231">
        <v>365</v>
      </c>
      <c r="M367" s="232" t="str">
        <f>'Rec. Hos'!C367</f>
        <v>Sanjana Palamoor Nursing Home, D.No. 8-6-257/7, Padmavathi Colony, Mahaboobnagar.</v>
      </c>
    </row>
    <row r="368" spans="12:13" ht="30" customHeight="1" thickBot="1">
      <c r="L368" s="231">
        <v>366</v>
      </c>
      <c r="M368" s="232" t="str">
        <f>'Rec. Hos'!C368</f>
        <v>Sanjeevanee Nursing Home, 3-3-163, BehindCivil Hospital, Karimnagar</v>
      </c>
    </row>
    <row r="369" spans="12:13" ht="30" customHeight="1" thickBot="1">
      <c r="L369" s="231">
        <v>367</v>
      </c>
      <c r="M369" s="232" t="str">
        <f>'Rec. Hos'!C369</f>
        <v>Sanjivi Orthopedic and Physiotherapy Center,Laxmipuram Main Road, Guntur</v>
      </c>
    </row>
    <row r="370" spans="12:13" ht="30" customHeight="1" thickBot="1">
      <c r="L370" s="231">
        <v>368</v>
      </c>
      <c r="M370" s="232" t="str">
        <f>'Rec. Hos'!C370</f>
        <v>Sankar Foundation Eye Hospital, D.No. 16-152, Srinivasa Nagar, Simhachalam Road,Visakhapatnam - 530027.</v>
      </c>
    </row>
    <row r="371" spans="12:13" ht="30" customHeight="1" thickBot="1">
      <c r="L371" s="231">
        <v>369</v>
      </c>
      <c r="M371" s="232" t="str">
        <f>'Rec. Hos'!C371</f>
        <v>Sankara Eye Hospital, Pedakakani,GunturDist.</v>
      </c>
    </row>
    <row r="372" spans="12:13" ht="30" customHeight="1" thickBot="1">
      <c r="L372" s="231">
        <v>370</v>
      </c>
      <c r="M372" s="232" t="str">
        <f>'Rec. Hos'!C372</f>
        <v>Saradha Dental Hospital, 17-477, SundaraiahStreet, Chittoor</v>
      </c>
    </row>
    <row r="373" spans="12:13" ht="30" customHeight="1" thickBot="1">
      <c r="L373" s="231">
        <v>371</v>
      </c>
      <c r="M373" s="232" t="str">
        <f>'Rec. Hos'!C373</f>
        <v>Sarojini Devi Hospital, 2-2-131, IllisipuramWest, Srikakulam</v>
      </c>
    </row>
    <row r="374" spans="12:13" ht="30" customHeight="1" thickBot="1">
      <c r="L374" s="231">
        <v>372</v>
      </c>
      <c r="M374" s="232" t="str">
        <f>'Rec. Hos'!C374</f>
        <v>Sarojini Hospital, Near Government Hospital,Sawaran Street, Karimnagar</v>
      </c>
    </row>
    <row r="375" spans="12:13" ht="30" customHeight="1" thickBot="1">
      <c r="L375" s="231">
        <v>373</v>
      </c>
      <c r="M375" s="232" t="str">
        <f>'Rec. Hos'!C375</f>
        <v>Satya Hospital, Near Laxmi Talkies, JPNRaod, Warangal</v>
      </c>
    </row>
    <row r="376" spans="12:13" ht="30" customHeight="1" thickBot="1">
      <c r="L376" s="231">
        <v>374</v>
      </c>
      <c r="M376" s="232" t="str">
        <f>'Rec. Hos'!C376</f>
        <v>Satya Kidney Centre, Street No.4,Himayathnagar, Hyderabad.</v>
      </c>
    </row>
    <row r="377" spans="12:13" ht="30" customHeight="1" thickBot="1">
      <c r="L377" s="231">
        <v>375</v>
      </c>
      <c r="M377" s="232" t="str">
        <f>'Rec. Hos'!C377</f>
        <v>Seha Hospital, Lakdikapool, Hyderabad.</v>
      </c>
    </row>
    <row r="378" spans="12:13" ht="30" customHeight="1" thickBot="1">
      <c r="L378" s="231">
        <v>376</v>
      </c>
      <c r="M378" s="232" t="str">
        <f>'Rec. Hos'!C378</f>
        <v>Seven Hills Hospital, ( Seven Hills HealthcarePrivate Ltd.) Rockdale Layout,Visakhapatanam</v>
      </c>
    </row>
    <row r="379" spans="12:13" ht="30" customHeight="1" thickBot="1">
      <c r="L379" s="231">
        <v>377</v>
      </c>
      <c r="M379" s="232" t="str">
        <f>'Rec. Hos'!C379</f>
        <v>Sharat Laser Eye Hospital, D.No. 3-1-119,Kakatiya Colony, Alankar Circle,Hanamkonda, Warangal Dist.</v>
      </c>
    </row>
    <row r="380" spans="12:13" ht="30" customHeight="1" thickBot="1">
      <c r="L380" s="231">
        <v>378</v>
      </c>
      <c r="M380" s="232" t="str">
        <f>'Rec. Hos'!C380</f>
        <v>Shashank Hospital, Doctors Street No.1, Opp.Sheetal Scanning Centre, Khaleelwadi,Nizamabad</v>
      </c>
    </row>
    <row r="381" spans="12:13" ht="30" customHeight="1" thickBot="1">
      <c r="L381" s="231">
        <v>379</v>
      </c>
      <c r="M381" s="232" t="str">
        <f>'Rec. Hos'!C381</f>
        <v>Shiva Shree Super Specialty Dental CareHospital, Padmavathi Complex, Khaleel Wadi,Nizamabad.</v>
      </c>
    </row>
    <row r="382" spans="12:13" ht="30" customHeight="1" thickBot="1">
      <c r="L382" s="231">
        <v>380</v>
      </c>
      <c r="M382" s="232" t="str">
        <f>'Rec. Hos'!C382</f>
        <v>Shivananda Children's and Maternity Hospital,3-3-181, Beside Civil Hopital, Sawaran Street,Karimnagar</v>
      </c>
    </row>
    <row r="383" spans="12:13" ht="30" customHeight="1" thickBot="1">
      <c r="L383" s="231">
        <v>381</v>
      </c>
      <c r="M383" s="232" t="str">
        <f>'Rec. Hos'!C383</f>
        <v>Shravana Hospitals, 5-3-847, MozamjahiMarket, Hyderabad</v>
      </c>
    </row>
    <row r="384" spans="12:13" ht="30" customHeight="1" thickBot="1">
      <c r="L384" s="231">
        <v>382</v>
      </c>
      <c r="M384" s="232" t="str">
        <f>'Rec. Hos'!C384</f>
        <v>Sibar Institute of Dental Sciences,Takkellapadu, Guntur</v>
      </c>
    </row>
    <row r="385" spans="12:13" ht="30" customHeight="1" thickBot="1">
      <c r="L385" s="231">
        <v>383</v>
      </c>
      <c r="M385" s="232" t="str">
        <f>'Rec. Hos'!C385</f>
        <v>Sigma Hospital, (A Unit of D.B.R Hospital Pvt.Ltd.,35,S.D. Road, Secunderabad</v>
      </c>
    </row>
    <row r="386" spans="12:13" ht="30" customHeight="1" thickBot="1">
      <c r="L386" s="231">
        <v>384</v>
      </c>
      <c r="M386" s="232" t="str">
        <f>'Rec. Hos'!C386</f>
        <v>Simhapuri Super Speciality Dental Hospital,16/201, Kasturidevi Nagar, Pogathota, Nellore</v>
      </c>
    </row>
    <row r="387" spans="12:13" ht="30" customHeight="1" thickBot="1">
      <c r="L387" s="231">
        <v>385</v>
      </c>
      <c r="M387" s="232" t="str">
        <f>'Rec. Hos'!C387</f>
        <v>Sindhu Multi Super Speciality Dental Hospital&amp; Maxillo-Facial Trauma Care-Implant Centre,D.No. 18-399/3, Behind SatyanarayanaSwamy Temple, Pargi Road, ShadnagarTown, Mahaboobnagar Dist.</v>
      </c>
    </row>
    <row r="388" spans="12:13" ht="30" customHeight="1" thickBot="1">
      <c r="L388" s="231">
        <v>386</v>
      </c>
      <c r="M388" s="232" t="str">
        <f>'Rec. Hos'!C388</f>
        <v>Sindhura Hospital, New Bridge Road,Srikakulam</v>
      </c>
    </row>
    <row r="389" spans="12:13" ht="30" customHeight="1" thickBot="1">
      <c r="L389" s="231">
        <v>387</v>
      </c>
      <c r="M389" s="232" t="str">
        <f>'Rec. Hos'!C389</f>
        <v>Singari E.N.T. Hospital and Research CenterPvt., Ltd., 29-9-54, Govindarajulu NaiduStreet, Suryaraopet, Vijayawada, Krishna Dist.</v>
      </c>
    </row>
    <row r="390" spans="12:13" ht="30" customHeight="1" thickBot="1">
      <c r="L390" s="231">
        <v>388</v>
      </c>
      <c r="M390" s="232" t="str">
        <f>'Rec. Hos'!C390</f>
        <v>Siri Multi Speciality Dental Hospital (formerely Siri Dental Clinic, Narayanaguda,Hyd.) Opp. New Bus Stand, Beside SagarMedical Store, Mallikarjunappa Complex,Sangareddy, Medak District</v>
      </c>
    </row>
    <row r="391" spans="12:13" ht="30" customHeight="1" thickBot="1">
      <c r="L391" s="231">
        <v>389</v>
      </c>
      <c r="M391" s="232" t="str">
        <f>'Rec. Hos'!C391</f>
        <v>Sivarama Hospitals, Opp. RajarajeswariKalyanamandapam, Karimnagar.</v>
      </c>
    </row>
    <row r="392" spans="12:13" ht="30" customHeight="1" thickBot="1">
      <c r="L392" s="231">
        <v>390</v>
      </c>
      <c r="M392" s="232" t="str">
        <f>'Rec. Hos'!C392</f>
        <v>SLMS Hospital Laproscopic &amp; ResearchCentre, Plot No.21, Nagole 'X' Roads,Hyderabad</v>
      </c>
    </row>
    <row r="393" spans="12:13" ht="30" customHeight="1" thickBot="1">
      <c r="L393" s="231">
        <v>391</v>
      </c>
      <c r="M393" s="232" t="str">
        <f>'Rec. Hos'!C393</f>
        <v>Smile Care Dental Hospital, 11-9-7, RoadNo. 1, SBI Colony, Nagole Road, Kothapet,Hyderabad</v>
      </c>
    </row>
    <row r="394" spans="12:13" ht="30" customHeight="1" thickBot="1">
      <c r="L394" s="231">
        <v>392</v>
      </c>
      <c r="M394" s="232" t="str">
        <f>'Rec. Hos'!C394</f>
        <v>Smile Care Super Speciality Dental Hospital,RCM Complex, Butchirajupalem, Near AndhraBank, NAD Kotha Road, Visakhapatnam</v>
      </c>
    </row>
    <row r="395" spans="12:13" ht="30" customHeight="1" thickBot="1">
      <c r="L395" s="231">
        <v>393</v>
      </c>
      <c r="M395" s="232" t="str">
        <f>'Rec. Hos'!C395</f>
        <v>Smile Crafters Dental Hospital, D.No. 10/432,Devi Nursing Home Road, AdimurthyNagar,Anantapur</v>
      </c>
    </row>
    <row r="396" spans="12:13" ht="30" customHeight="1" thickBot="1">
      <c r="L396" s="231">
        <v>394</v>
      </c>
      <c r="M396" s="232" t="str">
        <f>'Rec. Hos'!C396</f>
        <v>Smile Dental Care and Research Centre, Opp.Municipal Complex, Sagar Road, Miryalaguda,Nalgonda</v>
      </c>
    </row>
    <row r="397" spans="12:13" ht="30" customHeight="1" thickBot="1">
      <c r="L397" s="231">
        <v>395</v>
      </c>
      <c r="M397" s="232" t="str">
        <f>'Rec. Hos'!C397</f>
        <v>Smile Dental Care, 2-1-50, Narayana CareComplex, Backside of Hotel Ishwarya Grand,Kakinada</v>
      </c>
    </row>
    <row r="398" spans="12:13" ht="30" customHeight="1" thickBot="1">
      <c r="L398" s="231">
        <v>396</v>
      </c>
      <c r="M398" s="232" t="str">
        <f>'Rec. Hos'!C398</f>
        <v>Smile Super Speciality Dental Hospital,Ramesh Reddy Nagar, Near RTC Bus Stand,Nellore</v>
      </c>
    </row>
    <row r="399" spans="12:13" ht="30" customHeight="1" thickBot="1">
      <c r="L399" s="231">
        <v>397</v>
      </c>
      <c r="M399" s="232" t="str">
        <f>'Rec. Hos'!C399</f>
        <v>Smile Super Spesciality Dental Hospital, C-Camp Centre, Opp. TTD Kalyana Mandapam,Kurnool</v>
      </c>
    </row>
    <row r="400" spans="12:13" ht="30" customHeight="1" thickBot="1">
      <c r="L400" s="231">
        <v>398</v>
      </c>
      <c r="M400" s="232" t="str">
        <f>'Rec. Hos'!C400</f>
        <v>Smiline Dental Hospital Pvt.Ltd., 8-3-952/10/2&amp;2/1, Sri Nagar Colony Road,Punjagutta, Hyderabad</v>
      </c>
    </row>
    <row r="401" spans="12:13" ht="30" customHeight="1" thickBot="1">
      <c r="L401" s="231">
        <v>399</v>
      </c>
      <c r="M401" s="232" t="str">
        <f>'Rec. Hos'!C401</f>
        <v>Smt. Bhagwan Devi Hospital, 21-7-191, MamaJumla Pathak, Charkaman, Hyderabad -500002.</v>
      </c>
    </row>
    <row r="402" spans="12:13" ht="30" customHeight="1" thickBot="1">
      <c r="L402" s="231">
        <v>400</v>
      </c>
      <c r="M402" s="232" t="str">
        <f>'Rec. Hos'!C402</f>
        <v>Sneha Hospitals, 5-5-348, Sarojini DeviLayout, Old Maternity Ruia Road, Tirupathi,Chittoor Dist.</v>
      </c>
    </row>
    <row r="403" spans="12:13" ht="30" customHeight="1" thickBot="1">
      <c r="L403" s="231">
        <v>401</v>
      </c>
      <c r="M403" s="232" t="str">
        <f>'Rec. Hos'!C403</f>
        <v>Snehalatha Nursing Home, 13-3510, KhajaNagar, Opp. Ganga Gowri Cine Complex,Ananthapur.</v>
      </c>
    </row>
    <row r="404" spans="12:13" ht="30" customHeight="1" thickBot="1">
      <c r="L404" s="231">
        <v>402</v>
      </c>
      <c r="M404" s="232" t="str">
        <f>'Rec. Hos'!C404</f>
        <v>Soumya Multi Speciality Hospital, Karkhana,Secunderabad</v>
      </c>
    </row>
    <row r="405" spans="12:13" ht="30" customHeight="1" thickBot="1">
      <c r="L405" s="231">
        <v>403</v>
      </c>
      <c r="M405" s="232" t="str">
        <f>'Rec. Hos'!C405</f>
        <v>Spandana Hospitals Heart and MultiSpecialities, 8-1-172 and 173, Wyra Road,Khammam.</v>
      </c>
    </row>
    <row r="406" spans="12:13" ht="30" customHeight="1" thickBot="1">
      <c r="L406" s="231">
        <v>404</v>
      </c>
      <c r="M406" s="232" t="str">
        <f>'Rec. Hos'!C406</f>
        <v>Sree Netralaya Eye Hospital &amp; Laser Centre,11-9-1, Vimal Complex, Kothapet Bus Stop,Dilsukhnagar, Hyderabad</v>
      </c>
    </row>
    <row r="407" spans="12:13" ht="30" customHeight="1" thickBot="1">
      <c r="L407" s="231">
        <v>405</v>
      </c>
      <c r="M407" s="232" t="str">
        <f>'Rec. Hos'!C407</f>
        <v>Sreelatha Hospitals, 12-21-4, Aryapuram,Rajahmundry, E.G.Dist.</v>
      </c>
    </row>
    <row r="408" spans="12:13" ht="30" customHeight="1" thickBot="1">
      <c r="L408" s="231">
        <v>406</v>
      </c>
      <c r="M408" s="232" t="str">
        <f>'Rec. Hos'!C408</f>
        <v>Sreenivasa Dental Hospital, 15-441-B-14,Near Neelam Sanjeeva Reddy Statue,Sreekantam Circle, R.F.Road, Anantapur</v>
      </c>
    </row>
    <row r="409" spans="12:13" ht="30" customHeight="1" thickBot="1">
      <c r="L409" s="231">
        <v>407</v>
      </c>
      <c r="M409" s="232" t="str">
        <f>'Rec. Hos'!C409</f>
        <v>Sri Ashwini Hospital, Gayatri Estates, Kurnool.</v>
      </c>
    </row>
    <row r="410" spans="12:13" ht="30" customHeight="1" thickBot="1">
      <c r="L410" s="231">
        <v>408</v>
      </c>
      <c r="M410" s="232" t="str">
        <f>'Rec. Hos'!C410</f>
        <v>Sri Bala Nursing Home, 12-2-24, DanturivariStreet, Kakinada, E.G.Dist.</v>
      </c>
    </row>
    <row r="411" spans="12:13" ht="30" customHeight="1" thickBot="1">
      <c r="L411" s="231">
        <v>409</v>
      </c>
      <c r="M411" s="232" t="str">
        <f>'Rec. Hos'!C411</f>
        <v>Sri Bikkina Nursing Home, Opp. Vijaya Mahal,Main Road, Mandapeta, East Godavary Dist.</v>
      </c>
    </row>
    <row r="412" spans="12:13" ht="30" customHeight="1" thickBot="1">
      <c r="L412" s="231">
        <v>410</v>
      </c>
      <c r="M412" s="232" t="str">
        <f>'Rec. Hos'!C412</f>
        <v>Sri Devi Eye Hospital, 29-6-13A, Nakkal Road,Suryaraopet, Vijayawada, Krishna Dist.</v>
      </c>
    </row>
    <row r="413" spans="12:13" ht="30" customHeight="1" thickBot="1">
      <c r="L413" s="231">
        <v>411</v>
      </c>
      <c r="M413" s="232" t="str">
        <f>'Rec. Hos'!C413</f>
        <v>Sri Durga Hospital and Brain Center, 15/266Brundavanam, Nellore</v>
      </c>
    </row>
    <row r="414" spans="12:13" ht="30" customHeight="1" thickBot="1">
      <c r="L414" s="231">
        <v>412</v>
      </c>
      <c r="M414" s="232" t="str">
        <f>'Rec. Hos'!C414</f>
        <v>Sri Gowthami Multi Speciality Hospital,Nageswara Rao Street, Ramaraopet,Kakinada, East Godavary Dist.</v>
      </c>
    </row>
    <row r="415" spans="12:13" ht="30" customHeight="1" thickBot="1">
      <c r="L415" s="231">
        <v>413</v>
      </c>
      <c r="M415" s="232" t="str">
        <f>'Rec. Hos'!C415</f>
        <v>Sri Krishna Hospital, Church Street, Opp.Court, Arundelpet, Narasaraopeta, GunturDist.</v>
      </c>
    </row>
    <row r="416" spans="12:13" ht="30" customHeight="1" thickBot="1">
      <c r="L416" s="231">
        <v>414</v>
      </c>
      <c r="M416" s="232" t="str">
        <f>'Rec. Hos'!C416</f>
        <v>Sri Krishna Institute of Medical Sciences, 15-1-18/1, Beside Manipuram Flyover, Near RTCBus Stand, Mangalgiri Road, Guntur</v>
      </c>
    </row>
    <row r="417" spans="12:13" ht="30" customHeight="1" thickBot="1">
      <c r="L417" s="231">
        <v>415</v>
      </c>
      <c r="M417" s="232" t="str">
        <f>'Rec. Hos'!C417</f>
        <v>Sri Krishna Multi Speciality Dental Hospital, 3-5-8, Govt. Girls Junior College Road,Karimnagar</v>
      </c>
    </row>
    <row r="418" spans="12:13" ht="30" customHeight="1" thickBot="1">
      <c r="L418" s="231">
        <v>416</v>
      </c>
      <c r="M418" s="232" t="str">
        <f>'Rec. Hos'!C418</f>
        <v>Sri Krishna Multi Speciality Dental Hospital,Ground Floor, Hema Durga Plaza, KondapurRoad, Miyapur, Hyderabad</v>
      </c>
    </row>
    <row r="419" spans="12:13" ht="30" customHeight="1" thickBot="1">
      <c r="L419" s="231">
        <v>417</v>
      </c>
      <c r="M419" s="232" t="str">
        <f>'Rec. Hos'!C419</f>
        <v>Sri Krishna Sahithi Eye Hospital, D.No. 1/500,Smith Road, Near Z.P. Hospital, Opp. Y.S.Guest House, Kadapa</v>
      </c>
    </row>
    <row r="420" spans="12:13" ht="30" customHeight="1" thickBot="1">
      <c r="L420" s="231">
        <v>418</v>
      </c>
      <c r="M420" s="232" t="str">
        <f>'Rec. Hos'!C420</f>
        <v>Sri Lakshmi Nursing Home, 5-9-76/77,Kishanpura Hanamkonda, Warangal</v>
      </c>
    </row>
    <row r="421" spans="12:13" ht="30" customHeight="1" thickBot="1">
      <c r="L421" s="231">
        <v>419</v>
      </c>
      <c r="M421" s="232" t="str">
        <f>'Rec. Hos'!C421</f>
        <v>Sri Laxmi Multi Speciality Dental Hospital 10-79, Beside RMO Office, Near AmbedkarStatue, Gajwel, Pragnapur, Medak Dist.</v>
      </c>
    </row>
    <row r="422" spans="12:13" ht="30" customHeight="1" thickBot="1">
      <c r="L422" s="231">
        <v>420</v>
      </c>
      <c r="M422" s="232" t="str">
        <f>'Rec. Hos'!C422</f>
        <v>Sri Laxmi Nursing Home, Jagitial, KarimnagarDist.</v>
      </c>
    </row>
    <row r="423" spans="12:13" ht="30" customHeight="1" thickBot="1">
      <c r="L423" s="231">
        <v>421</v>
      </c>
      <c r="M423" s="232" t="str">
        <f>'Rec. Hos'!C423</f>
        <v>Sri Laxmi Super Speciality Dental Hospital, 3-1-343, Beside Old Employemnt Office, Dr.Ambedkar Road, Karimnagar.</v>
      </c>
    </row>
    <row r="424" spans="12:13" ht="30" customHeight="1" thickBot="1">
      <c r="L424" s="231">
        <v>422</v>
      </c>
      <c r="M424" s="232" t="str">
        <f>'Rec. Hos'!C424</f>
        <v>Sri Maithri Hospital, Khaleelwadi, Nizamabad</v>
      </c>
    </row>
    <row r="425" spans="12:13" ht="30" customHeight="1" thickBot="1">
      <c r="L425" s="231">
        <v>423</v>
      </c>
      <c r="M425" s="232" t="str">
        <f>'Rec. Hos'!C425</f>
        <v>Sri Murali Super Speciality Dental Hospital,Opp.Ganga Hotel, Srinivasa Centre, Nandyal,Kurnool Dist.</v>
      </c>
    </row>
    <row r="426" spans="12:13" ht="30" customHeight="1" thickBot="1">
      <c r="L426" s="231">
        <v>424</v>
      </c>
      <c r="M426" s="232" t="str">
        <f>'Rec. Hos'!C426</f>
        <v>Sri New Balaji Super Speciality Hospital,43/19, N.R.Pet, Kurnool</v>
      </c>
    </row>
    <row r="427" spans="12:13" ht="30" customHeight="1" thickBot="1">
      <c r="L427" s="231">
        <v>425</v>
      </c>
      <c r="M427" s="232" t="str">
        <f>'Rec. Hos'!C427</f>
        <v>Sri Prasanna Kamakshi Super SpecialityDental Clinic, 2-13-14, Kavali, NelloreDistrict</v>
      </c>
    </row>
    <row r="428" spans="12:13" ht="30" customHeight="1" thickBot="1">
      <c r="L428" s="231">
        <v>426</v>
      </c>
      <c r="M428" s="232" t="str">
        <f>'Rec. Hos'!C428</f>
        <v>Sri Raksha Hospital, 11-5-79, NST Road,Sanjeeva Reddy Bhavan Backside,Khammam</v>
      </c>
    </row>
    <row r="429" spans="12:13" ht="30" customHeight="1" thickBot="1">
      <c r="L429" s="231">
        <v>427</v>
      </c>
      <c r="M429" s="232" t="str">
        <f>'Rec. Hos'!C429</f>
        <v>Sri Ram Kidney, Infertility and LaproscopicCenter, Balaji Nagar, Wyra Road, Khammam.</v>
      </c>
    </row>
    <row r="430" spans="12:13" ht="30" customHeight="1" thickBot="1">
      <c r="L430" s="231">
        <v>428</v>
      </c>
      <c r="M430" s="232" t="str">
        <f>'Rec. Hos'!C430</f>
        <v>Sri Rama Dental Super Specialities, Opp.Danavaipet Park Main Gate, Rajahmundry,E.G. Dist.</v>
      </c>
    </row>
    <row r="431" spans="12:13" ht="30" customHeight="1" thickBot="1">
      <c r="L431" s="231">
        <v>429</v>
      </c>
      <c r="M431" s="232" t="str">
        <f>'Rec. Hos'!C431</f>
        <v>Sri Rama Devi Multi Specialty Hospital, T.S.82, Sairam Street, Tirupathi, Chittoor Dist.</v>
      </c>
    </row>
    <row r="432" spans="12:13" ht="30" customHeight="1" thickBot="1">
      <c r="L432" s="231">
        <v>430</v>
      </c>
      <c r="M432" s="232" t="str">
        <f>'Rec. Hos'!C432</f>
        <v>Sri Rama Multi Speciality Dental Hospital,Gupta Complex, Beside Municipal Office,Kamareddy, Nizambad District</v>
      </c>
    </row>
    <row r="433" spans="12:13" ht="30" customHeight="1" thickBot="1">
      <c r="L433" s="231">
        <v>431</v>
      </c>
      <c r="M433" s="232" t="str">
        <f>'Rec. Hos'!C433</f>
        <v>Sri Rama Multi Speciality HospitalJummikunta, Karimnagar District.</v>
      </c>
    </row>
    <row r="434" spans="12:13" ht="30" customHeight="1" thickBot="1">
      <c r="L434" s="231">
        <v>432</v>
      </c>
      <c r="M434" s="232" t="str">
        <f>'Rec. Hos'!C434</f>
        <v>Sri Sai Apollo Super Speciality DentalHospital, 11-158, 159, 162, Subhash Road,Near Saptagiri Circle, Anantapur</v>
      </c>
    </row>
    <row r="435" spans="12:13" ht="30" customHeight="1" thickBot="1">
      <c r="L435" s="231">
        <v>433</v>
      </c>
      <c r="M435" s="232" t="str">
        <f>'Rec. Hos'!C435</f>
        <v>Sri Sai Dental Hospital &amp; Implant Centre,Jagitial, Karimnagar Dist.</v>
      </c>
    </row>
    <row r="436" spans="12:13" ht="30" customHeight="1" thickBot="1">
      <c r="L436" s="231">
        <v>434</v>
      </c>
      <c r="M436" s="232" t="str">
        <f>'Rec. Hos'!C436</f>
        <v>Sri Sai Hospital Maternity Laparoscopic &amp;Child Care Centre, Thirumala Chitra Mandir‘X’ Roads, Phulong, Nizamabad</v>
      </c>
    </row>
    <row r="437" spans="12:13" ht="30" customHeight="1" thickBot="1">
      <c r="L437" s="231">
        <v>435</v>
      </c>
      <c r="M437" s="232" t="str">
        <f>'Rec. Hos'!C437</f>
        <v>Sri Sai Hospitals, 6-5-77, 5/2, Arundalpet,Guntur</v>
      </c>
    </row>
    <row r="438" spans="12:13" ht="30" customHeight="1" thickBot="1">
      <c r="L438" s="231">
        <v>436</v>
      </c>
      <c r="M438" s="232" t="str">
        <f>'Rec. Hos'!C438</f>
        <v>Sri Sai KidneyCenter, (A Unit of Twin CitiesKidney Center Pvt Ltd.), 7-1-59/4/8, Near LalBunglow, Ameerpet, Hyderabad.</v>
      </c>
    </row>
    <row r="439" spans="12:13" ht="30" customHeight="1" thickBot="1">
      <c r="L439" s="231">
        <v>437</v>
      </c>
      <c r="M439" s="232" t="str">
        <f>'Rec. Hos'!C439</f>
        <v>Sri Sai Neuro &amp; Trauma Super SpecialityHospital, South Bypass Road, Opp.PragathiBhavan, Ongole, Prakasam Dist.</v>
      </c>
    </row>
    <row r="440" spans="12:13" ht="30" customHeight="1" thickBot="1">
      <c r="L440" s="231">
        <v>438</v>
      </c>
      <c r="M440" s="232" t="str">
        <f>'Rec. Hos'!C440</f>
        <v>Sri Sai Nursing Home, 20-692-1, Co-operativeColony, Beside Nehru Park, Kadapa</v>
      </c>
    </row>
    <row r="441" spans="12:13" ht="30" customHeight="1" thickBot="1">
      <c r="L441" s="231">
        <v>439</v>
      </c>
      <c r="M441" s="232" t="str">
        <f>'Rec. Hos'!C441</f>
        <v>Sri Sai P.V.R. Hospitals, 8-10-139a, RailwayStation Road, Behind Leela Mahal Theatre,Vizianagaram</v>
      </c>
    </row>
    <row r="442" spans="12:13" ht="30" customHeight="1" thickBot="1">
      <c r="L442" s="231">
        <v>440</v>
      </c>
      <c r="M442" s="232" t="str">
        <f>'Rec. Hos'!C442</f>
        <v>Sri Sai Praja Hospital Pvt.,Ltd., 1-9-228, Opp.Civil Hospital Main Gate, Metpally,Karimnagar Dist.</v>
      </c>
    </row>
    <row r="443" spans="12:13" ht="30" customHeight="1" thickBot="1">
      <c r="L443" s="231">
        <v>441</v>
      </c>
      <c r="M443" s="232" t="str">
        <f>'Rec. Hos'!C443</f>
        <v>Sri Sai Super Speciality Hospital, Near RTCComplex, L.T.Road, Vizianagaram</v>
      </c>
    </row>
    <row r="444" spans="12:13" ht="30" customHeight="1" thickBot="1">
      <c r="L444" s="231">
        <v>442</v>
      </c>
      <c r="M444" s="232" t="str">
        <f>'Rec. Hos'!C444</f>
        <v>Sri Sai Tirumala Orthopaedics and SurgicalHospital, Khaleelwadi, Nizamabad</v>
      </c>
    </row>
    <row r="445" spans="12:13" ht="30" customHeight="1" thickBot="1">
      <c r="L445" s="231">
        <v>443</v>
      </c>
      <c r="M445" s="232" t="str">
        <f>'Rec. Hos'!C445</f>
        <v>Sri Satya Sai Dental Hospital, 3/115, ColoComplex, Opp. Upendra Lodge, ChristianLane, Kadapa</v>
      </c>
    </row>
    <row r="446" spans="12:13" ht="30" customHeight="1" thickBot="1">
      <c r="L446" s="231">
        <v>444</v>
      </c>
      <c r="M446" s="232" t="str">
        <f>'Rec. Hos'!C446</f>
        <v>Sri Satya Sai Dental Hospital, 6/880, NearNamesthe Road, Shankarapuram, Kadapa</v>
      </c>
    </row>
    <row r="447" spans="12:13" ht="30" customHeight="1" thickBot="1">
      <c r="L447" s="231">
        <v>445</v>
      </c>
      <c r="M447" s="232" t="str">
        <f>'Rec. Hos'!C447</f>
        <v>Sri Sharanya Nursing Home and Critical CareCenter, Hanumakonda, Warangal</v>
      </c>
    </row>
    <row r="448" spans="12:13" ht="30" customHeight="1" thickBot="1">
      <c r="L448" s="231">
        <v>446</v>
      </c>
      <c r="M448" s="232" t="str">
        <f>'Rec. Hos'!C448</f>
        <v>Sri Surya Dental Hospital, 14-37-4, KrishnaNagar, Maharanipet, Visakhapatnam</v>
      </c>
    </row>
    <row r="449" spans="12:13" ht="30" customHeight="1" thickBot="1">
      <c r="L449" s="231">
        <v>447</v>
      </c>
      <c r="M449" s="232" t="str">
        <f>'Rec. Hos'!C449</f>
        <v>Sri Surya Nursing Home, Near Yerravantena,Opp. SBI, H.P.Gas Building, Palakol, WestGodavary Dist.</v>
      </c>
    </row>
    <row r="450" spans="12:13" ht="30" customHeight="1" thickBot="1">
      <c r="L450" s="231">
        <v>448</v>
      </c>
      <c r="M450" s="232" t="str">
        <f>'Rec. Hos'!C450</f>
        <v>Sri Venkata Dental Hospital, Behind CivilHospital, Karimnagar.</v>
      </c>
    </row>
    <row r="451" spans="12:13" ht="30" customHeight="1" thickBot="1">
      <c r="L451" s="231">
        <v>449</v>
      </c>
      <c r="M451" s="232" t="str">
        <f>'Rec. Hos'!C451</f>
        <v>Sri Venkata Ramana Dental Hospital, BesideSBH, Ashoknagar, Gollapally Road, Jagitial,Karimnagar Dist.</v>
      </c>
    </row>
    <row r="452" spans="12:13" ht="30" customHeight="1" thickBot="1">
      <c r="L452" s="231">
        <v>450</v>
      </c>
      <c r="M452" s="232" t="str">
        <f>'Rec. Hos'!C452</f>
        <v>Sri Venkata Sai (SVS) Medical College&amp;Hospital, Yenugonda, Mahabubnagar - 2</v>
      </c>
    </row>
    <row r="453" spans="12:13" ht="30" customHeight="1" thickBot="1">
      <c r="L453" s="231">
        <v>451</v>
      </c>
      <c r="M453" s="232" t="str">
        <f>'Rec. Hos'!C453</f>
        <v>Sri Venkata Sai Hrudayalaya, 15-2-79, 80,G.S.Mada Street, Tirupati, Chittoor Dist.</v>
      </c>
    </row>
    <row r="454" spans="12:13" ht="30" customHeight="1" thickBot="1">
      <c r="L454" s="231">
        <v>452</v>
      </c>
      <c r="M454" s="232" t="str">
        <f>'Rec. Hos'!C454</f>
        <v>Sri Venkata Sai Medical College Hospital,Yenugonda, Mahaboobnagar</v>
      </c>
    </row>
    <row r="455" spans="12:13" ht="30" customHeight="1" thickBot="1">
      <c r="L455" s="231">
        <v>453</v>
      </c>
      <c r="M455" s="232" t="str">
        <f>'Rec. Hos'!C455</f>
        <v>Sri Vijaya Durga Cardiac Centre 46-728-C,Budhawarpet, Kurnool</v>
      </c>
    </row>
    <row r="456" spans="12:13" ht="30" customHeight="1" thickBot="1">
      <c r="L456" s="231">
        <v>454</v>
      </c>
      <c r="M456" s="232" t="str">
        <f>'Rec. Hos'!C456</f>
        <v>Sri Yamini Dental Clinic, Sundaraiah BhavanRoad, Ongole, Prakasam District.</v>
      </c>
    </row>
    <row r="457" spans="12:13" ht="30" customHeight="1" thickBot="1">
      <c r="L457" s="231">
        <v>455</v>
      </c>
      <c r="M457" s="232" t="str">
        <f>'Rec. Hos'!C457</f>
        <v>Sri. Kamakshi Sai Dental Clinic, 6-2-93,Opp.Bala Mandir, Old Maternity Hospital, Tirupathi.</v>
      </c>
    </row>
    <row r="458" spans="12:13" ht="30" customHeight="1" thickBot="1">
      <c r="L458" s="231">
        <v>456</v>
      </c>
      <c r="M458" s="232" t="str">
        <f>'Rec. Hos'!C458</f>
        <v>Sricare Dental Hospital, 10-14-545/B,V.V.Mahal, Tirupathi</v>
      </c>
    </row>
    <row r="459" spans="12:13" ht="30" customHeight="1" thickBot="1">
      <c r="L459" s="231">
        <v>457</v>
      </c>
      <c r="M459" s="232" t="str">
        <f>'Rec. Hos'!C459</f>
        <v>Sridhar Super Speciality Dental Hospital, Opp.Gold Spot, Ameerpet, Hyderabad.</v>
      </c>
    </row>
    <row r="460" spans="12:13" ht="30" customHeight="1" thickBot="1">
      <c r="L460" s="231">
        <v>458</v>
      </c>
      <c r="M460" s="232" t="str">
        <f>'Rec. Hos'!C460</f>
        <v>Srikiran Institution of Ophthalmology,Penumarthy Road, Near Atchampeta Institute,Kakinada, E.G. District</v>
      </c>
    </row>
    <row r="461" spans="12:13" ht="30" customHeight="1" thickBot="1">
      <c r="L461" s="231">
        <v>459</v>
      </c>
      <c r="M461" s="232" t="str">
        <f>'Rec. Hos'!C461</f>
        <v>Srilatha Modern Eye Hospital, 2-63/1, Officer'sLane, Opp. Municipal Office, Chittoor.</v>
      </c>
    </row>
    <row r="462" spans="12:13" ht="30" customHeight="1" thickBot="1">
      <c r="L462" s="231">
        <v>460</v>
      </c>
      <c r="M462" s="232" t="str">
        <f>'Rec. Hos'!C462</f>
        <v>Srinidhi Multi Speciality Dental Hospital 23-11-48, Sivaji Café Centre, Satyanarayanapuram,Vijayawada, Krishna Dist.</v>
      </c>
    </row>
    <row r="463" spans="12:13" ht="30" customHeight="1" thickBot="1">
      <c r="L463" s="231">
        <v>461</v>
      </c>
      <c r="M463" s="232" t="str">
        <f>'Rec. Hos'!C463</f>
        <v>Srinivasa Hospitals, D.No. 20-7-55,Sundaraiah Bhavan Road, Beside RTC Depot,Kurnool Road, Ongole, Prakasam Dist.</v>
      </c>
    </row>
    <row r="464" spans="12:13" ht="30" customHeight="1" thickBot="1">
      <c r="L464" s="231">
        <v>462</v>
      </c>
      <c r="M464" s="232" t="str">
        <f>'Rec. Hos'!C464</f>
        <v>Srinivasa Padmavathi Medicare Pvt. Ltd.,Opp. Thousand Pillars Temple, Hanamkonda,Warangal</v>
      </c>
    </row>
    <row r="465" spans="12:13" ht="30" customHeight="1" thickBot="1">
      <c r="L465" s="231">
        <v>463</v>
      </c>
      <c r="M465" s="232" t="str">
        <f>'Rec. Hos'!C465</f>
        <v>Srujan Ortho and Accident Care Hospital,H.No. 11-2-56, Balaji Nagar, Khammam.</v>
      </c>
    </row>
    <row r="466" spans="12:13" ht="30" customHeight="1" thickBot="1">
      <c r="L466" s="231">
        <v>464</v>
      </c>
      <c r="M466" s="232" t="str">
        <f>'Rec. Hos'!C466</f>
        <v>St. Ann's Hospital, Fathimanagar, Kazipet,Warangal</v>
      </c>
    </row>
    <row r="467" spans="12:13" ht="30" customHeight="1" thickBot="1">
      <c r="L467" s="231">
        <v>465</v>
      </c>
      <c r="M467" s="232" t="str">
        <f>'Rec. Hos'!C467</f>
        <v>St. Joseph's General Hospital, Opp. A.C.College, Main Road, Guntur.</v>
      </c>
    </row>
    <row r="468" spans="12:13" ht="30" customHeight="1" thickBot="1">
      <c r="L468" s="231">
        <v>466</v>
      </c>
      <c r="M468" s="232" t="str">
        <f>'Rec. Hos'!C468</f>
        <v>Star Hospitals, Road No. 10, Banjara Hills,Hyderabad.</v>
      </c>
    </row>
    <row r="469" spans="12:13" ht="30" customHeight="1" thickBot="1">
      <c r="L469" s="231">
        <v>467</v>
      </c>
      <c r="M469" s="232" t="str">
        <f>'Rec. Hos'!C469</f>
        <v>Subham Prema Hospital, Rama TalkiesJunction, Visakhapatanm.</v>
      </c>
    </row>
    <row r="470" spans="12:13" ht="30" customHeight="1" thickBot="1">
      <c r="L470" s="231">
        <v>468</v>
      </c>
      <c r="M470" s="232" t="str">
        <f>'Rec. Hos'!C470</f>
        <v>Subhash Super Speciality Dental Hospital,Beside Navabharat Theatre, Guntur Road,Ongole, Prakasam Dist.</v>
      </c>
    </row>
    <row r="471" spans="12:13" ht="30" customHeight="1" thickBot="1">
      <c r="L471" s="231">
        <v>469</v>
      </c>
      <c r="M471" s="232" t="str">
        <f>'Rec. Hos'!C471</f>
        <v>Sudarsini Eye Hospital, Kothapet, Main Raod,Guntur.</v>
      </c>
    </row>
    <row r="472" spans="12:13" ht="30" customHeight="1" thickBot="1">
      <c r="L472" s="231">
        <v>470</v>
      </c>
      <c r="M472" s="232" t="str">
        <f>'Rec. Hos'!C472</f>
        <v>Sudha Hospital, 21-1-4, Opp. Co-operativeStores, Tanuku, W.G.Dist.</v>
      </c>
    </row>
    <row r="473" spans="12:13" ht="30" customHeight="1" thickBot="1">
      <c r="L473" s="231">
        <v>471</v>
      </c>
      <c r="M473" s="232" t="str">
        <f>'Rec. Hos'!C473</f>
        <v>Sudha Urology and Andrology Hospital, 10-5-8, Nageswara Rao Street, Ramanaraopet, 2ndJunction, Kakinada</v>
      </c>
    </row>
    <row r="474" spans="12:13" ht="30" customHeight="1" thickBot="1">
      <c r="L474" s="231">
        <v>472</v>
      </c>
      <c r="M474" s="232" t="str">
        <f>'Rec. Hos'!C474</f>
        <v>Suhas Multi Speciality Dental Hospital,142&amp;143, 1st floor, Navketen Complex, Opp.Cloct Tower, S.D. Road, Secunderabad.</v>
      </c>
    </row>
    <row r="475" spans="12:13" ht="30" customHeight="1" thickBot="1">
      <c r="L475" s="231">
        <v>473</v>
      </c>
      <c r="M475" s="232" t="str">
        <f>'Rec. Hos'!C475</f>
        <v>Sunshine Hospitals, 1-7-201 to 205,Prenderghast Road, Secunderabad</v>
      </c>
    </row>
    <row r="476" spans="12:13" ht="30" customHeight="1" thickBot="1">
      <c r="L476" s="231">
        <v>474</v>
      </c>
      <c r="M476" s="232" t="str">
        <f>'Rec. Hos'!C476</f>
        <v>Surya Global Hospital, Nageswara Rao Street,Ramaraopet, Kakinada, East Godavary Dist.</v>
      </c>
    </row>
    <row r="477" spans="12:13" ht="30" customHeight="1" thickBot="1">
      <c r="L477" s="231">
        <v>475</v>
      </c>
      <c r="M477" s="232" t="str">
        <f>'Rec. Hos'!C477</f>
        <v>Surya Hospital, Near Ayyappa SwamyTemple, Joharapuram Road, Kurnool</v>
      </c>
    </row>
    <row r="478" spans="12:13" ht="30" customHeight="1" thickBot="1">
      <c r="L478" s="231">
        <v>476</v>
      </c>
      <c r="M478" s="232" t="str">
        <f>'Rec. Hos'!C478</f>
        <v>Surya Nursing Home, Opp. Mission Hospital,Karimnagar.</v>
      </c>
    </row>
    <row r="479" spans="12:13" ht="30" customHeight="1" thickBot="1">
      <c r="L479" s="231">
        <v>477</v>
      </c>
      <c r="M479" s="232" t="str">
        <f>'Rec. Hos'!C479</f>
        <v>Surya Sree Hospitals Pvt. Ltd., 15-14-9/1,Krishna Nagar, Maharanipeta, Visakhapatnam</v>
      </c>
    </row>
    <row r="480" spans="12:13" ht="30" customHeight="1" thickBot="1">
      <c r="L480" s="231">
        <v>478</v>
      </c>
      <c r="M480" s="232" t="str">
        <f>'Rec. Hos'!C480</f>
        <v>Suseela Netralaya &amp; Maternity Hospital,Budhwarpet, Kurnool</v>
      </c>
    </row>
    <row r="481" spans="12:13" ht="30" customHeight="1" thickBot="1">
      <c r="L481" s="231">
        <v>479</v>
      </c>
      <c r="M481" s="232" t="str">
        <f>'Rec. Hos'!C481</f>
        <v>Susheela Hospitals, 8-3-667/1, EngineersColony, Yousufguda Road, Near K.K. Towers,Hyderabad</v>
      </c>
    </row>
    <row r="482" spans="12:13" ht="30" customHeight="1" thickBot="1">
      <c r="L482" s="231">
        <v>480</v>
      </c>
      <c r="M482" s="232" t="str">
        <f>'Rec. Hos'!C482</f>
        <v>Sushil's Access Dental Hospital, Shop No. 5and 6, Sai Satya Complex, Golnaka MainRoad, Alwal, Secunderabad</v>
      </c>
    </row>
    <row r="483" spans="12:13" ht="30" customHeight="1" thickBot="1">
      <c r="L483" s="231">
        <v>481</v>
      </c>
      <c r="M483" s="232" t="str">
        <f>'Rec. Hos'!C483</f>
        <v>Susrutha Peoples, Hospital, 1-4-80 C, NewTown, Opp. S.B.H. Bank, Mahaboobnagar.</v>
      </c>
    </row>
    <row r="484" spans="12:13" ht="30" customHeight="1" thickBot="1">
      <c r="L484" s="231">
        <v>482</v>
      </c>
      <c r="M484" s="232" t="str">
        <f>'Rec. Hos'!C484</f>
        <v>SVR Multi Speciality Hospital, H.No. 6-1-128/2, Opp. Kuda Office, Kancherakunta,Hanamkonda, Warangal</v>
      </c>
    </row>
    <row r="485" spans="12:13" ht="30" customHeight="1" thickBot="1">
      <c r="L485" s="231">
        <v>483</v>
      </c>
      <c r="M485" s="232" t="str">
        <f>'Rec. Hos'!C485</f>
        <v>SVR Neuro Hospital, 40-1/1-14, ABC,Labbipet, Vijayawada, Krishna Dist.</v>
      </c>
    </row>
    <row r="486" spans="12:13" ht="30" customHeight="1" thickBot="1">
      <c r="L486" s="231">
        <v>484</v>
      </c>
      <c r="M486" s="232" t="str">
        <f>'Rec. Hos'!C486</f>
        <v>SVS Dental Hospital, 7-2-571/6, Opp. Bata,R.P. Road, Secunderabad.</v>
      </c>
    </row>
    <row r="487" spans="12:13" ht="30" customHeight="1" thickBot="1">
      <c r="L487" s="231">
        <v>485</v>
      </c>
      <c r="M487" s="232" t="str">
        <f>'Rec. Hos'!C487</f>
        <v>Swamy Super Specialty Netralayam, Naldyal,Kurnool.</v>
      </c>
    </row>
    <row r="488" spans="12:13" ht="30" customHeight="1" thickBot="1">
      <c r="L488" s="231">
        <v>486</v>
      </c>
      <c r="M488" s="232" t="str">
        <f>'Rec. Hos'!C488</f>
        <v>Swaroop Eye Hospital and Laser Center,3/1176, T.B. Road, Proddutur, Kadapa</v>
      </c>
    </row>
    <row r="489" spans="12:13" ht="30" customHeight="1" thickBot="1">
      <c r="L489" s="231">
        <v>487</v>
      </c>
      <c r="M489" s="232" t="str">
        <f>'Rec. Hos'!C489</f>
        <v>Swarooparani Nursing Home, 23B-5/90,Ramachandraraopest, Eluru, W.G.Dist.</v>
      </c>
    </row>
    <row r="490" spans="12:13" ht="30" customHeight="1" thickBot="1">
      <c r="L490" s="231">
        <v>488</v>
      </c>
      <c r="M490" s="232" t="str">
        <f>'Rec. Hos'!C490</f>
        <v>Swatantra Hospitals (Multi Specialities) Pvt.Ltd. Near Kambala Park, Rajahmundry,E.G.Dist.</v>
      </c>
    </row>
    <row r="491" spans="12:13" ht="30" customHeight="1" thickBot="1">
      <c r="L491" s="231">
        <v>489</v>
      </c>
      <c r="M491" s="232" t="str">
        <f>'Rec. Hos'!C491</f>
        <v>Syamala Hospital, 11-5-15/1, Opp. ZillaParishad, Wyra Road, Khammam.</v>
      </c>
    </row>
    <row r="492" spans="12:13" ht="30" customHeight="1" thickBot="1">
      <c r="L492" s="231">
        <v>490</v>
      </c>
      <c r="M492" s="232" t="str">
        <f>'Rec. Hos'!C492</f>
        <v>T.J.R.Dental Hospital, H.No. 1-4-57/6/A,Rajendra Nagar, Mahaboobnagar</v>
      </c>
    </row>
    <row r="493" spans="12:13" ht="30" customHeight="1" thickBot="1">
      <c r="L493" s="231">
        <v>491</v>
      </c>
      <c r="M493" s="232" t="str">
        <f>'Rec. Hos'!C493</f>
        <v>The A.J. Multi SpecialtyDental Hospital, ShopNo.2&amp;3, Gayathri Enclave, Gayathri EstateMain Road, Kurnool</v>
      </c>
    </row>
    <row r="494" spans="12:13" ht="30" customHeight="1" thickBot="1">
      <c r="L494" s="231">
        <v>492</v>
      </c>
      <c r="M494" s="232" t="str">
        <f>'Rec. Hos'!C494</f>
        <v>The Deccan Hospitals (formerly Park HealthCare) 6-3-903/A and B, Somajiguda,Hyderabad</v>
      </c>
    </row>
    <row r="495" spans="12:13" ht="30" customHeight="1" thickBot="1">
      <c r="L495" s="231">
        <v>493</v>
      </c>
      <c r="M495" s="232" t="str">
        <f>'Rec. Hos'!C495</f>
        <v>The Smile Super Speciality Dental Clinic,Visakha Medical Centre Building, 1st Floor,SLN Towers, Collectorate Junction,Maharanipeta, Visakhapatnam</v>
      </c>
    </row>
    <row r="496" spans="12:13" ht="30" customHeight="1" thickBot="1">
      <c r="L496" s="231">
        <v>494</v>
      </c>
      <c r="M496" s="232" t="str">
        <f>'Rec. Hos'!C496</f>
        <v>Times Hospital, 6-2-413/B, Road No. 4,Banjara Hills, Hyderabad</v>
      </c>
    </row>
    <row r="497" spans="12:13" ht="30" customHeight="1" thickBot="1">
      <c r="L497" s="231">
        <v>495</v>
      </c>
      <c r="M497" s="232" t="str">
        <f>'Rec. Hos'!C497</f>
        <v>Times Hospitals, 9/127/1, Ashoknagar BusStop, M.G.Road, Vijayawada, Krishna Dist.</v>
      </c>
    </row>
    <row r="498" spans="12:13" ht="30" customHeight="1" thickBot="1">
      <c r="L498" s="231">
        <v>496</v>
      </c>
      <c r="M498" s="232" t="str">
        <f>'Rec. Hos'!C498</f>
        <v>Tirumala Nursing Home, Near R.T.C.Complex, Vizianagaram.</v>
      </c>
    </row>
    <row r="499" spans="12:13" ht="30" customHeight="1" thickBot="1">
      <c r="L499" s="231">
        <v>497</v>
      </c>
      <c r="M499" s="232" t="str">
        <f>'Rec. Hos'!C499</f>
        <v>Trident Multi Specialty Dental Hospital,16/569, Gandhi Nagar, Pogathota, Nellore</v>
      </c>
    </row>
    <row r="500" spans="12:13" ht="30" customHeight="1" thickBot="1">
      <c r="L500" s="231">
        <v>498</v>
      </c>
      <c r="M500" s="232" t="str">
        <f>'Rec. Hos'!C500</f>
        <v>Triveni Super Speciality Dental Hl. &amp; ImplantCentre, 2-16-1, Venkat Nagar , Kakinada,E.G.Dist.</v>
      </c>
    </row>
    <row r="501" spans="12:13" ht="30" customHeight="1" thickBot="1">
      <c r="L501" s="231">
        <v>499</v>
      </c>
      <c r="M501" s="232" t="str">
        <f>'Rec. Hos'!C501</f>
        <v>Trust Hospital, 3-29, Sarpavaram Junction,Kakinada, E.G.Dist.</v>
      </c>
    </row>
    <row r="502" spans="12:13" ht="30" customHeight="1" thickBot="1">
      <c r="L502" s="231">
        <v>500</v>
      </c>
      <c r="M502" s="232" t="str">
        <f>'Rec. Hos'!C502</f>
        <v>Trust Hospitals, Gunttikonda Gopal RaoStreet, Kalanagar, Near Benz circle,Vijayawada, Krishna Dist.</v>
      </c>
    </row>
    <row r="503" spans="12:13" ht="30" customHeight="1" thickBot="1">
      <c r="L503" s="231">
        <v>501</v>
      </c>
      <c r="M503" s="232" t="str">
        <f>'Rec. Hos'!C503</f>
        <v>Udai Hospitals Pvt. Ltd., 5-9-94, ChappalRoad, Hyderabad.</v>
      </c>
    </row>
    <row r="504" spans="12:13" ht="30" customHeight="1" thickBot="1">
      <c r="L504" s="231">
        <v>502</v>
      </c>
      <c r="M504" s="232" t="str">
        <f>'Rec. Hos'!C504</f>
        <v>Universal Super Speciality Dental Hospital,Motinagar X Roads, Plot No. 13-E, 2nd floor,Kalyananagar, Housing Co-operative Society,Venture No.3, Hyderabad</v>
      </c>
    </row>
    <row r="505" spans="12:13" ht="30" customHeight="1" thickBot="1">
      <c r="L505" s="231">
        <v>503</v>
      </c>
      <c r="M505" s="232" t="str">
        <f>'Rec. Hos'!C505</f>
        <v>Usha Cardiac Centre Ltd., 39-2-11, PitchaiahStreet, M.G.Road, Labbipet, Vijayawada.</v>
      </c>
    </row>
    <row r="506" spans="12:13" ht="30" customHeight="1" thickBot="1">
      <c r="L506" s="231">
        <v>504</v>
      </c>
      <c r="M506" s="232" t="str">
        <f>'Rec. Hos'!C506</f>
        <v>Usha Mullapudi Cardiac Centre,Gajularamaram, Qutubullahpur Municipality,R.R.District, Hyderabad.</v>
      </c>
    </row>
    <row r="507" spans="12:13" ht="30" customHeight="1" thickBot="1">
      <c r="L507" s="231">
        <v>505</v>
      </c>
      <c r="M507" s="232" t="str">
        <f>'Rec. Hos'!C507</f>
        <v>Vamsi Krishna Dental Hospital, 3/27,R.S.Road, Near Saibaba Theatre, Opp. PetrolPump, Kadapa</v>
      </c>
    </row>
    <row r="508" spans="12:13" ht="30" customHeight="1" thickBot="1">
      <c r="L508" s="231">
        <v>506</v>
      </c>
      <c r="M508" s="232" t="str">
        <f>'Rec. Hos'!C508</f>
        <v>Vamsi Multispciality Dental Hospital, 102-104,Ist Floor, Agraj Plaza, Main Road, R.R. Pet,Eluru, W.G. Dist.</v>
      </c>
    </row>
    <row r="509" spans="12:13" ht="30" customHeight="1" thickBot="1">
      <c r="L509" s="231">
        <v>507</v>
      </c>
      <c r="M509" s="232" t="str">
        <f>'Rec. Hos'!C509</f>
        <v>Vasan Eye Care Hospital, Gayatri Towers, 13-5-531, D/11, Tuda Office Road, Tirupati,Chittoor Dist.</v>
      </c>
    </row>
    <row r="510" spans="12:13" ht="30" customHeight="1" thickBot="1">
      <c r="L510" s="231">
        <v>508</v>
      </c>
      <c r="M510" s="232" t="str">
        <f>'Rec. Hos'!C510</f>
        <v>Vasavi ENT &amp; Cancer Institute, 6-1-91, Opp.Meera Theatre, Lakdikapool, Hyderabad -500004.</v>
      </c>
    </row>
    <row r="511" spans="12:13" ht="30" customHeight="1" thickBot="1">
      <c r="L511" s="231">
        <v>509</v>
      </c>
      <c r="M511" s="232" t="str">
        <f>'Rec. Hos'!C511</f>
        <v>Vasavi Medical and Research Center, 6-1-91, Opp. Meera Theatre, Khairatabad,Hyderabad</v>
      </c>
    </row>
    <row r="512" spans="12:13" ht="30" customHeight="1" thickBot="1">
      <c r="L512" s="231">
        <v>510</v>
      </c>
      <c r="M512" s="232" t="str">
        <f>'Rec. Hos'!C512</f>
        <v>Vasvi Eye Hospital, 5-7-17, Khaleelwadi,Nizamabad.</v>
      </c>
    </row>
    <row r="513" spans="12:13" ht="30" customHeight="1" thickBot="1">
      <c r="L513" s="231">
        <v>511</v>
      </c>
      <c r="M513" s="232" t="str">
        <f>'Rec. Hos'!C513</f>
        <v>Veena Medicares, 6-2-103, Kakati Colony,Hanamkonda, Warangal Dist.</v>
      </c>
    </row>
    <row r="514" spans="12:13" ht="30" customHeight="1" thickBot="1">
      <c r="L514" s="231">
        <v>512</v>
      </c>
      <c r="M514" s="232" t="str">
        <f>'Rec. Hos'!C514</f>
        <v>Venkata Ramana Nursing Home (P) Ltd.,Opp. RTC Bus Stand, Kurnool Road, Ongole,Prakasam Dist.</v>
      </c>
    </row>
    <row r="515" spans="12:13" ht="30" customHeight="1" thickBot="1">
      <c r="L515" s="231">
        <v>513</v>
      </c>
      <c r="M515" s="232" t="str">
        <f>'Rec. Hos'!C515</f>
        <v>Venkata Ramana Nursing Home (P) Ltd.,Opp. RTC Bus Stand, Kurnool Road, Ongole,Prakasam Dist.</v>
      </c>
    </row>
    <row r="516" spans="12:13" ht="30" customHeight="1" thickBot="1">
      <c r="L516" s="231">
        <v>514</v>
      </c>
      <c r="M516" s="232" t="str">
        <f>'Rec. Hos'!C516</f>
        <v>Venkata Sai Multi Specialty Dental Hospital,Gandhi Nagar, Kurnool.</v>
      </c>
    </row>
    <row r="517" spans="12:13" ht="30" customHeight="1" thickBot="1">
      <c r="L517" s="231">
        <v>515</v>
      </c>
      <c r="M517" s="232" t="str">
        <f>'Rec. Hos'!C517</f>
        <v>Venkatapadma Hospitals, 15-1-45, ThreeLamps Junction, Beside Masjid, Vizianagaram</v>
      </c>
    </row>
    <row r="518" spans="12:13" ht="30" customHeight="1" thickBot="1">
      <c r="L518" s="231">
        <v>516</v>
      </c>
      <c r="M518" s="232" t="str">
        <f>'Rec. Hos'!C518</f>
        <v>Venkateswara Kidney Center, AmbedkarRoad, Karimnagar.</v>
      </c>
    </row>
    <row r="519" spans="12:13" ht="30" customHeight="1" thickBot="1">
      <c r="L519" s="231">
        <v>517</v>
      </c>
      <c r="M519" s="232" t="str">
        <f>'Rec. Hos'!C519</f>
        <v>Viaya Eye Hospital, 4/624, Gandhi Road,Proddutur, Kadapa Dist.</v>
      </c>
    </row>
    <row r="520" spans="12:13" ht="30" customHeight="1" thickBot="1">
      <c r="L520" s="231">
        <v>518</v>
      </c>
      <c r="M520" s="232" t="str">
        <f>'Rec. Hos'!C520</f>
        <v>Vijaya Eye Hospital, 5-8-104, Lakshimpuram,Main Road, Guntur</v>
      </c>
    </row>
    <row r="521" spans="12:13" ht="30" customHeight="1" thickBot="1">
      <c r="L521" s="231">
        <v>519</v>
      </c>
      <c r="M521" s="232" t="str">
        <f>'Rec. Hos'!C521</f>
        <v>Vijaya Health Care Centre,8-2-86,Kummariguda, Near Passport office,Secunderabad.</v>
      </c>
    </row>
    <row r="522" spans="12:13" ht="30" customHeight="1" thickBot="1">
      <c r="L522" s="231">
        <v>520</v>
      </c>
      <c r="M522" s="232" t="str">
        <f>'Rec. Hos'!C522</f>
        <v>Vijaya Hospital R.R.Pet. Eluru</v>
      </c>
    </row>
    <row r="523" spans="12:13" ht="30" customHeight="1" thickBot="1">
      <c r="L523" s="231">
        <v>521</v>
      </c>
      <c r="M523" s="232" t="str">
        <f>'Rec. Hos'!C523</f>
        <v>Vijaya Hospital, Raghava Cine ComplexRoad, Pogathota, Nellore.</v>
      </c>
    </row>
    <row r="524" spans="12:13" ht="30" customHeight="1" thickBot="1">
      <c r="L524" s="231">
        <v>522</v>
      </c>
      <c r="M524" s="232" t="str">
        <f>'Rec. Hos'!C524</f>
        <v>Vijaya Hospital, Revenue Colony, NandyalRoad, Kurnool.</v>
      </c>
    </row>
    <row r="525" spans="12:13" ht="30" customHeight="1" thickBot="1">
      <c r="L525" s="231">
        <v>523</v>
      </c>
      <c r="M525" s="232" t="str">
        <f>'Rec. Hos'!C525</f>
        <v>Vijaya Super Speciality Dental Hospital, opp.Rama Talkies, C.B.M. Compound,Visakhapatnam.</v>
      </c>
    </row>
    <row r="526" spans="12:13" ht="30" customHeight="1" thickBot="1">
      <c r="L526" s="231">
        <v>524</v>
      </c>
      <c r="M526" s="232" t="str">
        <f>'Rec. Hos'!C526</f>
        <v>Vijaya Super Spesciality Dental Hospital &amp;Maxillofacial Trauma Care Centre, 75-8-2,Gandhipuram-II, Beside Rajahmundry GasCompany, Rajahmundry, E.G.Dist.</v>
      </c>
    </row>
    <row r="527" spans="12:13" ht="30" customHeight="1" thickBot="1">
      <c r="L527" s="231">
        <v>525</v>
      </c>
      <c r="M527" s="232" t="str">
        <f>'Rec. Hos'!C527</f>
        <v>Vijetha Hospital, Suryaraopet, Eluru Road,Vijayawada, Krishna Dist.</v>
      </c>
    </row>
    <row r="528" spans="12:13" ht="30" customHeight="1" thickBot="1">
      <c r="L528" s="231">
        <v>526</v>
      </c>
      <c r="M528" s="232" t="str">
        <f>'Rec. Hos'!C528</f>
        <v>Vinod Dental Super Specialty Hospital, 46-679, 1st Floor, Beside Hotel Laxmi Nivas,Budhvarpet, Kurnool</v>
      </c>
    </row>
    <row r="529" spans="12:13" ht="30" customHeight="1" thickBot="1">
      <c r="L529" s="231">
        <v>527</v>
      </c>
      <c r="M529" s="232" t="str">
        <f>'Rec. Hos'!C529</f>
        <v>Visakha Eye Hospital, 8-1-64, Pedda Waltair,Visakhapatnam</v>
      </c>
    </row>
    <row r="530" spans="12:13" ht="30" customHeight="1" thickBot="1">
      <c r="L530" s="231">
        <v>528</v>
      </c>
      <c r="M530" s="232" t="str">
        <f>'Rec. Hos'!C530</f>
        <v>Vision Care Clinic and Eye Hospital, 6-2-88Old Maty. Hosptial Raod, Bhavani NagarCircle, Tirupathi</v>
      </c>
    </row>
    <row r="531" spans="12:13" ht="30" customHeight="1" thickBot="1">
      <c r="L531" s="231">
        <v>529</v>
      </c>
      <c r="M531" s="232" t="str">
        <f>'Rec. Hos'!C531</f>
        <v>Viswa Bharathi Cancer Hospital, R.T.Nagar,Near Nagalapuram, Kurnool</v>
      </c>
    </row>
    <row r="532" spans="12:13" ht="30" customHeight="1" thickBot="1">
      <c r="L532" s="231">
        <v>530</v>
      </c>
      <c r="M532" s="232" t="str">
        <f>'Rec. Hos'!C532</f>
        <v>Viswa Bharati Super Speciality Hospital,Gayatri Estates, Kurnool</v>
      </c>
    </row>
    <row r="533" spans="12:13" ht="30" customHeight="1" thickBot="1">
      <c r="L533" s="231">
        <v>531</v>
      </c>
      <c r="M533" s="232" t="str">
        <f>'Rec. Hos'!C533</f>
        <v>Vivekananda Hospital, Greenlands Road,Begumpet, Hyderabad.</v>
      </c>
    </row>
    <row r="534" spans="12:13" ht="30" customHeight="1" thickBot="1">
      <c r="L534" s="231">
        <v>532</v>
      </c>
      <c r="M534" s="232" t="str">
        <f>'Rec. Hos'!C534</f>
        <v>Vivekanandha Reddy’s Dental Hospital MultiSpeciality and Implant Centre, 5-28/3,Adj. Dislukhnagar Bus Depot, Dilsukhnagar,Hyderabad</v>
      </c>
    </row>
    <row r="535" spans="12:13" ht="30" customHeight="1" thickBot="1">
      <c r="L535" s="231">
        <v>533</v>
      </c>
      <c r="M535" s="232" t="str">
        <f>'Rec. Hos'!C535</f>
        <v>Vizag Hospital and Cancer Research CentrePrivate Limtied, 1/7, M.V.P. Colony,Visakhapatnam</v>
      </c>
    </row>
    <row r="536" spans="12:13" ht="30" customHeight="1" thickBot="1">
      <c r="L536" s="231">
        <v>534</v>
      </c>
      <c r="M536" s="232" t="str">
        <f>'Rec. Hos'!C536</f>
        <v>VRLS Memorial Neuro Hospital, D.No. 39-17/1A, Sivananda Vari Street, M.G.Road,Labbipet, Vijayawada, Krishna District</v>
      </c>
    </row>
    <row r="537" spans="12:13" ht="30" customHeight="1" thickBot="1">
      <c r="L537" s="231">
        <v>535</v>
      </c>
      <c r="M537" s="232" t="str">
        <f>'Rec. Hos'!C537</f>
        <v>Warangal Hospitals, 11-23-890, NarasampetRoad, Pochamma Maidan, Warangal.</v>
      </c>
    </row>
    <row r="538" spans="12:13" ht="30" customHeight="1" thickBot="1">
      <c r="L538" s="231">
        <v>536</v>
      </c>
      <c r="M538" s="232" t="str">
        <f>'Rec. Hos'!C538</f>
        <v>Woodlands Hospital, 30-4-852, Barkatpura,Hyderabad</v>
      </c>
    </row>
    <row r="539" spans="12:13" ht="30" customHeight="1" thickBot="1">
      <c r="L539" s="231">
        <v>537</v>
      </c>
      <c r="M539" s="232" t="str">
        <f>'Rec. Hos'!C539</f>
        <v>Yashoda Cancer Hospital, Raj Bhavan Road,Somajiguda, Hyderabad</v>
      </c>
    </row>
    <row r="540" spans="12:13" ht="30" customHeight="1" thickBot="1">
      <c r="L540" s="231">
        <v>538</v>
      </c>
      <c r="M540" s="232" t="str">
        <f>'Rec. Hos'!C540</f>
        <v>Yashoda Hospital, 64, S.P.Road,Secunderabad</v>
      </c>
    </row>
    <row r="541" spans="12:13" ht="30" customHeight="1" thickBot="1">
      <c r="L541" s="231">
        <v>539</v>
      </c>
      <c r="M541" s="232" t="str">
        <f>'Rec. Hos'!C541</f>
        <v>Yashoda Suepr Speciality Hospital (A Unit ofDatta Chandra Construction &amp; Hospital, Pvt.Ltd.) Malakpet, Hyderabad</v>
      </c>
    </row>
    <row r="542" spans="12:13" ht="30" customHeight="1" thickBot="1">
      <c r="L542" s="231">
        <v>540</v>
      </c>
      <c r="M542" s="232" t="str">
        <f>'Rec. Hos'!C542</f>
        <v>Yashoda Super Speciality Hospital, RajBhavan Road, Somajiguda, Hyderabad</v>
      </c>
    </row>
    <row r="543" spans="12:13" ht="30" customHeight="1" thickBot="1">
      <c r="L543" s="231">
        <v>541</v>
      </c>
      <c r="M543" s="232">
        <f>'Rec. Hos'!C543</f>
        <v>0</v>
      </c>
    </row>
    <row r="544" spans="12:13" ht="30" customHeight="1" thickBot="1">
      <c r="L544" s="231">
        <v>542</v>
      </c>
      <c r="M544" s="232">
        <f>'Rec. Hos'!C544</f>
        <v>0</v>
      </c>
    </row>
    <row r="545" spans="12:13" ht="30" customHeight="1" thickBot="1">
      <c r="L545" s="231">
        <v>543</v>
      </c>
      <c r="M545" s="232">
        <f>'Rec. Hos'!C545</f>
        <v>0</v>
      </c>
    </row>
    <row r="546" spans="12:13" ht="30" customHeight="1" thickBot="1">
      <c r="L546" s="231">
        <v>544</v>
      </c>
      <c r="M546" s="232">
        <f>'Rec. Hos'!C546</f>
        <v>0</v>
      </c>
    </row>
    <row r="547" spans="12:13" ht="30" customHeight="1" thickBot="1">
      <c r="L547" s="231">
        <v>545</v>
      </c>
      <c r="M547" s="232">
        <f>'Rec. Hos'!C547</f>
        <v>0</v>
      </c>
    </row>
    <row r="548" spans="12:13" ht="30" customHeight="1" thickBot="1">
      <c r="L548" s="231">
        <v>546</v>
      </c>
      <c r="M548" s="232">
        <f>'Rec. Hos'!C548</f>
        <v>0</v>
      </c>
    </row>
    <row r="549" spans="12:13" ht="30" customHeight="1" thickBot="1">
      <c r="L549" s="231">
        <v>547</v>
      </c>
      <c r="M549" s="232">
        <f>'Rec. Hos'!C549</f>
        <v>0</v>
      </c>
    </row>
    <row r="550" spans="12:13" ht="30" customHeight="1" thickBot="1">
      <c r="L550" s="231">
        <v>548</v>
      </c>
      <c r="M550" s="232">
        <f>'Rec. Hos'!C550</f>
        <v>0</v>
      </c>
    </row>
    <row r="551" spans="12:13" ht="30" customHeight="1" thickBot="1">
      <c r="L551" s="231">
        <v>549</v>
      </c>
      <c r="M551" s="232">
        <f>'Rec. Hos'!C551</f>
        <v>0</v>
      </c>
    </row>
    <row r="552" spans="12:13" ht="30" customHeight="1" thickBot="1">
      <c r="L552" s="231">
        <v>550</v>
      </c>
      <c r="M552" s="232">
        <f>'Rec. Hos'!C552</f>
        <v>0</v>
      </c>
    </row>
    <row r="553" spans="12:13" ht="30" customHeight="1"/>
    <row r="554" spans="12:13" ht="30" customHeight="1"/>
    <row r="555" spans="12:13" ht="30" customHeight="1"/>
    <row r="556" spans="12:13" ht="30" customHeight="1"/>
    <row r="557" spans="12:13" ht="30" customHeight="1"/>
    <row r="558" spans="12:13" ht="30" customHeight="1"/>
    <row r="559" spans="12:13" ht="30" customHeight="1"/>
    <row r="560" spans="12:13"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sheetData>
  <sheetProtection password="CF42" sheet="1" objects="1" scenarios="1" selectLockedCells="1"/>
  <sortState ref="L1:AG487">
    <sortCondition ref="M3"/>
  </sortState>
  <mergeCells count="42">
    <mergeCell ref="F44:G44"/>
    <mergeCell ref="F45:G45"/>
    <mergeCell ref="F46:G46"/>
    <mergeCell ref="F47:G47"/>
    <mergeCell ref="F48:G48"/>
    <mergeCell ref="AI25:AJ25"/>
    <mergeCell ref="AI26:AJ26"/>
    <mergeCell ref="AC16:AG18"/>
    <mergeCell ref="G5:H5"/>
    <mergeCell ref="E11:F11"/>
    <mergeCell ref="G11:H11"/>
    <mergeCell ref="G26:H26"/>
    <mergeCell ref="AC26:AG29"/>
    <mergeCell ref="O29:P29"/>
    <mergeCell ref="W16:Y16"/>
    <mergeCell ref="Y17:AA17"/>
    <mergeCell ref="AI27:AJ27"/>
    <mergeCell ref="AI16:AN18"/>
    <mergeCell ref="AI20:AN24"/>
    <mergeCell ref="AC19:AG24"/>
    <mergeCell ref="AP15:AU15"/>
    <mergeCell ref="AP16:AT19"/>
    <mergeCell ref="AP20:AT21"/>
    <mergeCell ref="AP22:AT28"/>
    <mergeCell ref="AU16:AY21"/>
    <mergeCell ref="AU22:AZ29"/>
    <mergeCell ref="A68:B68"/>
    <mergeCell ref="A1:B1"/>
    <mergeCell ref="W14:AB15"/>
    <mergeCell ref="L1:M1"/>
    <mergeCell ref="G19:H20"/>
    <mergeCell ref="C1:D1"/>
    <mergeCell ref="E1:F1"/>
    <mergeCell ref="E5:F5"/>
    <mergeCell ref="I1:J1"/>
    <mergeCell ref="Q29:R29"/>
    <mergeCell ref="W34:AB34"/>
    <mergeCell ref="W35:AB38"/>
    <mergeCell ref="W30:AB33"/>
    <mergeCell ref="W29:AB29"/>
    <mergeCell ref="F42:G42"/>
    <mergeCell ref="F43:G43"/>
  </mergeCells>
  <phoneticPr fontId="4" type="noConversion"/>
  <pageMargins left="0.75" right="0.75" top="1" bottom="1" header="0.5" footer="0.5"/>
  <pageSetup orientation="portrait" horizontalDpi="300" verticalDpi="300" r:id="rId1"/>
  <headerFooter alignWithMargins="0"/>
  <ignoredErrors>
    <ignoredError sqref="O32" unlockedFormula="1"/>
  </ignoredErrors>
  <legacyDrawing r:id="rId2"/>
</worksheet>
</file>

<file path=xl/worksheets/sheet9.xml><?xml version="1.0" encoding="utf-8"?>
<worksheet xmlns="http://schemas.openxmlformats.org/spreadsheetml/2006/main" xmlns:r="http://schemas.openxmlformats.org/officeDocument/2006/relationships">
  <sheetPr codeName="Sheet29"/>
  <dimension ref="J4:AB36"/>
  <sheetViews>
    <sheetView showGridLines="0" showRowColHeaders="0" zoomScale="85" zoomScaleNormal="85" workbookViewId="0">
      <selection activeCell="M15" sqref="M15:O16"/>
    </sheetView>
  </sheetViews>
  <sheetFormatPr defaultRowHeight="12.75"/>
  <sheetData>
    <row r="4" spans="10:28">
      <c r="AA4" s="468"/>
    </row>
    <row r="8" spans="10:28">
      <c r="J8" s="704" t="s">
        <v>5123</v>
      </c>
      <c r="K8" s="704"/>
      <c r="L8" s="703" t="s">
        <v>5124</v>
      </c>
      <c r="M8" s="703"/>
      <c r="N8" s="703"/>
      <c r="O8" s="704" t="s">
        <v>415</v>
      </c>
      <c r="P8" s="702">
        <v>40882</v>
      </c>
      <c r="Q8" s="703"/>
      <c r="R8" s="703"/>
      <c r="AB8" s="468" t="str">
        <f>MID(M28,4,2)</f>
        <v>24</v>
      </c>
    </row>
    <row r="9" spans="10:28">
      <c r="J9" s="704"/>
      <c r="K9" s="704"/>
      <c r="L9" s="703"/>
      <c r="M9" s="703"/>
      <c r="N9" s="703"/>
      <c r="O9" s="704"/>
      <c r="P9" s="703"/>
      <c r="Q9" s="703"/>
      <c r="R9" s="703"/>
      <c r="S9" s="412"/>
      <c r="T9" s="412"/>
      <c r="AA9" s="468">
        <v>1</v>
      </c>
      <c r="AB9" s="467" t="s">
        <v>5110</v>
      </c>
    </row>
    <row r="10" spans="10:28">
      <c r="AA10" s="468">
        <v>2</v>
      </c>
      <c r="AB10" s="467" t="s">
        <v>5111</v>
      </c>
    </row>
    <row r="11" spans="10:28" ht="12.75" customHeight="1">
      <c r="J11" s="704" t="s">
        <v>5056</v>
      </c>
      <c r="K11" s="704"/>
      <c r="L11" s="704"/>
      <c r="M11" s="706">
        <v>19000</v>
      </c>
      <c r="N11" s="707"/>
      <c r="AA11" s="468">
        <v>3</v>
      </c>
      <c r="AB11" s="467" t="s">
        <v>5112</v>
      </c>
    </row>
    <row r="12" spans="10:28" ht="12.75" customHeight="1">
      <c r="J12" s="704"/>
      <c r="K12" s="704"/>
      <c r="L12" s="704"/>
      <c r="M12" s="708"/>
      <c r="N12" s="709"/>
      <c r="AA12" s="468">
        <v>4</v>
      </c>
      <c r="AB12" s="467" t="s">
        <v>5113</v>
      </c>
    </row>
    <row r="13" spans="10:28" ht="12.75" customHeight="1">
      <c r="AA13" s="468">
        <v>5</v>
      </c>
      <c r="AB13" s="467" t="s">
        <v>1626</v>
      </c>
    </row>
    <row r="14" spans="10:28" ht="12.75" customHeight="1">
      <c r="AA14" s="468">
        <v>6</v>
      </c>
      <c r="AB14" s="467" t="s">
        <v>5114</v>
      </c>
    </row>
    <row r="15" spans="10:28" ht="12.75" customHeight="1">
      <c r="J15" s="704" t="s">
        <v>5063</v>
      </c>
      <c r="K15" s="704"/>
      <c r="L15" s="704"/>
      <c r="M15" s="705" t="s">
        <v>5135</v>
      </c>
      <c r="N15" s="705"/>
      <c r="O15" s="705"/>
      <c r="AA15" s="468">
        <v>7</v>
      </c>
      <c r="AB15" s="467" t="s">
        <v>5115</v>
      </c>
    </row>
    <row r="16" spans="10:28" ht="12.75" customHeight="1">
      <c r="J16" s="704"/>
      <c r="K16" s="704"/>
      <c r="L16" s="704"/>
      <c r="M16" s="705"/>
      <c r="N16" s="705"/>
      <c r="O16" s="705"/>
      <c r="AA16" s="468">
        <v>8</v>
      </c>
      <c r="AB16" s="467" t="s">
        <v>5116</v>
      </c>
    </row>
    <row r="17" spans="10:28">
      <c r="AA17" s="468">
        <v>9</v>
      </c>
      <c r="AB17" s="467" t="s">
        <v>5117</v>
      </c>
    </row>
    <row r="18" spans="10:28">
      <c r="AA18" s="468">
        <v>10</v>
      </c>
      <c r="AB18" s="467" t="s">
        <v>5118</v>
      </c>
    </row>
    <row r="19" spans="10:28">
      <c r="J19" s="704" t="s">
        <v>5064</v>
      </c>
      <c r="K19" s="704"/>
      <c r="L19" s="704"/>
      <c r="M19" s="705" t="s">
        <v>5067</v>
      </c>
      <c r="N19" s="705"/>
      <c r="O19" s="705"/>
      <c r="AA19" s="468">
        <v>11</v>
      </c>
      <c r="AB19" s="467" t="s">
        <v>5119</v>
      </c>
    </row>
    <row r="20" spans="10:28">
      <c r="J20" s="704"/>
      <c r="K20" s="704"/>
      <c r="L20" s="704"/>
      <c r="M20" s="705"/>
      <c r="N20" s="705"/>
      <c r="O20" s="705"/>
      <c r="AA20" s="468">
        <v>12</v>
      </c>
      <c r="AB20" s="467" t="s">
        <v>5120</v>
      </c>
    </row>
    <row r="22" spans="10:28">
      <c r="J22" s="704" t="s">
        <v>5065</v>
      </c>
      <c r="K22" s="704"/>
      <c r="L22" s="704"/>
      <c r="M22" s="705" t="s">
        <v>5066</v>
      </c>
      <c r="N22" s="705"/>
      <c r="O22" s="705"/>
    </row>
    <row r="23" spans="10:28">
      <c r="J23" s="704"/>
      <c r="K23" s="704"/>
      <c r="L23" s="704"/>
      <c r="M23" s="705"/>
      <c r="N23" s="705"/>
      <c r="O23" s="705"/>
    </row>
    <row r="26" spans="10:28" ht="12.75" customHeight="1">
      <c r="J26" s="704" t="s">
        <v>5108</v>
      </c>
      <c r="K26" s="712" t="s">
        <v>5107</v>
      </c>
      <c r="L26" s="713"/>
      <c r="M26" s="705"/>
      <c r="N26" s="705"/>
      <c r="O26" s="705"/>
    </row>
    <row r="27" spans="10:28" ht="12.75" customHeight="1">
      <c r="J27" s="704"/>
      <c r="K27" s="714"/>
      <c r="L27" s="715"/>
      <c r="M27" s="705"/>
      <c r="N27" s="705"/>
      <c r="O27" s="705"/>
    </row>
    <row r="28" spans="10:28" ht="12.75" customHeight="1">
      <c r="J28" s="704"/>
      <c r="K28" s="712" t="s">
        <v>415</v>
      </c>
      <c r="L28" s="713"/>
      <c r="M28" s="710">
        <v>41224</v>
      </c>
      <c r="N28" s="711"/>
      <c r="O28" s="711"/>
    </row>
    <row r="29" spans="10:28" ht="12.75" customHeight="1">
      <c r="J29" s="704"/>
      <c r="K29" s="714"/>
      <c r="L29" s="715"/>
      <c r="M29" s="711"/>
      <c r="N29" s="711"/>
      <c r="O29" s="711"/>
    </row>
    <row r="33" spans="10:15">
      <c r="J33" s="716" t="s">
        <v>5109</v>
      </c>
      <c r="K33" s="712" t="s">
        <v>492</v>
      </c>
      <c r="L33" s="713"/>
      <c r="M33" s="705"/>
      <c r="N33" s="705"/>
      <c r="O33" s="705"/>
    </row>
    <row r="34" spans="10:15">
      <c r="J34" s="717"/>
      <c r="K34" s="714"/>
      <c r="L34" s="715"/>
      <c r="M34" s="705"/>
      <c r="N34" s="705"/>
      <c r="O34" s="705"/>
    </row>
    <row r="35" spans="10:15">
      <c r="J35" s="717"/>
      <c r="K35" s="712" t="s">
        <v>2</v>
      </c>
      <c r="L35" s="713"/>
      <c r="M35" s="705"/>
      <c r="N35" s="705"/>
      <c r="O35" s="705"/>
    </row>
    <row r="36" spans="10:15">
      <c r="J36" s="718"/>
      <c r="K36" s="714"/>
      <c r="L36" s="715"/>
      <c r="M36" s="705"/>
      <c r="N36" s="705"/>
      <c r="O36" s="705"/>
    </row>
  </sheetData>
  <sheetProtection password="CF42" sheet="1" objects="1" scenarios="1" selectLockedCells="1"/>
  <mergeCells count="22">
    <mergeCell ref="J33:J36"/>
    <mergeCell ref="K33:L34"/>
    <mergeCell ref="M33:O34"/>
    <mergeCell ref="K35:L36"/>
    <mergeCell ref="M35:O36"/>
    <mergeCell ref="M28:O29"/>
    <mergeCell ref="K26:L27"/>
    <mergeCell ref="K28:L29"/>
    <mergeCell ref="J26:J29"/>
    <mergeCell ref="J15:L16"/>
    <mergeCell ref="M15:O16"/>
    <mergeCell ref="J19:L20"/>
    <mergeCell ref="M19:O20"/>
    <mergeCell ref="J22:L23"/>
    <mergeCell ref="M22:O23"/>
    <mergeCell ref="P8:R9"/>
    <mergeCell ref="J8:K9"/>
    <mergeCell ref="L8:N9"/>
    <mergeCell ref="O8:O9"/>
    <mergeCell ref="M26:O27"/>
    <mergeCell ref="J11:L12"/>
    <mergeCell ref="M11:N12"/>
  </mergeCells>
  <pageMargins left="0.7" right="0.7" top="0.75" bottom="0.75" header="0.3" footer="0.3"/>
  <pageSetup paperSize="5" orientation="portrait" horizontalDpi="300" verticalDpi="300" r:id="rId1"/>
  <ignoredErrors>
    <ignoredError sqref="M22 M29:O29 N28:O2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101</vt:lpstr>
      <vt:lpstr>From 58.</vt:lpstr>
      <vt:lpstr>Bill form back</vt:lpstr>
      <vt:lpstr>Code</vt:lpstr>
      <vt:lpstr>M.Bill</vt:lpstr>
      <vt:lpstr>MAIN</vt:lpstr>
      <vt:lpstr>Employee Letter</vt:lpstr>
      <vt:lpstr>DDO Letter</vt:lpstr>
      <vt:lpstr>Form c</vt:lpstr>
      <vt:lpstr>Check Slip</vt:lpstr>
      <vt:lpstr>Salary</vt:lpstr>
      <vt:lpstr>aPP ii</vt:lpstr>
      <vt:lpstr>PROFORMA</vt:lpstr>
      <vt:lpstr>Dependent</vt:lpstr>
      <vt:lpstr>Avilment</vt:lpstr>
      <vt:lpstr>Nondrawl.</vt:lpstr>
      <vt:lpstr>Undertaking Cer</vt:lpstr>
      <vt:lpstr>self declaration</vt:lpstr>
      <vt:lpstr>SR Entry</vt:lpstr>
      <vt:lpstr>MR register Entry</vt:lpstr>
      <vt:lpstr>certificate</vt:lpstr>
      <vt:lpstr>GO 68 latest</vt:lpstr>
      <vt:lpstr>Medical Attendence Rules</vt:lpstr>
      <vt:lpstr>New Rules</vt:lpstr>
      <vt:lpstr>'101'!Print_Area</vt:lpstr>
      <vt:lpstr>'aPP ii'!Print_Area</vt:lpstr>
      <vt:lpstr>Avilment!Print_Area</vt:lpstr>
      <vt:lpstr>'Bill form back'!Print_Area</vt:lpstr>
      <vt:lpstr>certificate!Print_Area</vt:lpstr>
      <vt:lpstr>'Check Slip'!Print_Area</vt:lpstr>
      <vt:lpstr>'DDO Letter'!Print_Area</vt:lpstr>
      <vt:lpstr>Dependent!Print_Area</vt:lpstr>
      <vt:lpstr>'Employee Letter'!Print_Area</vt:lpstr>
      <vt:lpstr>'Form c'!Print_Area</vt:lpstr>
      <vt:lpstr>'From 58.'!Print_Area</vt:lpstr>
      <vt:lpstr>'GO 68 latest'!Print_Area</vt:lpstr>
      <vt:lpstr>MAIN!Print_Area</vt:lpstr>
      <vt:lpstr>'Medical Attendence Rules'!Print_Area</vt:lpstr>
      <vt:lpstr>'MR register Entry'!Print_Area</vt:lpstr>
      <vt:lpstr>Nondrawl.!Print_Area</vt:lpstr>
      <vt:lpstr>PROFORMA!Print_Area</vt:lpstr>
      <vt:lpstr>Salary!Print_Area</vt:lpstr>
      <vt:lpstr>'self declaration'!Print_Area</vt:lpstr>
      <vt:lpstr>'SR Entry'!Print_Area</vt:lpstr>
      <vt:lpstr>'Undertaking Cer'!Print_Area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dc:creator>
  <cp:lastModifiedBy>ZPHS</cp:lastModifiedBy>
  <cp:lastPrinted>2013-07-02T15:05:02Z</cp:lastPrinted>
  <dcterms:created xsi:type="dcterms:W3CDTF">2010-03-09T19:14:03Z</dcterms:created>
  <dcterms:modified xsi:type="dcterms:W3CDTF">2017-11-30T11:15:08Z</dcterms:modified>
</cp:coreProperties>
</file>