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ept 2015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D33" i="11"/>
  <c r="I29"/>
  <c r="H29"/>
  <c r="J29" s="1"/>
  <c r="F29"/>
  <c r="L29" s="1"/>
  <c r="E29"/>
  <c r="K29" s="1"/>
  <c r="M29" s="1"/>
  <c r="I26"/>
  <c r="H26"/>
  <c r="J26" s="1"/>
  <c r="F26"/>
  <c r="L26" s="1"/>
  <c r="E26"/>
  <c r="K26" s="1"/>
  <c r="M26" s="1"/>
  <c r="O26" s="1"/>
  <c r="L20"/>
  <c r="L33" s="1"/>
  <c r="I20"/>
  <c r="I33" s="1"/>
  <c r="H20"/>
  <c r="J20" s="1"/>
  <c r="F20"/>
  <c r="E20"/>
  <c r="K20" s="1"/>
  <c r="M20" s="1"/>
  <c r="F16"/>
  <c r="F33" s="1"/>
  <c r="E16"/>
  <c r="E33" s="1"/>
  <c r="D14"/>
  <c r="D35" s="1"/>
  <c r="I11"/>
  <c r="I14" s="1"/>
  <c r="H11"/>
  <c r="H14" s="1"/>
  <c r="F11"/>
  <c r="F14" s="1"/>
  <c r="E11"/>
  <c r="K11" s="1"/>
  <c r="K14" l="1"/>
  <c r="F35"/>
  <c r="I35"/>
  <c r="J33"/>
  <c r="G11"/>
  <c r="G14" s="1"/>
  <c r="J11"/>
  <c r="J14" s="1"/>
  <c r="J35" s="1"/>
  <c r="L11"/>
  <c r="L14" s="1"/>
  <c r="L35" s="1"/>
  <c r="E14"/>
  <c r="E35" s="1"/>
  <c r="K16"/>
  <c r="G20"/>
  <c r="H33"/>
  <c r="H35" s="1"/>
  <c r="G16"/>
  <c r="G26"/>
  <c r="G29"/>
  <c r="K33" l="1"/>
  <c r="O36" s="1"/>
  <c r="M16"/>
  <c r="M33" s="1"/>
  <c r="K35"/>
  <c r="M14"/>
  <c r="M35" s="1"/>
  <c r="G33"/>
  <c r="G35" s="1"/>
  <c r="M11"/>
  <c r="O11" s="1"/>
</calcChain>
</file>

<file path=xl/sharedStrings.xml><?xml version="1.0" encoding="utf-8"?>
<sst xmlns="http://schemas.openxmlformats.org/spreadsheetml/2006/main" count="58" uniqueCount="48">
  <si>
    <t>STATEMENT OF DEBT SERVICE</t>
  </si>
  <si>
    <t>City of Tagum</t>
  </si>
  <si>
    <t>CREDITOR</t>
  </si>
  <si>
    <t xml:space="preserve">DATE </t>
  </si>
  <si>
    <t>TERM</t>
  </si>
  <si>
    <t xml:space="preserve">PRINCIPAL </t>
  </si>
  <si>
    <t>LOAN BALANCE</t>
  </si>
  <si>
    <t>AMOUNT</t>
  </si>
  <si>
    <t>PRINCIPAL</t>
  </si>
  <si>
    <t xml:space="preserve">INTEREST </t>
  </si>
  <si>
    <t>TOTAL</t>
  </si>
  <si>
    <t>PHILIPPINE NATIONAL BANK</t>
  </si>
  <si>
    <t xml:space="preserve">  August 19, 2011</t>
  </si>
  <si>
    <t>Interest Rate: 7.75% per annum (net of GRT)</t>
  </si>
  <si>
    <t xml:space="preserve">Billing period: Monthly </t>
  </si>
  <si>
    <t>DEVELOPMENT BANK OF THE PHILIPPINES</t>
  </si>
  <si>
    <t>NEW TAGUM CITY HALL (200M)</t>
  </si>
  <si>
    <t xml:space="preserve">  March 6, 2009</t>
  </si>
  <si>
    <t>Interest Rate: 7.5% per annum (fixed rate)</t>
  </si>
  <si>
    <t>Period of payment: 6 years</t>
  </si>
  <si>
    <t>Billing period: Quarterly</t>
  </si>
  <si>
    <t>VARIOUS LOANS (400M)</t>
  </si>
  <si>
    <t xml:space="preserve">Interest Rate: Variable, presently 6.50% per annum </t>
  </si>
  <si>
    <t xml:space="preserve">     New City Hall w/ Annex</t>
  </si>
  <si>
    <t>various dates</t>
  </si>
  <si>
    <t>inclusive of GRT (reviewable monthly)</t>
  </si>
  <si>
    <t>Period of payment: 7 years with one year grace period</t>
  </si>
  <si>
    <t xml:space="preserve">     Land Acquisition</t>
  </si>
  <si>
    <t>Interest Rate: Variable, presently 6.50% per annum exclusive of GRT</t>
  </si>
  <si>
    <t>September 29,2010</t>
  </si>
  <si>
    <t>Completion of New City Hall</t>
  </si>
  <si>
    <t>Approved Loan (231M)</t>
  </si>
  <si>
    <t>Period of payment: 10 years with 2 years  grace period</t>
  </si>
  <si>
    <t>May 21, 2013</t>
  </si>
  <si>
    <t xml:space="preserve">SUB TOTAL </t>
  </si>
  <si>
    <t>GRAND TOTAL</t>
  </si>
  <si>
    <t>Prepared by:</t>
  </si>
  <si>
    <t>Certified Correct:</t>
  </si>
  <si>
    <t>RAMIL Y. TIU, CPA</t>
  </si>
  <si>
    <t xml:space="preserve">  Bookkeeper I</t>
  </si>
  <si>
    <t>City Accountant</t>
  </si>
  <si>
    <t>LOAN DUE FOR 2015</t>
  </si>
  <si>
    <t>Period of payment: 10 years inclusive of 1 year grace period on principal</t>
  </si>
  <si>
    <t>Sub-total</t>
  </si>
  <si>
    <t>GENERAL FUND</t>
  </si>
  <si>
    <t>AS OF SEPTEMBER 2015</t>
  </si>
  <si>
    <t>PAYMENTS MADE AS OF SEPTEMBER 2015</t>
  </si>
  <si>
    <t>JEMARIE A. TEDLOS, CPA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</si>
</sst>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 applyAlignment="1"/>
    <xf numFmtId="0" fontId="4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43" fontId="5" fillId="0" borderId="12" xfId="1" applyFont="1" applyFill="1" applyBorder="1"/>
    <xf numFmtId="43" fontId="5" fillId="0" borderId="0" xfId="1" applyFont="1" applyFill="1" applyBorder="1"/>
    <xf numFmtId="43" fontId="5" fillId="0" borderId="13" xfId="1" applyFont="1" applyFill="1" applyBorder="1" applyAlignment="1"/>
    <xf numFmtId="43" fontId="5" fillId="0" borderId="1" xfId="1" applyFont="1" applyFill="1" applyBorder="1"/>
    <xf numFmtId="43" fontId="5" fillId="0" borderId="14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15" xfId="0" applyFont="1" applyFill="1" applyBorder="1"/>
    <xf numFmtId="0" fontId="3" fillId="0" borderId="12" xfId="0" applyFont="1" applyFill="1" applyBorder="1" applyAlignment="1">
      <alignment horizontal="left" indent="1"/>
    </xf>
    <xf numFmtId="0" fontId="5" fillId="0" borderId="12" xfId="0" applyFont="1" applyFill="1" applyBorder="1"/>
    <xf numFmtId="0" fontId="5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indent="1"/>
    </xf>
    <xf numFmtId="43" fontId="5" fillId="0" borderId="17" xfId="1" applyFont="1" applyFill="1" applyBorder="1"/>
    <xf numFmtId="43" fontId="5" fillId="0" borderId="18" xfId="1" applyFont="1" applyFill="1" applyBorder="1" applyAlignment="1"/>
    <xf numFmtId="0" fontId="4" fillId="0" borderId="19" xfId="0" applyFont="1" applyFill="1" applyBorder="1" applyAlignment="1">
      <alignment horizontal="center"/>
    </xf>
    <xf numFmtId="43" fontId="4" fillId="0" borderId="17" xfId="1" applyFont="1" applyFill="1" applyBorder="1"/>
    <xf numFmtId="43" fontId="4" fillId="0" borderId="17" xfId="1" applyFont="1" applyFill="1" applyBorder="1" applyAlignment="1"/>
    <xf numFmtId="43" fontId="4" fillId="0" borderId="20" xfId="0" applyNumberFormat="1" applyFont="1" applyFill="1" applyBorder="1"/>
    <xf numFmtId="0" fontId="4" fillId="0" borderId="16" xfId="0" applyFont="1" applyFill="1" applyBorder="1"/>
    <xf numFmtId="0" fontId="5" fillId="0" borderId="14" xfId="0" applyFont="1" applyFill="1" applyBorder="1"/>
    <xf numFmtId="0" fontId="4" fillId="0" borderId="21" xfId="0" applyFont="1" applyFill="1" applyBorder="1"/>
    <xf numFmtId="43" fontId="5" fillId="0" borderId="12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5" fillId="0" borderId="12" xfId="1" applyFont="1" applyFill="1" applyBorder="1" applyAlignment="1">
      <alignment vertical="center"/>
    </xf>
    <xf numFmtId="43" fontId="5" fillId="0" borderId="14" xfId="1" applyFont="1" applyFill="1" applyBorder="1" applyAlignment="1">
      <alignment horizontal="center"/>
    </xf>
    <xf numFmtId="0" fontId="4" fillId="0" borderId="15" xfId="0" applyFont="1" applyFill="1" applyBorder="1"/>
    <xf numFmtId="0" fontId="5" fillId="0" borderId="12" xfId="0" applyFont="1" applyFill="1" applyBorder="1" applyAlignment="1">
      <alignment horizontal="left" indent="1"/>
    </xf>
    <xf numFmtId="0" fontId="4" fillId="0" borderId="22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/>
    <xf numFmtId="43" fontId="5" fillId="0" borderId="0" xfId="0" applyNumberFormat="1" applyFont="1" applyFill="1" applyBorder="1"/>
    <xf numFmtId="0" fontId="4" fillId="0" borderId="24" xfId="0" applyFont="1" applyFill="1" applyBorder="1"/>
    <xf numFmtId="43" fontId="5" fillId="0" borderId="12" xfId="1" applyFont="1" applyFill="1" applyBorder="1" applyAlignment="1"/>
    <xf numFmtId="15" fontId="5" fillId="0" borderId="12" xfId="0" applyNumberFormat="1" applyFont="1" applyFill="1" applyBorder="1" applyAlignment="1">
      <alignment horizontal="center"/>
    </xf>
    <xf numFmtId="4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/>
    <xf numFmtId="15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43" fontId="5" fillId="0" borderId="17" xfId="1" applyFont="1" applyFill="1" applyBorder="1" applyAlignment="1">
      <alignment vertical="center"/>
    </xf>
    <xf numFmtId="43" fontId="5" fillId="0" borderId="23" xfId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 applyAlignment="1">
      <alignment horizontal="left" indent="1"/>
    </xf>
    <xf numFmtId="43" fontId="4" fillId="0" borderId="27" xfId="1" applyFont="1" applyFill="1" applyBorder="1"/>
    <xf numFmtId="43" fontId="4" fillId="0" borderId="26" xfId="1" applyFont="1" applyFill="1" applyBorder="1"/>
    <xf numFmtId="43" fontId="4" fillId="0" borderId="27" xfId="1" applyFont="1" applyFill="1" applyBorder="1" applyAlignment="1"/>
    <xf numFmtId="43" fontId="4" fillId="0" borderId="28" xfId="0" applyNumberFormat="1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3" fontId="5" fillId="0" borderId="13" xfId="1" applyFont="1" applyFill="1" applyBorder="1"/>
    <xf numFmtId="43" fontId="4" fillId="0" borderId="12" xfId="1" applyFont="1" applyFill="1" applyBorder="1"/>
    <xf numFmtId="15" fontId="5" fillId="0" borderId="29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3" fontId="5" fillId="0" borderId="18" xfId="1" applyFont="1" applyFill="1" applyBorder="1"/>
    <xf numFmtId="43" fontId="5" fillId="0" borderId="31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43" fontId="4" fillId="0" borderId="32" xfId="1" applyFont="1" applyFill="1" applyBorder="1"/>
    <xf numFmtId="43" fontId="4" fillId="0" borderId="32" xfId="1" applyFont="1" applyFill="1" applyBorder="1" applyAlignment="1"/>
    <xf numFmtId="43" fontId="4" fillId="0" borderId="33" xfId="0" applyNumberFormat="1" applyFont="1" applyFill="1" applyBorder="1"/>
    <xf numFmtId="0" fontId="4" fillId="0" borderId="32" xfId="0" applyFont="1" applyFill="1" applyBorder="1" applyAlignment="1">
      <alignment horizontal="center"/>
    </xf>
    <xf numFmtId="43" fontId="4" fillId="0" borderId="34" xfId="1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3" fontId="4" fillId="0" borderId="37" xfId="1" applyFont="1" applyFill="1" applyBorder="1"/>
    <xf numFmtId="0" fontId="5" fillId="0" borderId="0" xfId="0" applyFont="1" applyFill="1" applyAlignment="1"/>
    <xf numFmtId="43" fontId="5" fillId="0" borderId="0" xfId="1" applyFont="1" applyFill="1"/>
    <xf numFmtId="43" fontId="5" fillId="0" borderId="0" xfId="0" applyNumberFormat="1" applyFont="1" applyFill="1"/>
    <xf numFmtId="15" fontId="5" fillId="0" borderId="30" xfId="0" quotePrefix="1" applyNumberFormat="1" applyFont="1" applyFill="1" applyBorder="1" applyAlignment="1">
      <alignment horizontal="center"/>
    </xf>
    <xf numFmtId="43" fontId="5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Border="1"/>
    <xf numFmtId="0" fontId="7" fillId="0" borderId="0" xfId="0" applyFont="1" applyFill="1" applyBorder="1"/>
    <xf numFmtId="43" fontId="7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 indent="4"/>
    </xf>
    <xf numFmtId="43" fontId="7" fillId="0" borderId="0" xfId="1" applyFont="1" applyFill="1" applyAlignment="1">
      <alignment horizontal="left"/>
    </xf>
    <xf numFmtId="0" fontId="7" fillId="0" borderId="0" xfId="0" applyFont="1" applyFill="1" applyAlignment="1">
      <alignment horizontal="left"/>
    </xf>
    <xf numFmtId="43" fontId="7" fillId="0" borderId="0" xfId="1" applyFont="1" applyFill="1"/>
    <xf numFmtId="43" fontId="7" fillId="0" borderId="0" xfId="0" applyNumberFormat="1" applyFont="1" applyFill="1"/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43" fontId="6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Schedule%20of%20Loan%20Payments/Loan%20Pay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115.5M%20(231M%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2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Schedule%20of%20Loan%20Payments/Loan%20Pay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162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Statement%20of%20Debt%20Sevice%202015/Statement%20of%20Debt%20Service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26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8.3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115.5M%20(231M%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B 162M"/>
      <sheetName val="NEW CITY HALL (231M)"/>
      <sheetName val="NEW CITY HALL (200M)"/>
      <sheetName val="CONSOL NEW CITY HALL (264)"/>
      <sheetName val="LAND (8.3M)"/>
      <sheetName val="BALANCES"/>
      <sheetName val="INTEREST"/>
    </sheetNames>
    <sheetDataSet>
      <sheetData sheetId="0" refreshError="1"/>
      <sheetData sheetId="1" refreshError="1"/>
      <sheetData sheetId="2" refreshError="1">
        <row r="108">
          <cell r="F108">
            <v>53316189.390000001</v>
          </cell>
          <cell r="G108">
            <v>199999999.98999998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231M"/>
      <sheetName val="Sheet1"/>
    </sheetNames>
    <sheetDataSet>
      <sheetData sheetId="0" refreshError="1"/>
      <sheetData sheetId="1" refreshError="1">
        <row r="17">
          <cell r="C17">
            <v>0</v>
          </cell>
        </row>
        <row r="51">
          <cell r="D51">
            <v>46645557.291666672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32M"/>
    </sheetNames>
    <sheetDataSet>
      <sheetData sheetId="0" refreshError="1"/>
      <sheetData sheetId="1" refreshError="1">
        <row r="19">
          <cell r="D19">
            <v>730888.88888888888</v>
          </cell>
        </row>
        <row r="20">
          <cell r="D20">
            <v>548166.66666666663</v>
          </cell>
        </row>
        <row r="21">
          <cell r="D21">
            <v>365444.44444444444</v>
          </cell>
        </row>
        <row r="22">
          <cell r="D22">
            <v>178750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B 162M"/>
      <sheetName val="NEW CITY HALL (231M)"/>
      <sheetName val="NEW CITY HALL (200M)"/>
      <sheetName val="CONSOL NEW CITY HALL (264)"/>
      <sheetName val="LAND (8.3M)"/>
      <sheetName val="BALANCES"/>
      <sheetName val="INTEREST"/>
    </sheetNames>
    <sheetDataSet>
      <sheetData sheetId="0">
        <row r="54">
          <cell r="F54">
            <v>665013.69999999995</v>
          </cell>
        </row>
        <row r="63">
          <cell r="F63">
            <v>44677828.774246566</v>
          </cell>
          <cell r="G63">
            <v>55500000</v>
          </cell>
        </row>
      </sheetData>
      <sheetData sheetId="1">
        <row r="19">
          <cell r="F19">
            <v>16997598.120000001</v>
          </cell>
          <cell r="G19">
            <v>3609375</v>
          </cell>
        </row>
      </sheetData>
      <sheetData sheetId="2"/>
      <sheetData sheetId="3">
        <row r="213">
          <cell r="E213">
            <v>70107757.560000002</v>
          </cell>
          <cell r="F213">
            <v>231000000</v>
          </cell>
        </row>
      </sheetData>
      <sheetData sheetId="4">
        <row r="62">
          <cell r="E62">
            <v>2155629.9500000002</v>
          </cell>
          <cell r="F62">
            <v>5594666.7199999997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62M"/>
    </sheetNames>
    <sheetDataSet>
      <sheetData sheetId="0"/>
      <sheetData sheetId="1">
        <row r="58">
          <cell r="C58">
            <v>1500000</v>
          </cell>
        </row>
        <row r="60">
          <cell r="C60">
            <v>1500000</v>
          </cell>
          <cell r="D60">
            <v>678390.41095890407</v>
          </cell>
        </row>
        <row r="61">
          <cell r="C61">
            <v>1500000</v>
          </cell>
          <cell r="D61">
            <v>691130.1369863014</v>
          </cell>
        </row>
        <row r="62">
          <cell r="C62">
            <v>1500000</v>
          </cell>
          <cell r="D62">
            <v>659280.82191780827</v>
          </cell>
        </row>
        <row r="131">
          <cell r="D131">
            <v>69641075.342465758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mar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M8">
            <v>133628260.2682192</v>
          </cell>
        </row>
        <row r="23">
          <cell r="M23">
            <v>3734961.4875760558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32M"/>
    </sheetNames>
    <sheetDataSet>
      <sheetData sheetId="0"/>
      <sheetData sheetId="1">
        <row r="20">
          <cell r="C20">
            <v>11000000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8.3M"/>
    </sheetNames>
    <sheetDataSet>
      <sheetData sheetId="0"/>
      <sheetData sheetId="1">
        <row r="31">
          <cell r="C31">
            <v>349666.67</v>
          </cell>
          <cell r="D31">
            <v>54446.984147111129</v>
          </cell>
        </row>
        <row r="39">
          <cell r="D39">
            <v>2703651.7875760561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231M"/>
      <sheetName val="Sheet1"/>
    </sheetNames>
    <sheetDataSet>
      <sheetData sheetId="0"/>
      <sheetData sheetId="1">
        <row r="20">
          <cell r="C20">
            <v>3609375</v>
          </cell>
          <cell r="D20">
            <v>1858627.6041666667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view="pageBreakPreview" zoomScaleSheetLayoutView="100" workbookViewId="0">
      <selection activeCell="C3" sqref="C3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23.140625" style="1" hidden="1" customWidth="1"/>
    <col min="16" max="47" width="9.140625" style="1"/>
    <col min="48" max="16384" width="9.140625" style="2"/>
  </cols>
  <sheetData>
    <row r="1" spans="1:47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47" ht="15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47" ht="15.75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47" ht="15.75">
      <c r="A6" s="89" t="s">
        <v>44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8" spans="1:47" ht="12.75" thickBot="1"/>
    <row r="9" spans="1:47" s="93" customFormat="1" ht="15.75">
      <c r="A9" s="119" t="s">
        <v>2</v>
      </c>
      <c r="B9" s="121" t="s">
        <v>3</v>
      </c>
      <c r="C9" s="121" t="s">
        <v>4</v>
      </c>
      <c r="D9" s="103" t="s">
        <v>5</v>
      </c>
      <c r="E9" s="108" t="s">
        <v>46</v>
      </c>
      <c r="F9" s="109"/>
      <c r="G9" s="110"/>
      <c r="H9" s="104" t="s">
        <v>41</v>
      </c>
      <c r="I9" s="105"/>
      <c r="J9" s="106"/>
      <c r="K9" s="104" t="s">
        <v>6</v>
      </c>
      <c r="L9" s="105"/>
      <c r="M9" s="107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</row>
    <row r="10" spans="1:47" s="118" customFormat="1" ht="15.75" thickBot="1">
      <c r="A10" s="120"/>
      <c r="B10" s="122"/>
      <c r="C10" s="122"/>
      <c r="D10" s="112" t="s">
        <v>7</v>
      </c>
      <c r="E10" s="113" t="s">
        <v>8</v>
      </c>
      <c r="F10" s="114" t="s">
        <v>9</v>
      </c>
      <c r="G10" s="115" t="s">
        <v>10</v>
      </c>
      <c r="H10" s="111" t="s">
        <v>8</v>
      </c>
      <c r="I10" s="111" t="s">
        <v>9</v>
      </c>
      <c r="J10" s="115" t="s">
        <v>10</v>
      </c>
      <c r="K10" s="114" t="s">
        <v>8</v>
      </c>
      <c r="L10" s="114" t="s">
        <v>9</v>
      </c>
      <c r="M10" s="116" t="s">
        <v>10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</row>
    <row r="11" spans="1:47" s="15" customFormat="1" ht="12.75">
      <c r="A11" s="6" t="s">
        <v>11</v>
      </c>
      <c r="B11" s="7" t="s">
        <v>12</v>
      </c>
      <c r="C11" s="8" t="s">
        <v>13</v>
      </c>
      <c r="D11" s="9">
        <v>162000000</v>
      </c>
      <c r="E11" s="9">
        <f>'[4]PNB 162M'!$G$63</f>
        <v>55500000</v>
      </c>
      <c r="F11" s="10">
        <f>'[4]PNB 162M'!$F$63</f>
        <v>44677828.774246566</v>
      </c>
      <c r="G11" s="9">
        <f>SUM(E11:F11)</f>
        <v>100177828.77424657</v>
      </c>
      <c r="H11" s="9">
        <f>SUM('[5]NEW 162M'!$C$60:$C$62)</f>
        <v>4500000</v>
      </c>
      <c r="I11" s="9">
        <f>SUM('[5]NEW 162M'!$D$60:$D$62)</f>
        <v>2028801.3698630137</v>
      </c>
      <c r="J11" s="11">
        <f>H11+I11</f>
        <v>6528801.3698630137</v>
      </c>
      <c r="K11" s="9">
        <f>D11-E11</f>
        <v>106500000</v>
      </c>
      <c r="L11" s="12">
        <f>'[5]NEW 162M'!$D$131-F11</f>
        <v>24963246.568219192</v>
      </c>
      <c r="M11" s="13">
        <f>SUM(K11:L11)</f>
        <v>131463246.56821918</v>
      </c>
      <c r="N11" s="14"/>
      <c r="O11" s="40">
        <f>M11-[6]aug!M8</f>
        <v>-2165013.7000000179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s="15" customFormat="1" ht="12.75" customHeight="1">
      <c r="A12" s="16"/>
      <c r="B12" s="7"/>
      <c r="C12" s="17" t="s">
        <v>42</v>
      </c>
      <c r="D12" s="9"/>
      <c r="E12" s="9"/>
      <c r="F12" s="10"/>
      <c r="G12" s="9"/>
      <c r="H12" s="9"/>
      <c r="I12" s="9"/>
      <c r="J12" s="11"/>
      <c r="K12" s="9"/>
      <c r="L12" s="18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s="15" customFormat="1" ht="12.75" customHeight="1">
      <c r="A13" s="19"/>
      <c r="B13" s="20"/>
      <c r="C13" s="21" t="s">
        <v>14</v>
      </c>
      <c r="D13" s="22"/>
      <c r="E13" s="22"/>
      <c r="F13" s="22"/>
      <c r="G13" s="22"/>
      <c r="H13" s="22"/>
      <c r="I13" s="22"/>
      <c r="J13" s="23"/>
      <c r="K13" s="22"/>
      <c r="L13" s="22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s="15" customFormat="1" ht="12.75">
      <c r="A14" s="19"/>
      <c r="B14" s="20"/>
      <c r="C14" s="24" t="s">
        <v>43</v>
      </c>
      <c r="D14" s="25">
        <f>SUM(D11:D13)</f>
        <v>162000000</v>
      </c>
      <c r="E14" s="25">
        <f t="shared" ref="E14:K14" si="0">SUM(E11:E13)</f>
        <v>55500000</v>
      </c>
      <c r="F14" s="25">
        <f>SUM(F11:F13)</f>
        <v>44677828.774246566</v>
      </c>
      <c r="G14" s="25">
        <f t="shared" si="0"/>
        <v>100177828.77424657</v>
      </c>
      <c r="H14" s="25">
        <f t="shared" si="0"/>
        <v>4500000</v>
      </c>
      <c r="I14" s="25">
        <f t="shared" si="0"/>
        <v>2028801.3698630137</v>
      </c>
      <c r="J14" s="26">
        <f t="shared" si="0"/>
        <v>6528801.3698630137</v>
      </c>
      <c r="K14" s="25">
        <f t="shared" si="0"/>
        <v>106500000</v>
      </c>
      <c r="L14" s="25">
        <f>SUM(L11:L13)</f>
        <v>24963246.568219192</v>
      </c>
      <c r="M14" s="27">
        <f>SUM(K14:L14)</f>
        <v>131463246.56821918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s="15" customFormat="1" ht="12.75">
      <c r="A15" s="28" t="s">
        <v>15</v>
      </c>
      <c r="B15" s="7"/>
      <c r="C15" s="8"/>
      <c r="D15" s="9"/>
      <c r="E15" s="9"/>
      <c r="F15" s="9"/>
      <c r="G15" s="9"/>
      <c r="H15" s="9"/>
      <c r="I15" s="9"/>
      <c r="J15" s="11"/>
      <c r="K15" s="9"/>
      <c r="L15" s="9"/>
      <c r="M15" s="29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15" customFormat="1" ht="12.75">
      <c r="A16" s="30" t="s">
        <v>16</v>
      </c>
      <c r="B16" s="7" t="s">
        <v>17</v>
      </c>
      <c r="C16" s="8" t="s">
        <v>18</v>
      </c>
      <c r="D16" s="9">
        <v>200000000</v>
      </c>
      <c r="E16" s="31">
        <f>'[1]NEW CITY HALL (200M)'!$G$108</f>
        <v>199999999.98999998</v>
      </c>
      <c r="F16" s="32">
        <f>'[1]NEW CITY HALL (200M)'!$F$108</f>
        <v>53316189.390000001</v>
      </c>
      <c r="G16" s="9">
        <f>SUM(E16:F16)</f>
        <v>253316189.38</v>
      </c>
      <c r="H16" s="9">
        <v>0</v>
      </c>
      <c r="I16" s="9">
        <v>0</v>
      </c>
      <c r="J16" s="11">
        <v>0</v>
      </c>
      <c r="K16" s="33">
        <f>D16-E16</f>
        <v>1.0000020265579224E-2</v>
      </c>
      <c r="L16" s="9">
        <v>0</v>
      </c>
      <c r="M16" s="34">
        <f>SUM(K16:L16)</f>
        <v>1.0000020265579224E-2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s="15" customFormat="1" ht="12.75">
      <c r="A17" s="35"/>
      <c r="B17" s="7"/>
      <c r="C17" s="36" t="s">
        <v>19</v>
      </c>
      <c r="D17" s="9"/>
      <c r="E17" s="9"/>
      <c r="F17" s="32"/>
      <c r="G17" s="9"/>
      <c r="H17" s="9"/>
      <c r="I17" s="9"/>
      <c r="J17" s="11"/>
      <c r="K17" s="9"/>
      <c r="L17" s="9"/>
      <c r="M17" s="3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15" customFormat="1" ht="12.75">
      <c r="A18" s="37"/>
      <c r="B18" s="38"/>
      <c r="C18" s="21" t="s">
        <v>20</v>
      </c>
      <c r="D18" s="22"/>
      <c r="E18" s="22"/>
      <c r="F18" s="22"/>
      <c r="G18" s="22"/>
      <c r="H18" s="22"/>
      <c r="I18" s="22"/>
      <c r="J18" s="23"/>
      <c r="K18" s="22"/>
      <c r="L18" s="22"/>
      <c r="M18" s="39"/>
      <c r="N18" s="14"/>
      <c r="O18" s="14"/>
      <c r="P18" s="40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15" customFormat="1" ht="12.75">
      <c r="A19" s="41"/>
      <c r="B19" s="7"/>
      <c r="C19" s="36"/>
      <c r="D19" s="9"/>
      <c r="E19" s="9"/>
      <c r="F19" s="9"/>
      <c r="G19" s="9"/>
      <c r="H19" s="9"/>
      <c r="I19" s="9"/>
      <c r="J19" s="42"/>
      <c r="K19" s="9"/>
      <c r="L19" s="9"/>
      <c r="M19" s="29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15" customFormat="1" ht="12.75">
      <c r="A20" s="35" t="s">
        <v>21</v>
      </c>
      <c r="B20" s="43"/>
      <c r="C20" s="8" t="s">
        <v>22</v>
      </c>
      <c r="D20" s="33">
        <v>264000000</v>
      </c>
      <c r="E20" s="33">
        <f>'[4]CONSOL NEW CITY HALL (264)'!$F$213</f>
        <v>231000000</v>
      </c>
      <c r="F20" s="33">
        <f>'[4]CONSOL NEW CITY HALL (264)'!$E$213</f>
        <v>70107757.560000002</v>
      </c>
      <c r="G20" s="33">
        <f>SUM(E20:F20)</f>
        <v>301107757.56</v>
      </c>
      <c r="H20" s="33">
        <f>'[7]NEW 132M'!$C$20</f>
        <v>11000000</v>
      </c>
      <c r="I20" s="33">
        <f>547631.7</f>
        <v>547631.69999999995</v>
      </c>
      <c r="J20" s="33">
        <f>SUM(H20:I20)</f>
        <v>11547631.699999999</v>
      </c>
      <c r="K20" s="33">
        <f>D20-E20</f>
        <v>33000000</v>
      </c>
      <c r="L20" s="33">
        <f>SUM('[3]NEW 132M'!$D$19:$D$22)</f>
        <v>1823250</v>
      </c>
      <c r="M20" s="44">
        <f>SUM(K20:L20)</f>
        <v>34823250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15" customFormat="1" ht="12.75">
      <c r="A21" s="16" t="s">
        <v>23</v>
      </c>
      <c r="B21" s="43" t="s">
        <v>24</v>
      </c>
      <c r="C21" s="45" t="s">
        <v>25</v>
      </c>
      <c r="D21" s="46"/>
      <c r="E21" s="46"/>
      <c r="F21" s="32"/>
      <c r="G21" s="46"/>
      <c r="H21" s="33"/>
      <c r="I21" s="33"/>
      <c r="J21" s="33"/>
      <c r="K21" s="46"/>
      <c r="L21" s="33"/>
      <c r="M21" s="3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15" customFormat="1" ht="12.75">
      <c r="A22" s="16"/>
      <c r="B22" s="43"/>
      <c r="C22" s="36" t="s">
        <v>26</v>
      </c>
      <c r="D22" s="46"/>
      <c r="E22" s="46"/>
      <c r="F22" s="46"/>
      <c r="G22" s="46"/>
      <c r="H22" s="33"/>
      <c r="I22" s="33"/>
      <c r="J22" s="33"/>
      <c r="K22" s="46"/>
      <c r="L22" s="33"/>
      <c r="M22" s="3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15" customFormat="1" ht="12.75">
      <c r="A23" s="47"/>
      <c r="B23" s="48"/>
      <c r="C23" s="21" t="s">
        <v>20</v>
      </c>
      <c r="D23" s="49"/>
      <c r="E23" s="49"/>
      <c r="F23" s="49"/>
      <c r="G23" s="49"/>
      <c r="H23" s="50"/>
      <c r="I23" s="50"/>
      <c r="J23" s="50"/>
      <c r="K23" s="49"/>
      <c r="L23" s="50"/>
      <c r="M23" s="51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15" customFormat="1" ht="12.75">
      <c r="A24" s="16"/>
      <c r="B24" s="43"/>
      <c r="C24" s="8"/>
      <c r="D24" s="9"/>
      <c r="E24" s="9"/>
      <c r="F24" s="9"/>
      <c r="G24" s="9"/>
      <c r="H24" s="33"/>
      <c r="I24" s="46"/>
      <c r="J24" s="52"/>
      <c r="K24" s="9"/>
      <c r="L24" s="46"/>
      <c r="M24" s="5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12.75">
      <c r="A25" s="16" t="s">
        <v>27</v>
      </c>
      <c r="B25" s="43"/>
      <c r="C25" s="8" t="s">
        <v>28</v>
      </c>
      <c r="D25" s="9"/>
      <c r="E25" s="31"/>
      <c r="F25" s="32"/>
      <c r="G25" s="9"/>
      <c r="H25" s="33"/>
      <c r="I25" s="46"/>
      <c r="J25" s="52"/>
      <c r="K25" s="9"/>
      <c r="L25" s="46"/>
      <c r="M25" s="5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s="15" customFormat="1" ht="12.75">
      <c r="A26" s="16"/>
      <c r="B26" s="7" t="s">
        <v>29</v>
      </c>
      <c r="C26" s="36" t="s">
        <v>26</v>
      </c>
      <c r="D26" s="9">
        <v>8392000</v>
      </c>
      <c r="E26" s="9">
        <f>'[4]LAND (8.3M)'!$F$62</f>
        <v>5594666.7199999997</v>
      </c>
      <c r="F26" s="9">
        <f>'[4]LAND (8.3M)'!$E$62</f>
        <v>2155629.9500000002</v>
      </c>
      <c r="G26" s="9">
        <f>SUM(E26:F26)</f>
        <v>7750296.6699999999</v>
      </c>
      <c r="H26" s="9">
        <f>'[8]8.3M'!$C$31</f>
        <v>349666.67</v>
      </c>
      <c r="I26" s="9">
        <f>'[8]8.3M'!$D$31</f>
        <v>54446.984147111129</v>
      </c>
      <c r="J26" s="42">
        <f>H26+I26</f>
        <v>404113.65414711111</v>
      </c>
      <c r="K26" s="9">
        <f>D26-E26</f>
        <v>2797333.2800000003</v>
      </c>
      <c r="L26" s="9">
        <f>'[8]8.3M'!$D$39-F26</f>
        <v>548021.8375760559</v>
      </c>
      <c r="M26" s="44">
        <f>SUM(K26:L26)</f>
        <v>3345355.1175760562</v>
      </c>
      <c r="N26" s="14"/>
      <c r="O26" s="40">
        <f>M26-[6]aug!M23</f>
        <v>-389606.36999999965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s="15" customFormat="1" ht="12.75">
      <c r="A27" s="16"/>
      <c r="B27" s="7"/>
      <c r="C27" s="36"/>
      <c r="D27" s="9"/>
      <c r="E27" s="9"/>
      <c r="F27" s="9"/>
      <c r="G27" s="9"/>
      <c r="H27" s="9"/>
      <c r="I27" s="9"/>
      <c r="J27" s="11"/>
      <c r="K27" s="9"/>
      <c r="L27" s="9"/>
      <c r="M27" s="44"/>
      <c r="N27" s="14"/>
      <c r="O27" s="40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15" customFormat="1" ht="12.75">
      <c r="A28" s="54" t="s">
        <v>30</v>
      </c>
      <c r="B28" s="55"/>
      <c r="C28" s="56" t="s">
        <v>22</v>
      </c>
      <c r="D28" s="57"/>
      <c r="E28" s="58"/>
      <c r="F28" s="58"/>
      <c r="G28" s="58"/>
      <c r="H28" s="58"/>
      <c r="I28" s="58"/>
      <c r="J28" s="59"/>
      <c r="K28" s="58"/>
      <c r="L28" s="58"/>
      <c r="M28" s="60"/>
      <c r="N28" s="14"/>
      <c r="O28" s="40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15" customFormat="1" ht="12.75">
      <c r="A29" s="61" t="s">
        <v>31</v>
      </c>
      <c r="B29" s="62"/>
      <c r="C29" s="36" t="s">
        <v>32</v>
      </c>
      <c r="D29" s="63">
        <v>115500000</v>
      </c>
      <c r="E29" s="9">
        <f>'[4]NEW CITY HALL (231M)'!$G$19</f>
        <v>3609375</v>
      </c>
      <c r="F29" s="9">
        <f>'[4]NEW CITY HALL (231M)'!$F$19</f>
        <v>16997598.120000001</v>
      </c>
      <c r="G29" s="9">
        <f>SUM(E29:F29)</f>
        <v>20606973.120000001</v>
      </c>
      <c r="H29" s="9">
        <f>'[9]231M'!$C$20</f>
        <v>3609375</v>
      </c>
      <c r="I29" s="9">
        <f>'[9]231M'!$D$20</f>
        <v>1858627.6041666667</v>
      </c>
      <c r="J29" s="11">
        <f>H29+I29</f>
        <v>5468002.604166667</v>
      </c>
      <c r="K29" s="9">
        <f>D29-E29</f>
        <v>111890625</v>
      </c>
      <c r="L29" s="9">
        <f>'[2]231M'!$D$51-F29</f>
        <v>29647959.171666671</v>
      </c>
      <c r="M29" s="44">
        <f>SUM(K29:L29)</f>
        <v>141538584.17166668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15" customFormat="1" ht="12.75">
      <c r="A30" s="37"/>
      <c r="B30" s="84" t="s">
        <v>33</v>
      </c>
      <c r="C30" s="21" t="s">
        <v>20</v>
      </c>
      <c r="D30" s="67"/>
      <c r="E30" s="25"/>
      <c r="F30" s="25"/>
      <c r="G30" s="22"/>
      <c r="H30" s="22"/>
      <c r="I30" s="22"/>
      <c r="J30" s="23"/>
      <c r="K30" s="22"/>
      <c r="L30" s="22"/>
      <c r="M30" s="8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s="15" customFormat="1" ht="12.75">
      <c r="A31" s="41"/>
      <c r="B31" s="65"/>
      <c r="C31" s="36"/>
      <c r="D31" s="63"/>
      <c r="E31" s="64"/>
      <c r="F31" s="64"/>
      <c r="G31" s="9"/>
      <c r="H31" s="9"/>
      <c r="I31" s="9"/>
      <c r="J31" s="11"/>
      <c r="K31" s="9"/>
      <c r="L31" s="9"/>
      <c r="M31" s="4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15" customFormat="1" ht="12.75">
      <c r="A32" s="47"/>
      <c r="B32" s="66"/>
      <c r="C32" s="21"/>
      <c r="D32" s="67"/>
      <c r="E32" s="22"/>
      <c r="F32" s="22"/>
      <c r="G32" s="22"/>
      <c r="H32" s="22"/>
      <c r="I32" s="22"/>
      <c r="J32" s="23"/>
      <c r="K32" s="22"/>
      <c r="L32" s="22"/>
      <c r="M32" s="68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s="15" customFormat="1" ht="13.5" thickBot="1">
      <c r="A33" s="69" t="s">
        <v>34</v>
      </c>
      <c r="B33" s="70"/>
      <c r="C33" s="71"/>
      <c r="D33" s="72">
        <f>D16+D20+D26+D29</f>
        <v>587892000</v>
      </c>
      <c r="E33" s="72">
        <f t="shared" ref="E33:M33" si="1">E16+E20+E26+E29</f>
        <v>440204041.71000004</v>
      </c>
      <c r="F33" s="72">
        <f t="shared" si="1"/>
        <v>142577175.02000001</v>
      </c>
      <c r="G33" s="72">
        <f t="shared" si="1"/>
        <v>582781216.73000002</v>
      </c>
      <c r="H33" s="72">
        <f t="shared" si="1"/>
        <v>14959041.67</v>
      </c>
      <c r="I33" s="72">
        <f t="shared" si="1"/>
        <v>2460706.2883137781</v>
      </c>
      <c r="J33" s="73">
        <f t="shared" si="1"/>
        <v>17419747.958313778</v>
      </c>
      <c r="K33" s="72">
        <f t="shared" si="1"/>
        <v>147687958.29000002</v>
      </c>
      <c r="L33" s="72">
        <f t="shared" si="1"/>
        <v>32019231.009242728</v>
      </c>
      <c r="M33" s="74">
        <f t="shared" si="1"/>
        <v>179707189.29924276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s="15" customFormat="1" ht="12.75">
      <c r="A34" s="6"/>
      <c r="B34" s="70"/>
      <c r="C34" s="75"/>
      <c r="D34" s="72"/>
      <c r="E34" s="72"/>
      <c r="F34" s="72"/>
      <c r="G34" s="72"/>
      <c r="H34" s="72"/>
      <c r="I34" s="72"/>
      <c r="J34" s="73"/>
      <c r="K34" s="72"/>
      <c r="L34" s="72"/>
      <c r="M34" s="7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s="15" customFormat="1" ht="13.5" thickBot="1">
      <c r="A35" s="77" t="s">
        <v>35</v>
      </c>
      <c r="B35" s="78"/>
      <c r="C35" s="79"/>
      <c r="D35" s="80">
        <f t="shared" ref="D35:M35" si="2">D14+D33</f>
        <v>749892000</v>
      </c>
      <c r="E35" s="80">
        <f t="shared" si="2"/>
        <v>495704041.71000004</v>
      </c>
      <c r="F35" s="80">
        <f t="shared" si="2"/>
        <v>187255003.79424658</v>
      </c>
      <c r="G35" s="80">
        <f t="shared" si="2"/>
        <v>682959045.50424659</v>
      </c>
      <c r="H35" s="80">
        <f t="shared" si="2"/>
        <v>19459041.670000002</v>
      </c>
      <c r="I35" s="80">
        <f t="shared" si="2"/>
        <v>4489507.6581767919</v>
      </c>
      <c r="J35" s="80">
        <f t="shared" si="2"/>
        <v>23948549.328176793</v>
      </c>
      <c r="K35" s="80">
        <f t="shared" si="2"/>
        <v>254187958.29000002</v>
      </c>
      <c r="L35" s="80">
        <f t="shared" si="2"/>
        <v>56982477.577461921</v>
      </c>
      <c r="M35" s="80">
        <f t="shared" si="2"/>
        <v>311170435.86746192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3" customFormat="1" ht="15.75">
      <c r="A36" s="88"/>
      <c r="B36" s="88"/>
      <c r="C36" s="88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92">
        <f>K33-147687958.29</f>
        <v>0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s="93" customFormat="1" ht="15.75">
      <c r="A37" s="88"/>
      <c r="B37" s="88"/>
      <c r="C37" s="88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s="93" customFormat="1" ht="15.75">
      <c r="A38" s="88"/>
      <c r="B38" s="88"/>
      <c r="C38" s="8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s="93" customFormat="1" ht="15">
      <c r="B39" s="94"/>
      <c r="C39" s="94"/>
      <c r="J39" s="95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s="93" customFormat="1" ht="15">
      <c r="B40" s="94"/>
      <c r="C40" s="96" t="s">
        <v>36</v>
      </c>
      <c r="D40" s="94"/>
      <c r="H40" s="97" t="s">
        <v>37</v>
      </c>
      <c r="J40" s="95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s="93" customFormat="1" ht="15">
      <c r="B41" s="94"/>
      <c r="C41" s="98"/>
      <c r="D41" s="94"/>
      <c r="H41" s="97"/>
      <c r="J41" s="95"/>
      <c r="K41" s="99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s="93" customFormat="1" ht="15">
      <c r="B42" s="94"/>
      <c r="C42" s="98"/>
      <c r="D42" s="94"/>
      <c r="H42" s="97"/>
      <c r="J42" s="95"/>
      <c r="K42" s="10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s="93" customFormat="1" ht="15.75">
      <c r="B43" s="94"/>
      <c r="C43" s="87" t="s">
        <v>47</v>
      </c>
      <c r="D43" s="87"/>
      <c r="E43" s="87"/>
      <c r="H43" s="89" t="s">
        <v>38</v>
      </c>
      <c r="I43" s="89"/>
      <c r="J43" s="101"/>
      <c r="K43" s="100"/>
      <c r="L43" s="87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s="93" customFormat="1" ht="15">
      <c r="B44" s="94"/>
      <c r="C44" s="94" t="s">
        <v>39</v>
      </c>
      <c r="D44" s="94"/>
      <c r="E44" s="94"/>
      <c r="H44" s="102" t="s">
        <v>40</v>
      </c>
      <c r="I44" s="102"/>
      <c r="J44" s="95"/>
      <c r="L44" s="94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s="15" customFormat="1" ht="12.75">
      <c r="A45" s="86"/>
      <c r="B45" s="86"/>
      <c r="C45" s="86"/>
      <c r="J45" s="8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5" customFormat="1" ht="12.75">
      <c r="B46" s="86"/>
      <c r="C46" s="86"/>
      <c r="D46" s="82"/>
      <c r="J46" s="81"/>
      <c r="K46" s="8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15" customFormat="1" ht="12.75">
      <c r="B47" s="86"/>
      <c r="C47" s="86"/>
      <c r="D47" s="82"/>
      <c r="J47" s="81"/>
      <c r="K47" s="82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s="15" customFormat="1" ht="12.75">
      <c r="B48" s="86"/>
      <c r="C48" s="86"/>
      <c r="D48" s="82"/>
      <c r="J48" s="81"/>
      <c r="K48" s="82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2:47" s="15" customFormat="1" ht="12.75">
      <c r="B49" s="86"/>
      <c r="C49" s="86"/>
      <c r="D49" s="82"/>
      <c r="J49" s="81"/>
      <c r="K49" s="8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2:47" s="15" customFormat="1" ht="12.75">
      <c r="B50" s="86"/>
      <c r="C50" s="86"/>
      <c r="D50" s="82"/>
      <c r="E50" s="82"/>
      <c r="J50" s="8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2:47" s="15" customFormat="1" ht="12.75">
      <c r="B51" s="86"/>
      <c r="C51" s="86"/>
      <c r="D51" s="82"/>
      <c r="J51" s="8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2:47" s="15" customFormat="1" ht="12.75">
      <c r="B52" s="86"/>
      <c r="C52" s="86"/>
      <c r="D52" s="82"/>
      <c r="J52" s="8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2:47" s="15" customFormat="1" ht="12.75">
      <c r="B53" s="86"/>
      <c r="C53" s="86"/>
      <c r="D53" s="82"/>
      <c r="J53" s="8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2:47" s="15" customFormat="1" ht="12.75">
      <c r="B54" s="86"/>
      <c r="C54" s="86"/>
      <c r="D54" s="82"/>
      <c r="J54" s="8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2:47" s="15" customFormat="1" ht="12.75">
      <c r="B55" s="86"/>
      <c r="C55" s="86"/>
      <c r="D55" s="82"/>
      <c r="J55" s="8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2:47" s="15" customFormat="1" ht="12.75">
      <c r="B56" s="86"/>
      <c r="C56" s="86"/>
      <c r="D56" s="82"/>
      <c r="J56" s="8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2:47" s="15" customFormat="1" ht="12.75">
      <c r="B57" s="86"/>
      <c r="C57" s="86"/>
      <c r="D57" s="82"/>
      <c r="J57" s="8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2:47" s="15" customFormat="1" ht="12.75">
      <c r="B58" s="86"/>
      <c r="C58" s="86"/>
      <c r="D58" s="82"/>
      <c r="J58" s="8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2:47" s="15" customFormat="1" ht="12.75">
      <c r="B59" s="86"/>
      <c r="C59" s="86"/>
      <c r="D59" s="82"/>
      <c r="J59" s="8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2:47" s="15" customFormat="1" ht="12.75">
      <c r="B60" s="86"/>
      <c r="C60" s="86"/>
      <c r="D60" s="82"/>
      <c r="J60" s="8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2:47" s="15" customFormat="1" ht="12.75">
      <c r="B61" s="86"/>
      <c r="C61" s="86"/>
      <c r="D61" s="82"/>
      <c r="J61" s="8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2:47" s="15" customFormat="1" ht="12.75">
      <c r="B62" s="86"/>
      <c r="C62" s="86"/>
      <c r="D62" s="82"/>
      <c r="J62" s="8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2:47" s="15" customFormat="1" ht="12.75">
      <c r="B63" s="86"/>
      <c r="C63" s="86"/>
      <c r="D63" s="82"/>
      <c r="J63" s="8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2:47" s="15" customFormat="1" ht="12.75">
      <c r="B64" s="86"/>
      <c r="C64" s="86"/>
      <c r="D64" s="82"/>
      <c r="J64" s="8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2:47" s="15" customFormat="1" ht="12.75">
      <c r="B65" s="86"/>
      <c r="C65" s="86"/>
      <c r="D65" s="82"/>
      <c r="J65" s="8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2:47" s="15" customFormat="1" ht="12.75">
      <c r="B66" s="86"/>
      <c r="C66" s="86"/>
      <c r="D66" s="82"/>
      <c r="J66" s="8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2:47" s="15" customFormat="1" ht="12.75">
      <c r="B67" s="86"/>
      <c r="C67" s="86"/>
      <c r="D67" s="82"/>
      <c r="J67" s="8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2:47" s="15" customFormat="1" ht="12.75">
      <c r="B68" s="86"/>
      <c r="C68" s="86"/>
      <c r="D68" s="82"/>
      <c r="J68" s="8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2:47" s="15" customFormat="1" ht="12.75">
      <c r="B69" s="86"/>
      <c r="C69" s="86"/>
      <c r="D69" s="82"/>
      <c r="J69" s="8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2:47" s="15" customFormat="1" ht="12.75">
      <c r="B70" s="86"/>
      <c r="C70" s="86"/>
      <c r="D70" s="82"/>
      <c r="J70" s="8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</sheetData>
  <sheetProtection password="EC83" sheet="1" objects="1" scenarios="1"/>
  <mergeCells count="12">
    <mergeCell ref="H43:I43"/>
    <mergeCell ref="H44:I44"/>
    <mergeCell ref="A9:A10"/>
    <mergeCell ref="B9:B10"/>
    <mergeCell ref="C9:C10"/>
    <mergeCell ref="A1:M1"/>
    <mergeCell ref="A2:M2"/>
    <mergeCell ref="A5:M5"/>
    <mergeCell ref="A6:M6"/>
    <mergeCell ref="E9:G9"/>
    <mergeCell ref="H9:J9"/>
    <mergeCell ref="K9:M9"/>
  </mergeCells>
  <pageMargins left="0.2" right="0.2" top="0.75" bottom="0.75" header="0.3" footer="0.3"/>
  <pageSetup paperSize="10000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2002-01-01T15:32:36Z</cp:lastPrinted>
  <dcterms:created xsi:type="dcterms:W3CDTF">2002-01-01T08:16:18Z</dcterms:created>
  <dcterms:modified xsi:type="dcterms:W3CDTF">2002-01-01T15:32:37Z</dcterms:modified>
</cp:coreProperties>
</file>