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gistro de Inventarios\"/>
    </mc:Choice>
  </mc:AlternateContent>
  <bookViews>
    <workbookView xWindow="240" yWindow="75" windowWidth="15600" windowHeight="7995" firstSheet="5" activeTab="8"/>
  </bookViews>
  <sheets>
    <sheet name="KARDEX PRODUCTO A" sheetId="1" r:id="rId1"/>
    <sheet name="KARDEX PRODUCTO B" sheetId="4" r:id="rId2"/>
    <sheet name="Hoja2" sheetId="10" r:id="rId3"/>
    <sheet name="KARDEX PRODUCTO C" sheetId="5" r:id="rId4"/>
    <sheet name="LIBRO DIARIO" sheetId="2" r:id="rId5"/>
    <sheet name="EFECTIVO" sheetId="7" r:id="rId6"/>
    <sheet name="CTA CTE" sheetId="6" r:id="rId7"/>
    <sheet name="CAJA TABULAR" sheetId="3" r:id="rId8"/>
    <sheet name="COSTO DE VENTAS" sheetId="8" r:id="rId9"/>
  </sheets>
  <calcPr calcId="152511"/>
</workbook>
</file>

<file path=xl/calcChain.xml><?xml version="1.0" encoding="utf-8"?>
<calcChain xmlns="http://schemas.openxmlformats.org/spreadsheetml/2006/main">
  <c r="I30" i="1" l="1"/>
  <c r="I31" i="1" s="1"/>
  <c r="I29" i="1"/>
  <c r="O23" i="1"/>
  <c r="O24" i="1" s="1"/>
  <c r="O22" i="1"/>
  <c r="O21" i="1"/>
  <c r="M26" i="1"/>
  <c r="M27" i="1" s="1"/>
  <c r="M25" i="1"/>
  <c r="L20" i="1" l="1"/>
  <c r="L19" i="1"/>
  <c r="M20" i="1" s="1"/>
  <c r="B53" i="8" l="1"/>
  <c r="D41" i="8"/>
  <c r="D17" i="8"/>
  <c r="D16" i="8"/>
  <c r="D15" i="8"/>
  <c r="D14" i="8"/>
  <c r="D13" i="8"/>
  <c r="A15" i="8"/>
  <c r="A13" i="8"/>
  <c r="A12" i="8"/>
  <c r="E5" i="8"/>
  <c r="E4" i="8"/>
  <c r="E3" i="8"/>
  <c r="D29" i="8"/>
  <c r="D30" i="8" s="1"/>
  <c r="D25" i="8"/>
  <c r="D24" i="8"/>
  <c r="J16" i="6"/>
  <c r="E6" i="8" l="1"/>
  <c r="D37" i="8" s="1"/>
  <c r="D26" i="8"/>
  <c r="D33" i="8" s="1"/>
  <c r="D42" i="8" s="1"/>
  <c r="C7" i="3" l="1"/>
  <c r="G7" i="3"/>
  <c r="J160" i="2"/>
  <c r="J155" i="2"/>
  <c r="E89" i="5" l="1"/>
  <c r="E87" i="5" s="1"/>
  <c r="J124" i="2"/>
  <c r="I115" i="2"/>
  <c r="F15" i="7" s="1"/>
  <c r="E39" i="4"/>
  <c r="E40" i="4" s="1"/>
  <c r="E81" i="5"/>
  <c r="E82" i="5" s="1"/>
  <c r="J117" i="2" s="1"/>
  <c r="I131" i="2" l="1"/>
  <c r="A49" i="8" s="1"/>
  <c r="A55" i="8" s="1"/>
  <c r="E88" i="5"/>
  <c r="I133" i="2" s="1"/>
  <c r="J119" i="2"/>
  <c r="B51" i="8" s="1"/>
  <c r="J135" i="2"/>
  <c r="J110" i="2"/>
  <c r="I108" i="2" s="1"/>
  <c r="B5" i="3"/>
  <c r="H5" i="3"/>
  <c r="I77" i="2"/>
  <c r="J79" i="2" s="1"/>
  <c r="E15" i="8" s="1"/>
  <c r="J68" i="2"/>
  <c r="J42" i="2"/>
  <c r="G20" i="7"/>
  <c r="B3" i="3"/>
  <c r="H3" i="3"/>
  <c r="I28" i="2" l="1"/>
  <c r="J30" i="2" s="1"/>
  <c r="E13" i="8" s="1"/>
  <c r="J27" i="2"/>
  <c r="I18" i="2"/>
  <c r="J19" i="2" s="1"/>
  <c r="I13" i="2"/>
  <c r="J15" i="2" s="1"/>
  <c r="E12" i="8" s="1"/>
  <c r="J11" i="2"/>
  <c r="L19" i="2" l="1"/>
  <c r="J9" i="3"/>
  <c r="I9" i="3"/>
  <c r="J172" i="2" s="1"/>
  <c r="G9" i="3"/>
  <c r="J168" i="2" s="1"/>
  <c r="C9" i="3"/>
  <c r="I163" i="2" s="1"/>
  <c r="A9" i="3"/>
  <c r="D9" i="3"/>
  <c r="E110" i="1" l="1"/>
  <c r="J153" i="2" s="1"/>
  <c r="B52" i="8" s="1"/>
  <c r="E60" i="4"/>
  <c r="E61" i="4" s="1"/>
  <c r="E59" i="4"/>
  <c r="E75" i="5"/>
  <c r="E76" i="5" s="1"/>
  <c r="E77" i="5" s="1"/>
  <c r="E105" i="1"/>
  <c r="I95" i="2" s="1"/>
  <c r="E104" i="1"/>
  <c r="I93" i="2" s="1"/>
  <c r="E98" i="1"/>
  <c r="J86" i="2" s="1"/>
  <c r="E97" i="1"/>
  <c r="E96" i="1"/>
  <c r="E91" i="1"/>
  <c r="I73" i="2" s="1"/>
  <c r="J75" i="2" s="1"/>
  <c r="E67" i="5"/>
  <c r="I138" i="2" l="1"/>
  <c r="E62" i="4"/>
  <c r="E92" i="1"/>
  <c r="E99" i="1"/>
  <c r="E106" i="1"/>
  <c r="J97" i="2" s="1"/>
  <c r="I103" i="2" s="1"/>
  <c r="J105" i="2" s="1"/>
  <c r="E112" i="1"/>
  <c r="E113" i="1" s="1"/>
  <c r="I88" i="2"/>
  <c r="B12" i="8"/>
  <c r="B18" i="8" s="1"/>
  <c r="E69" i="5"/>
  <c r="E70" i="5" s="1"/>
  <c r="J66" i="2"/>
  <c r="B50" i="8" s="1"/>
  <c r="I99" i="2"/>
  <c r="J101" i="2" s="1"/>
  <c r="E16" i="8" s="1"/>
  <c r="A16" i="8"/>
  <c r="E83" i="1"/>
  <c r="E82" i="1"/>
  <c r="E84" i="1" s="1"/>
  <c r="E15" i="4"/>
  <c r="E16" i="4" s="1"/>
  <c r="E73" i="1"/>
  <c r="E74" i="1" s="1"/>
  <c r="E72" i="1"/>
  <c r="D57" i="5"/>
  <c r="D58" i="5" s="1"/>
  <c r="F43" i="5"/>
  <c r="E19" i="5"/>
  <c r="E15" i="5"/>
  <c r="I13" i="5"/>
  <c r="I15" i="5" s="1"/>
  <c r="I17" i="5" s="1"/>
  <c r="I19" i="5" s="1"/>
  <c r="E9" i="5"/>
  <c r="H11" i="4"/>
  <c r="H10" i="4"/>
  <c r="H9" i="4"/>
  <c r="D62" i="1"/>
  <c r="D63" i="1" s="1"/>
  <c r="E21" i="1"/>
  <c r="M22" i="1" s="1"/>
  <c r="H19" i="1"/>
  <c r="E76" i="1" l="1"/>
  <c r="E75" i="1"/>
  <c r="I51" i="2"/>
  <c r="E85" i="1"/>
  <c r="J84" i="2"/>
  <c r="E100" i="1"/>
  <c r="I82" i="2" s="1"/>
  <c r="J90" i="2"/>
  <c r="D12" i="8"/>
  <c r="D18" i="8" s="1"/>
  <c r="J151" i="2"/>
  <c r="E114" i="1"/>
  <c r="I149" i="2" s="1"/>
  <c r="I140" i="2"/>
  <c r="E63" i="4"/>
  <c r="J142" i="2" s="1"/>
  <c r="E71" i="5"/>
  <c r="I62" i="2" s="1"/>
  <c r="J64" i="2"/>
  <c r="I144" i="2"/>
  <c r="J146" i="2" s="1"/>
  <c r="E17" i="8" s="1"/>
  <c r="A17" i="8"/>
  <c r="E17" i="4"/>
  <c r="E18" i="4" s="1"/>
  <c r="F44" i="5"/>
  <c r="F45" i="5" s="1"/>
  <c r="F47" i="5" s="1"/>
  <c r="F50" i="5" s="1"/>
  <c r="F52" i="5" s="1"/>
  <c r="E15" i="1"/>
  <c r="C32" i="4" l="1"/>
  <c r="G32" i="4" s="1"/>
  <c r="J26" i="4"/>
  <c r="J38" i="2"/>
  <c r="B49" i="8" s="1"/>
  <c r="B55" i="8" s="1"/>
  <c r="B56" i="8" s="1"/>
  <c r="E77" i="1"/>
  <c r="J35" i="2" s="1"/>
  <c r="I53" i="2"/>
  <c r="J55" i="2" s="1"/>
  <c r="E86" i="1"/>
  <c r="J12" i="6" s="1"/>
  <c r="I57" i="2"/>
  <c r="J59" i="2" s="1"/>
  <c r="E14" i="8" s="1"/>
  <c r="E18" i="8" s="1"/>
  <c r="A14" i="8"/>
  <c r="A18" i="8" s="1"/>
  <c r="B19" i="8" s="1"/>
  <c r="D38" i="8" s="1"/>
  <c r="E19" i="4"/>
  <c r="F57" i="1"/>
  <c r="F48" i="1"/>
  <c r="F49" i="1" s="1"/>
  <c r="F50" i="1" s="1"/>
  <c r="F52" i="1" s="1"/>
  <c r="G47" i="8" l="1"/>
  <c r="D43" i="8"/>
  <c r="I33" i="2"/>
  <c r="J174" i="2"/>
  <c r="E78" i="1"/>
  <c r="B4" i="3"/>
  <c r="B9" i="3" s="1"/>
  <c r="I165" i="2" s="1"/>
  <c r="H4" i="3"/>
  <c r="H9" i="3" s="1"/>
  <c r="J170" i="2" s="1"/>
  <c r="G46" i="8"/>
  <c r="D46" i="8"/>
  <c r="E20" i="4"/>
  <c r="G26" i="4"/>
  <c r="F25" i="5"/>
  <c r="F26" i="5" s="1"/>
  <c r="F27" i="5" s="1"/>
  <c r="F28" i="5" s="1"/>
  <c r="F30" i="5" s="1"/>
  <c r="F32" i="5" s="1"/>
  <c r="F24" i="5"/>
  <c r="J8" i="5"/>
  <c r="I8" i="5"/>
  <c r="I9" i="5" s="1"/>
  <c r="E8" i="5"/>
  <c r="K8" i="5" s="1"/>
  <c r="K9" i="5" s="1"/>
  <c r="K11" i="5" s="1"/>
  <c r="K13" i="5" s="1"/>
  <c r="K15" i="5" s="1"/>
  <c r="K17" i="5" s="1"/>
  <c r="K19" i="5" s="1"/>
  <c r="J8" i="4"/>
  <c r="I8" i="4"/>
  <c r="I9" i="4" s="1"/>
  <c r="I10" i="4" s="1"/>
  <c r="E8" i="4"/>
  <c r="K8" i="4" s="1"/>
  <c r="K9" i="4" s="1"/>
  <c r="K10" i="4" s="1"/>
  <c r="G48" i="8" l="1"/>
  <c r="F14" i="7"/>
  <c r="F20" i="7" s="1"/>
  <c r="I15" i="6" s="1"/>
  <c r="I19" i="6" s="1"/>
  <c r="I174" i="2"/>
  <c r="D19" i="8"/>
  <c r="D20" i="8" s="1"/>
  <c r="E21" i="8" s="1"/>
  <c r="G49" i="8" s="1"/>
  <c r="D47" i="8"/>
  <c r="D48" i="8" s="1"/>
  <c r="F33" i="5"/>
  <c r="F34" i="5" s="1"/>
  <c r="F30" i="1"/>
  <c r="F29" i="1"/>
  <c r="I9" i="1"/>
  <c r="I11" i="1" s="1"/>
  <c r="I13" i="1" s="1"/>
  <c r="J8" i="1"/>
  <c r="I8" i="1"/>
  <c r="E8" i="1"/>
  <c r="K8" i="1" s="1"/>
  <c r="K9" i="1" s="1"/>
  <c r="K11" i="1" s="1"/>
  <c r="K13" i="1" s="1"/>
  <c r="K15" i="1" s="1"/>
  <c r="K17" i="1" s="1"/>
  <c r="K21" i="1" s="1"/>
  <c r="K24" i="1" s="1"/>
  <c r="G50" i="8" l="1"/>
  <c r="F31" i="1"/>
  <c r="M14" i="1"/>
  <c r="I15" i="1"/>
  <c r="I17" i="1" s="1"/>
  <c r="I19" i="1" s="1"/>
  <c r="I21" i="1" s="1"/>
  <c r="I24" i="1" s="1"/>
  <c r="F32" i="1" l="1"/>
  <c r="F33" i="1" s="1"/>
  <c r="F35" i="1" s="1"/>
  <c r="F37" i="1" s="1"/>
  <c r="F38" i="1" s="1"/>
  <c r="F39" i="1" s="1"/>
  <c r="J19" i="6"/>
</calcChain>
</file>

<file path=xl/sharedStrings.xml><?xml version="1.0" encoding="utf-8"?>
<sst xmlns="http://schemas.openxmlformats.org/spreadsheetml/2006/main" count="655" uniqueCount="358">
  <si>
    <t>EL CAMALEON S.A.</t>
  </si>
  <si>
    <t>TARJETA DE KARDEX - CONTROL DE EXISTENCIAS</t>
  </si>
  <si>
    <t>ARTICULO:     "A"</t>
  </si>
  <si>
    <t xml:space="preserve">UNIDADES : </t>
  </si>
  <si>
    <t>Unidades</t>
  </si>
  <si>
    <t>FECHA</t>
  </si>
  <si>
    <t>DETALLE</t>
  </si>
  <si>
    <t>ENTRADAS</t>
  </si>
  <si>
    <t>SALIDAS</t>
  </si>
  <si>
    <t>EXISTENCIAS</t>
  </si>
  <si>
    <t>SALDO INICIAL</t>
  </si>
  <si>
    <t>Cantidad</t>
  </si>
  <si>
    <t>P.U.</t>
  </si>
  <si>
    <t>Importe</t>
  </si>
  <si>
    <t>Compra a Imporaciones Lima según F/. 20120</t>
  </si>
  <si>
    <t>OPERACIÓN DIA 02</t>
  </si>
  <si>
    <t xml:space="preserve">Compra </t>
  </si>
  <si>
    <t>unid "A"</t>
  </si>
  <si>
    <t>unid "C"</t>
  </si>
  <si>
    <t>5% Dscto</t>
  </si>
  <si>
    <t>Embalaje 2 articulos</t>
  </si>
  <si>
    <t>Gastos Financieros</t>
  </si>
  <si>
    <t>IGV  18%</t>
  </si>
  <si>
    <t>TOTAL</t>
  </si>
  <si>
    <t>Distribución de los gastos de embalaje para cada artículo</t>
  </si>
  <si>
    <t>Costos de embalaje    S/. 1,500.00</t>
  </si>
  <si>
    <t>X</t>
  </si>
  <si>
    <t>X= 960.00</t>
  </si>
  <si>
    <t>Artículo "A"</t>
  </si>
  <si>
    <t>Artículo "C"</t>
  </si>
  <si>
    <t>X= 540.00</t>
  </si>
  <si>
    <t>Determinacion del Precio Unitario</t>
  </si>
  <si>
    <t>Total</t>
  </si>
  <si>
    <t>Embalaje</t>
  </si>
  <si>
    <t>Costo Total</t>
  </si>
  <si>
    <t>Costo Unitario</t>
  </si>
  <si>
    <t>Costo Unitario:</t>
  </si>
  <si>
    <t>Cantidad adquirida</t>
  </si>
  <si>
    <t>Por flete de Transportes Alva F/. 001-1010</t>
  </si>
  <si>
    <t>400 x 1,143.60</t>
  </si>
  <si>
    <t>METODO DE VALORIZACION DE EXISTENCIAS :   PEPS</t>
  </si>
  <si>
    <t>Por ventas según F/. 01-500</t>
  </si>
  <si>
    <t>100 x 1,143.60</t>
  </si>
  <si>
    <t>500 x 1,000.00</t>
  </si>
  <si>
    <t>400 x 1,142.40</t>
  </si>
  <si>
    <t>Compra según F/. 001- 2020</t>
  </si>
  <si>
    <t>300 x 1,143.60</t>
  </si>
  <si>
    <t>700 x 1,187.50</t>
  </si>
  <si>
    <t>Gasto por flete</t>
  </si>
  <si>
    <t>700 x 1,188.50</t>
  </si>
  <si>
    <t>Por devolución de mercaderías</t>
  </si>
  <si>
    <t>600 x 1,188.50</t>
  </si>
  <si>
    <t>Por Compras de mercaderías</t>
  </si>
  <si>
    <t>1000 x 1,200.00</t>
  </si>
  <si>
    <t>Por ventas</t>
  </si>
  <si>
    <t>400 x 1,188.50</t>
  </si>
  <si>
    <t>ARTICULO:     "B"</t>
  </si>
  <si>
    <t>ARTICULO:     "C"</t>
  </si>
  <si>
    <t>OPERACIÓN DIA 08</t>
  </si>
  <si>
    <t>OPERACIÓN DIA 04</t>
  </si>
  <si>
    <t>Fletes de Transportes "Alva"    S/. 750.00</t>
  </si>
  <si>
    <t xml:space="preserve">Costo Flete       </t>
  </si>
  <si>
    <t>IGV</t>
  </si>
  <si>
    <t>Distribucion del Costo del Flete:</t>
  </si>
  <si>
    <t>Costo Total mercaderia</t>
  </si>
  <si>
    <t>X= 480.00</t>
  </si>
  <si>
    <t>Costo por flete Producto "A" =</t>
  </si>
  <si>
    <t>480.00/400 = 1.20</t>
  </si>
  <si>
    <t>OPERACIÓN DIA 05</t>
  </si>
  <si>
    <t>Por Ventas según B/V. 01-500</t>
  </si>
  <si>
    <t>Por Ventas</t>
  </si>
  <si>
    <t>Por castigo de mercaderias</t>
  </si>
  <si>
    <t>Kg.</t>
  </si>
  <si>
    <t>Metros</t>
  </si>
  <si>
    <t>400 x 800.00</t>
  </si>
  <si>
    <t>300 x 856.80</t>
  </si>
  <si>
    <t>300 x 857.70</t>
  </si>
  <si>
    <t>200 x 857.70</t>
  </si>
  <si>
    <t>Por ventas según F/. 001-50</t>
  </si>
  <si>
    <t>Por compras</t>
  </si>
  <si>
    <t>100 x 857.70</t>
  </si>
  <si>
    <t>800 x 1,000.00</t>
  </si>
  <si>
    <t xml:space="preserve">Por ventas </t>
  </si>
  <si>
    <t>400 x 1,000.00</t>
  </si>
  <si>
    <t>Por devolucion de ventas</t>
  </si>
  <si>
    <t>X= 270.00</t>
  </si>
  <si>
    <t>Costo por flete Producto "C" =</t>
  </si>
  <si>
    <t>270.00/300 = 0.90</t>
  </si>
  <si>
    <t>Ventas:</t>
  </si>
  <si>
    <t>100 kg. "B"</t>
  </si>
  <si>
    <t>600 unid."A"</t>
  </si>
  <si>
    <t>TOTAL VENTA</t>
  </si>
  <si>
    <t>Dscto 5%</t>
  </si>
  <si>
    <t>Valor Ventas</t>
  </si>
  <si>
    <t>IGV 18%</t>
  </si>
  <si>
    <t>Tener en cuenta venta de mercaderia provisionadas en desvalorizacion de existencias</t>
  </si>
  <si>
    <t>para su contabilizacion:</t>
  </si>
  <si>
    <t>Compra :</t>
  </si>
  <si>
    <t>700 unid. "A"</t>
  </si>
  <si>
    <t>Valor Compra</t>
  </si>
  <si>
    <t>IGV.</t>
  </si>
  <si>
    <t>TOTAL COMPRA</t>
  </si>
  <si>
    <t>Costo Unitario Mercadería</t>
  </si>
  <si>
    <t xml:space="preserve">    831250/700 = 1,187.50</t>
  </si>
  <si>
    <t>OPERACIÓN DIA 11</t>
  </si>
  <si>
    <t>Venta:  Artículo "C"</t>
  </si>
  <si>
    <t>600 m</t>
  </si>
  <si>
    <t>OPERACIÓN DIA 13</t>
  </si>
  <si>
    <t>Flete por mercaderias</t>
  </si>
  <si>
    <t>Costo</t>
  </si>
  <si>
    <t>OPERACIÓN DIA 15</t>
  </si>
  <si>
    <t>Devolución de mercaderías</t>
  </si>
  <si>
    <t>100 unid.</t>
  </si>
  <si>
    <t>Sub total</t>
  </si>
  <si>
    <t>OPERACIÓN DIA 18</t>
  </si>
  <si>
    <t>Compra mercaderia F/. Por Letra</t>
  </si>
  <si>
    <t>1000 unid.</t>
  </si>
  <si>
    <t>800 m</t>
  </si>
  <si>
    <t>OPERACIÓN DIA 23</t>
  </si>
  <si>
    <t>Venta:  Artículo "B"</t>
  </si>
  <si>
    <t>OPERACIÓN DIA 24</t>
  </si>
  <si>
    <t>Devolución de mercadería</t>
  </si>
  <si>
    <t>100 m</t>
  </si>
  <si>
    <t>OPERACIÓN DIA 26</t>
  </si>
  <si>
    <t>Existencias por recibir</t>
  </si>
  <si>
    <t>300 Kg</t>
  </si>
  <si>
    <t>15% ISC</t>
  </si>
  <si>
    <t>OPERACIÓN DIA 31</t>
  </si>
  <si>
    <t>Sub Total</t>
  </si>
  <si>
    <t>Castigo de mercaderias</t>
  </si>
  <si>
    <t>LIBRO DIARIO</t>
  </si>
  <si>
    <t>N° ASIENTO</t>
  </si>
  <si>
    <t>GLOSA</t>
  </si>
  <si>
    <t>REFERENCIA DE LA OPERACIÓN</t>
  </si>
  <si>
    <t>CUENTA CONTABLE ASOCIADA A LA OPERACIÓN</t>
  </si>
  <si>
    <t>MOVIMIENTO</t>
  </si>
  <si>
    <t>COD.</t>
  </si>
  <si>
    <t>FOLIO DEL MAYOR</t>
  </si>
  <si>
    <t>N° DOC.</t>
  </si>
  <si>
    <t>DENOMINACION</t>
  </si>
  <si>
    <t>DEBE</t>
  </si>
  <si>
    <t>HABER</t>
  </si>
  <si>
    <t>TOTALES</t>
  </si>
  <si>
    <t>Debe</t>
  </si>
  <si>
    <t>CAJA TABULAR</t>
  </si>
  <si>
    <t>Haber</t>
  </si>
  <si>
    <t>Descripción de la Operación</t>
  </si>
  <si>
    <t>De acuerdo a los resultadosa de Caja Tabular centralizaremos sus importes en el Libro Diario, bajo la siguiente modalidad:</t>
  </si>
  <si>
    <t>a.</t>
  </si>
  <si>
    <t>Las su cuentas que se encuentran cargadas en el Debe pasan al Libro Diario en su misma posición, es decir también se cargan.</t>
  </si>
  <si>
    <t>b.</t>
  </si>
  <si>
    <t>Las su cuentas que se encuentran bonadas en el Haber pasan al Libro Diario en su misma posición, es decir también se abonan.</t>
  </si>
  <si>
    <t>COMPRAS</t>
  </si>
  <si>
    <t>Mercaderias</t>
  </si>
  <si>
    <t>GASTOS FINANCIEROS</t>
  </si>
  <si>
    <t>Gastos financieros en medición a valor descontado</t>
  </si>
  <si>
    <t>TRIBUTOS Y APORTES AL SISTEMA DE PENSIONES Y DE SALUD POR PAGAR</t>
  </si>
  <si>
    <t>CUENTAS POR PAGAR COMERCIALES – TERCEROS</t>
  </si>
  <si>
    <t xml:space="preserve">   A CUENTAS POR PAGAR COMERCIALES – TERCEROS</t>
  </si>
  <si>
    <t>POR LA COMPRA DE</t>
  </si>
  <si>
    <t>MERCADERIAS</t>
  </si>
  <si>
    <t>MAS LOS GASTOS</t>
  </si>
  <si>
    <t>FINANCIEROS E IGV</t>
  </si>
  <si>
    <t>Facturas, boletas y otros comprobantes por pagar</t>
  </si>
  <si>
    <t xml:space="preserve">    A VARIACION DE EXISTENCIAS</t>
  </si>
  <si>
    <t xml:space="preserve">   Mercaderias</t>
  </si>
  <si>
    <t xml:space="preserve"> Gastos Financieros</t>
  </si>
  <si>
    <t xml:space="preserve">     A CARGAS IMPUTABLES A CTA DE COSTOS Y GASTOS</t>
  </si>
  <si>
    <t xml:space="preserve">    Cargas imputables a cta de costos y gastos</t>
  </si>
  <si>
    <t>POR EL DESTINO DE</t>
  </si>
  <si>
    <t>LAS MERCADERIAS</t>
  </si>
  <si>
    <t>COMPRADAS</t>
  </si>
  <si>
    <t xml:space="preserve">DESTINO DE LOS </t>
  </si>
  <si>
    <t>01</t>
  </si>
  <si>
    <t>02</t>
  </si>
  <si>
    <t>03</t>
  </si>
  <si>
    <t>04</t>
  </si>
  <si>
    <t>POR FLETE DE MERCA-</t>
  </si>
  <si>
    <t>DERIAS QUE PASA A</t>
  </si>
  <si>
    <t xml:space="preserve">FORMAR PARTE DEL </t>
  </si>
  <si>
    <t>COSTO DE LA MERCADE-</t>
  </si>
  <si>
    <t>RIA</t>
  </si>
  <si>
    <t>DESTINO DEL COSTO DE</t>
  </si>
  <si>
    <t>FLETE DE LA MERCADERIA</t>
  </si>
  <si>
    <t>05</t>
  </si>
  <si>
    <t>FORMATO 1.2. LIBRO CAJA Y BANCOS. DETALLE DE LOS MOVIMIENTOS DE LA CUENTA CORRIENTE</t>
  </si>
  <si>
    <t>PERIODO</t>
  </si>
  <si>
    <t>RUC</t>
  </si>
  <si>
    <t>APELLIDOS Y NOMBRES, DENOMINACION O RAZON SOCIAL</t>
  </si>
  <si>
    <t>ENTIDAD FINANCIERA</t>
  </si>
  <si>
    <t>CODIGO DE LA CUENTA CORRIENTE</t>
  </si>
  <si>
    <t>NUMERO CORRELATIVO DEL REGISTRO O CODIGO UNICO DE LA OPERACIÓN</t>
  </si>
  <si>
    <t>OPERACIONES BANCARIAS</t>
  </si>
  <si>
    <t>CUENTA CONTABLE ASOCIADA</t>
  </si>
  <si>
    <t>SALDOS Y MOVIMIENTOS</t>
  </si>
  <si>
    <t>MEDIO DE PAGO (TABLA 1)</t>
  </si>
  <si>
    <t>DESCRIPCION DE LA OPERACIÓN</t>
  </si>
  <si>
    <t>APELLIDOS Y NOMBRES DENOMINACION O RAZON SOCIAL</t>
  </si>
  <si>
    <t>NUMERO DE TRANSACCION BANCARIA DE DOCUMENTO SUSTENTATORIO O DE CONTROL INTERNO DE OPERACIÓN</t>
  </si>
  <si>
    <t>CODIGO</t>
  </si>
  <si>
    <t>DEUDOR</t>
  </si>
  <si>
    <t>ACREEDOR</t>
  </si>
  <si>
    <t>01-dic</t>
  </si>
  <si>
    <t>Saldo inicial</t>
  </si>
  <si>
    <t xml:space="preserve">Fact., Bolet.y otros Comp. por pagar </t>
  </si>
  <si>
    <t xml:space="preserve">Fact., Bolet.y otros Comp. por cobrar </t>
  </si>
  <si>
    <t>SALDO FINAL</t>
  </si>
  <si>
    <t>Saldo Final</t>
  </si>
  <si>
    <t>04/08</t>
  </si>
  <si>
    <t>Deposito</t>
  </si>
  <si>
    <t>Transportes Alva</t>
  </si>
  <si>
    <t>Pago Transportes Alva</t>
  </si>
  <si>
    <t>CONTABILIDAD FINANCIERA II</t>
  </si>
  <si>
    <t>EJERCICIO PRACTICO DEL LIBRO CAJA Y BANCOS</t>
  </si>
  <si>
    <t>FORMATO 1.1. LIBRO CAJA Y BANCOS. DETALLE DE LOS MOVIMIENTOS DE EFECTIVO</t>
  </si>
  <si>
    <t>NUMERO CORRELATIVO O CODIGO UNICO DE LA OPERACION</t>
  </si>
  <si>
    <t>FECHA DE LA OPERACIÓN</t>
  </si>
  <si>
    <t>Cobro a clientes</t>
  </si>
  <si>
    <t>05/08</t>
  </si>
  <si>
    <t>POR VENTA DE MERCADE-</t>
  </si>
  <si>
    <t>RIAS</t>
  </si>
  <si>
    <t>CUENTAS POR COBRAR COMERCIALES – TERCEROS</t>
  </si>
  <si>
    <t>Facturas, boletas y otros comprobantes por cobar</t>
  </si>
  <si>
    <t xml:space="preserve">       A  TRIBUTOS Y APORTES AL SISTEMA DE PENSIONES Y DE SALUD POR PAGAR</t>
  </si>
  <si>
    <t xml:space="preserve">      IGV</t>
  </si>
  <si>
    <t xml:space="preserve">       A  VENTAS</t>
  </si>
  <si>
    <t xml:space="preserve">      Mercaderías</t>
  </si>
  <si>
    <t>06</t>
  </si>
  <si>
    <t>07</t>
  </si>
  <si>
    <t>POR REGULARIZACION DE</t>
  </si>
  <si>
    <t xml:space="preserve">VENTAS ARTICULO "B", </t>
  </si>
  <si>
    <t>PROVISIONADA EN DESVA-</t>
  </si>
  <si>
    <t>LORIZACION DE EXISTENCIAS</t>
  </si>
  <si>
    <t>COSTO DE VENTAS</t>
  </si>
  <si>
    <t>Mercaderías</t>
  </si>
  <si>
    <t xml:space="preserve">  A Mercaderias</t>
  </si>
  <si>
    <t>DESVALORIZACIÓN DE EXISTENCIAS</t>
  </si>
  <si>
    <t xml:space="preserve">    A  MERCADERIAS</t>
  </si>
  <si>
    <t xml:space="preserve">     Mercaderias</t>
  </si>
  <si>
    <t xml:space="preserve">    A GAN.POR MEDIC.DE ACTIV.NO FINANC.A VAL. RAZON.</t>
  </si>
  <si>
    <t xml:space="preserve">    Activo Realizable</t>
  </si>
  <si>
    <t>08</t>
  </si>
  <si>
    <t>COMPRA DE MERCADERIAS</t>
  </si>
  <si>
    <t>ARTÍCULO "A"</t>
  </si>
  <si>
    <t>08/08</t>
  </si>
  <si>
    <t>Importadores S.A.</t>
  </si>
  <si>
    <t>Pago a Importadores S.A.</t>
  </si>
  <si>
    <t>09</t>
  </si>
  <si>
    <t>POR VENTAS A CREDITO DE</t>
  </si>
  <si>
    <t>MERCADERIAS ARTICULO "C"</t>
  </si>
  <si>
    <t xml:space="preserve">      A INGRESOS FINANCIEROS</t>
  </si>
  <si>
    <t xml:space="preserve">      Ganan.por medic.activos y pasivos financ.al valor razonable</t>
  </si>
  <si>
    <t>10</t>
  </si>
  <si>
    <t>Valor de Venta</t>
  </si>
  <si>
    <t>POR FLETE A TRANSPORTES</t>
  </si>
  <si>
    <t xml:space="preserve">CHAVEZ  POR COMPRA DE </t>
  </si>
  <si>
    <t>MERCADERIA DEL DIA 08</t>
  </si>
  <si>
    <t>13/08</t>
  </si>
  <si>
    <t>Transportes Chavez</t>
  </si>
  <si>
    <t>Pago a Transportes Chavez</t>
  </si>
  <si>
    <t>11</t>
  </si>
  <si>
    <t>POR DEVOLUCION DE MER -</t>
  </si>
  <si>
    <t>CADERIAS A IMPORTADORA</t>
  </si>
  <si>
    <t>LIMA</t>
  </si>
  <si>
    <t xml:space="preserve">     A TRIBUTOS Y APORTES AL SISTEMA DE PENSIONES Y DE SALUD POR PAGAR</t>
  </si>
  <si>
    <t xml:space="preserve">      A COMPRAS</t>
  </si>
  <si>
    <t>VARIACION DE EXISTENCIAS</t>
  </si>
  <si>
    <t>POR COMPRA DE MERCADE -</t>
  </si>
  <si>
    <t>RIAS AL CREDITO CON LETRAS</t>
  </si>
  <si>
    <t>POR EL CANJE DE FACTURAS</t>
  </si>
  <si>
    <t>POR LETRAS</t>
  </si>
  <si>
    <t>Letras por pagar</t>
  </si>
  <si>
    <t>POR NOTA DE CREDITO DE</t>
  </si>
  <si>
    <t>PROVEEDOR IMPORTADORA</t>
  </si>
  <si>
    <t xml:space="preserve">    A TRIBUTOS Y APORTES AL SISTEMA DE PENSIONES Y DE SALUD POR PAGAR</t>
  </si>
  <si>
    <t>DESCUENTOS, REBAJAS Y BONIFICACIONES OBTENIDOS</t>
  </si>
  <si>
    <t>Descuentos, rebajas y bonificaciones obtenidos</t>
  </si>
  <si>
    <t>CADERIAS DIRECTO AL CONSU-</t>
  </si>
  <si>
    <t>Total 500m  x 2,000</t>
  </si>
  <si>
    <t>Valor Venta</t>
  </si>
  <si>
    <t>Total 20 Kg x 700.00</t>
  </si>
  <si>
    <t>V. Venta</t>
  </si>
  <si>
    <t>MIDOR, INCLUIDO EL IGV.</t>
  </si>
  <si>
    <t>23/08</t>
  </si>
  <si>
    <t xml:space="preserve">    A MERCADERIAS</t>
  </si>
  <si>
    <t>POR VENTA ARTICULO B</t>
  </si>
  <si>
    <t>12</t>
  </si>
  <si>
    <t>13</t>
  </si>
  <si>
    <t>14</t>
  </si>
  <si>
    <t>15</t>
  </si>
  <si>
    <t>16</t>
  </si>
  <si>
    <t>DESTINO DE LAS COMPRAS</t>
  </si>
  <si>
    <t>POR DESTINO DE LOS FLETES</t>
  </si>
  <si>
    <t>REVERSION DEL DESTINO DE LA</t>
  </si>
  <si>
    <t>DEVOLUCION DE MERCADERIA</t>
  </si>
  <si>
    <t>DE MERCADERIAS</t>
  </si>
  <si>
    <t>17</t>
  </si>
  <si>
    <t>18</t>
  </si>
  <si>
    <t>19</t>
  </si>
  <si>
    <t>VENTAS DE MERCADERIAS</t>
  </si>
  <si>
    <t>20</t>
  </si>
  <si>
    <t>POR DEVOLUCION DE VENTAS</t>
  </si>
  <si>
    <t>DIRECTAS DEL CONSUMIDOR</t>
  </si>
  <si>
    <t>VENTAS</t>
  </si>
  <si>
    <t>24/08</t>
  </si>
  <si>
    <t>Devolucion de ventas</t>
  </si>
  <si>
    <t>21</t>
  </si>
  <si>
    <t>POR COMPRA DE MERCADERIAS</t>
  </si>
  <si>
    <t>A CREDITO - MERCADERIAS POR</t>
  </si>
  <si>
    <t>RECIBIR</t>
  </si>
  <si>
    <t>EXISTENCIAS POR RECIBIR</t>
  </si>
  <si>
    <t>POR DESTINO DE LAS COMPRAS</t>
  </si>
  <si>
    <t>22</t>
  </si>
  <si>
    <t>POR VENTAS A CREDITO</t>
  </si>
  <si>
    <t>POR CASTIGO DE LAS MERCADE-</t>
  </si>
  <si>
    <t>RIAS DEL PRODUCTO "B"</t>
  </si>
  <si>
    <t>23</t>
  </si>
  <si>
    <t>31/08</t>
  </si>
  <si>
    <t>Cobro en efectivo</t>
  </si>
  <si>
    <t>Caja</t>
  </si>
  <si>
    <t>POR CENTRALIZACION DE LIBRO</t>
  </si>
  <si>
    <t>CAJA Y BANCOS DEL MES</t>
  </si>
  <si>
    <t>DE AGOSTO DEL 2012</t>
  </si>
  <si>
    <t>EFECTIVO Y EQUIVALENTES DE EFECTIVO</t>
  </si>
  <si>
    <t>Cuentas Corrrientes Operativas</t>
  </si>
  <si>
    <t xml:space="preserve">        A EFECTIVO Y EQUIVALENTES DE EFECTIVO</t>
  </si>
  <si>
    <t xml:space="preserve">        A CUENTAS POR COBRAR COMERCIALES – TERCEROS</t>
  </si>
  <si>
    <t>INVENTARIOS FINALES</t>
  </si>
  <si>
    <t>ARTICULO "A"</t>
  </si>
  <si>
    <t>CANTIDAD</t>
  </si>
  <si>
    <t>UNIDAD</t>
  </si>
  <si>
    <t>COSTO</t>
  </si>
  <si>
    <t>Unid.</t>
  </si>
  <si>
    <t>ARTICULO "C"</t>
  </si>
  <si>
    <t>m</t>
  </si>
  <si>
    <t>TOTAL INVENTARIO FINAL MERCADERIAS</t>
  </si>
  <si>
    <t>EXISTENCIA INCIAL</t>
  </si>
  <si>
    <t>MAS COMPRAS NETAS</t>
  </si>
  <si>
    <t>EXISTENCIA INICIAL DE MERCADERIAS</t>
  </si>
  <si>
    <t>ARTICULO</t>
  </si>
  <si>
    <t>"A"</t>
  </si>
  <si>
    <t xml:space="preserve">CANTIDAD </t>
  </si>
  <si>
    <t>IMPORTE</t>
  </si>
  <si>
    <t>"B"</t>
  </si>
  <si>
    <t>"C"</t>
  </si>
  <si>
    <t>Kg</t>
  </si>
  <si>
    <t>COMPRAS NETAS DE MERCADERIAS</t>
  </si>
  <si>
    <t>MENOS PROVISION Y CASTIGO MERCADER.</t>
  </si>
  <si>
    <t>PROVISION</t>
  </si>
  <si>
    <t>CASTIGO</t>
  </si>
  <si>
    <t>MENOS EXISTENCIA FINAL</t>
  </si>
  <si>
    <t>UTILID. BRUTA</t>
  </si>
  <si>
    <t>MENOS COMPRAS</t>
  </si>
  <si>
    <t>UTILIDAD BRUTA</t>
  </si>
  <si>
    <t>MAS VARAC. EXIST.</t>
  </si>
  <si>
    <t>200 x 1,188.50</t>
  </si>
  <si>
    <t xml:space="preserve">                                                             VENTAS</t>
  </si>
  <si>
    <t xml:space="preserve">                         MENOS COSTO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</si>
</sst>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0"/>
      <color theme="1"/>
      <name val="Arial Narrow"/>
      <family val="2"/>
    </font>
    <font>
      <b/>
      <sz val="12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22"/>
      <color rgb="FF0070C0"/>
      <name val="Arial Narrow"/>
      <family val="2"/>
    </font>
    <font>
      <b/>
      <sz val="24"/>
      <color rgb="FF0070C0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sz val="12"/>
      <color indexed="8"/>
      <name val="Arial Narrow"/>
      <family val="2"/>
    </font>
    <font>
      <sz val="14"/>
      <color indexed="8"/>
      <name val="Arial Narrow"/>
      <family val="2"/>
    </font>
    <font>
      <b/>
      <sz val="12"/>
      <color indexed="8"/>
      <name val="Arial Narrow"/>
      <family val="2"/>
    </font>
    <font>
      <b/>
      <u/>
      <sz val="12"/>
      <color theme="1"/>
      <name val="Arial Narrow"/>
      <family val="2"/>
    </font>
    <font>
      <b/>
      <u/>
      <sz val="12"/>
      <color indexed="8"/>
      <name val="Arial Narrow"/>
      <family val="2"/>
    </font>
    <font>
      <sz val="12"/>
      <color theme="0" tint="-0.34998626667073579"/>
      <name val="Arial Narrow"/>
      <family val="2"/>
    </font>
    <font>
      <sz val="14"/>
      <color theme="0" tint="-0.34998626667073579"/>
      <name val="Arial Narrow"/>
      <family val="2"/>
    </font>
    <font>
      <b/>
      <sz val="10"/>
      <color theme="1"/>
      <name val="Arial Narrow"/>
      <family val="2"/>
    </font>
    <font>
      <b/>
      <sz val="11"/>
      <color rgb="FFFF000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3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7" fontId="0" fillId="0" borderId="25" xfId="0" applyNumberForma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4" fontId="0" fillId="0" borderId="22" xfId="0" applyNumberFormat="1" applyBorder="1"/>
    <xf numFmtId="4" fontId="0" fillId="0" borderId="24" xfId="0" applyNumberFormat="1" applyBorder="1"/>
    <xf numFmtId="4" fontId="0" fillId="0" borderId="29" xfId="0" applyNumberFormat="1" applyBorder="1"/>
    <xf numFmtId="4" fontId="0" fillId="0" borderId="5" xfId="0" applyNumberFormat="1" applyBorder="1"/>
    <xf numFmtId="0" fontId="3" fillId="0" borderId="22" xfId="0" applyFont="1" applyBorder="1" applyAlignment="1">
      <alignment horizontal="center"/>
    </xf>
    <xf numFmtId="0" fontId="3" fillId="0" borderId="21" xfId="0" applyFont="1" applyBorder="1"/>
    <xf numFmtId="4" fontId="3" fillId="0" borderId="5" xfId="0" applyNumberFormat="1" applyFont="1" applyBorder="1"/>
    <xf numFmtId="4" fontId="3" fillId="0" borderId="22" xfId="0" applyNumberFormat="1" applyFont="1" applyBorder="1"/>
    <xf numFmtId="0" fontId="2" fillId="0" borderId="6" xfId="0" applyFont="1" applyBorder="1"/>
    <xf numFmtId="0" fontId="2" fillId="0" borderId="5" xfId="0" applyFont="1" applyBorder="1"/>
    <xf numFmtId="164" fontId="3" fillId="0" borderId="21" xfId="0" applyNumberFormat="1" applyFont="1" applyBorder="1" applyAlignment="1">
      <alignment horizontal="center"/>
    </xf>
    <xf numFmtId="0" fontId="0" fillId="0" borderId="31" xfId="0" applyBorder="1"/>
    <xf numFmtId="0" fontId="0" fillId="0" borderId="30" xfId="0" applyBorder="1"/>
    <xf numFmtId="4" fontId="0" fillId="0" borderId="2" xfId="0" applyNumberFormat="1" applyFont="1" applyBorder="1"/>
    <xf numFmtId="4" fontId="0" fillId="0" borderId="31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0" xfId="0" applyNumberFormat="1"/>
    <xf numFmtId="4" fontId="4" fillId="0" borderId="0" xfId="0" applyNumberFormat="1" applyFont="1"/>
    <xf numFmtId="4" fontId="0" fillId="0" borderId="5" xfId="0" applyNumberFormat="1" applyFont="1" applyBorder="1"/>
    <xf numFmtId="4" fontId="2" fillId="0" borderId="0" xfId="0" applyNumberFormat="1" applyFont="1"/>
    <xf numFmtId="4" fontId="2" fillId="0" borderId="32" xfId="0" applyNumberFormat="1" applyFont="1" applyBorder="1"/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/>
    <xf numFmtId="2" fontId="0" fillId="0" borderId="5" xfId="0" applyNumberFormat="1" applyBorder="1"/>
    <xf numFmtId="4" fontId="2" fillId="0" borderId="29" xfId="0" applyNumberFormat="1" applyFont="1" applyBorder="1"/>
    <xf numFmtId="0" fontId="2" fillId="0" borderId="19" xfId="0" applyFont="1" applyBorder="1"/>
    <xf numFmtId="0" fontId="2" fillId="0" borderId="17" xfId="0" applyFont="1" applyBorder="1"/>
    <xf numFmtId="4" fontId="2" fillId="0" borderId="20" xfId="0" applyNumberFormat="1" applyFont="1" applyBorder="1"/>
    <xf numFmtId="4" fontId="0" fillId="0" borderId="2" xfId="0" applyNumberFormat="1" applyBorder="1"/>
    <xf numFmtId="0" fontId="0" fillId="0" borderId="2" xfId="0" applyBorder="1" applyAlignment="1">
      <alignment horizontal="left" vertical="center" wrapText="1"/>
    </xf>
    <xf numFmtId="0" fontId="2" fillId="0" borderId="14" xfId="0" applyFont="1" applyBorder="1"/>
    <xf numFmtId="0" fontId="0" fillId="0" borderId="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  <xf numFmtId="4" fontId="0" fillId="0" borderId="5" xfId="0" applyNumberFormat="1" applyBorder="1" applyAlignment="1"/>
    <xf numFmtId="2" fontId="0" fillId="0" borderId="0" xfId="0" applyNumberFormat="1"/>
    <xf numFmtId="2" fontId="0" fillId="0" borderId="14" xfId="0" applyNumberFormat="1" applyBorder="1"/>
    <xf numFmtId="2" fontId="2" fillId="0" borderId="39" xfId="0" applyNumberFormat="1" applyFont="1" applyBorder="1"/>
    <xf numFmtId="0" fontId="0" fillId="0" borderId="0" xfId="0" applyAlignment="1">
      <alignment horizontal="right"/>
    </xf>
    <xf numFmtId="0" fontId="0" fillId="0" borderId="19" xfId="0" applyBorder="1"/>
    <xf numFmtId="0" fontId="0" fillId="0" borderId="17" xfId="0" applyBorder="1"/>
    <xf numFmtId="0" fontId="0" fillId="0" borderId="20" xfId="0" applyBorder="1"/>
    <xf numFmtId="164" fontId="5" fillId="0" borderId="21" xfId="0" applyNumberFormat="1" applyFont="1" applyBorder="1" applyAlignment="1">
      <alignment horizontal="center"/>
    </xf>
    <xf numFmtId="4" fontId="0" fillId="0" borderId="16" xfId="0" applyNumberFormat="1" applyBorder="1"/>
    <xf numFmtId="2" fontId="0" fillId="0" borderId="29" xfId="0" applyNumberFormat="1" applyBorder="1"/>
    <xf numFmtId="164" fontId="5" fillId="0" borderId="40" xfId="0" applyNumberFormat="1" applyFont="1" applyBorder="1" applyAlignment="1">
      <alignment horizontal="center"/>
    </xf>
    <xf numFmtId="0" fontId="0" fillId="0" borderId="41" xfId="0" applyBorder="1"/>
    <xf numFmtId="0" fontId="0" fillId="0" borderId="40" xfId="0" applyBorder="1"/>
    <xf numFmtId="4" fontId="0" fillId="0" borderId="42" xfId="0" applyNumberFormat="1" applyBorder="1"/>
    <xf numFmtId="4" fontId="0" fillId="0" borderId="41" xfId="0" applyNumberFormat="1" applyBorder="1"/>
    <xf numFmtId="0" fontId="0" fillId="0" borderId="43" xfId="0" applyBorder="1"/>
    <xf numFmtId="2" fontId="0" fillId="0" borderId="42" xfId="0" applyNumberFormat="1" applyBorder="1"/>
    <xf numFmtId="4" fontId="0" fillId="0" borderId="44" xfId="0" applyNumberFormat="1" applyBorder="1"/>
    <xf numFmtId="2" fontId="2" fillId="0" borderId="41" xfId="0" applyNumberFormat="1" applyFont="1" applyBorder="1"/>
    <xf numFmtId="164" fontId="0" fillId="0" borderId="3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4" xfId="0" applyNumberFormat="1" applyBorder="1"/>
    <xf numFmtId="4" fontId="2" fillId="0" borderId="39" xfId="0" applyNumberFormat="1" applyFont="1" applyBorder="1"/>
    <xf numFmtId="4" fontId="0" fillId="0" borderId="45" xfId="0" applyNumberFormat="1" applyBorder="1"/>
    <xf numFmtId="4" fontId="0" fillId="0" borderId="32" xfId="0" applyNumberFormat="1" applyBorder="1"/>
    <xf numFmtId="4" fontId="2" fillId="0" borderId="42" xfId="0" applyNumberFormat="1" applyFont="1" applyBorder="1"/>
    <xf numFmtId="4" fontId="0" fillId="0" borderId="0" xfId="0" applyNumberFormat="1" applyFont="1" applyBorder="1"/>
    <xf numFmtId="4" fontId="2" fillId="0" borderId="0" xfId="0" applyNumberFormat="1" applyFont="1" applyBorder="1"/>
    <xf numFmtId="0" fontId="0" fillId="0" borderId="0" xfId="0" applyBorder="1"/>
    <xf numFmtId="0" fontId="0" fillId="0" borderId="46" xfId="0" applyBorder="1"/>
    <xf numFmtId="0" fontId="0" fillId="0" borderId="47" xfId="0" applyBorder="1"/>
    <xf numFmtId="4" fontId="0" fillId="0" borderId="3" xfId="0" applyNumberFormat="1" applyBorder="1"/>
    <xf numFmtId="4" fontId="0" fillId="0" borderId="1" xfId="0" applyNumberFormat="1" applyBorder="1"/>
    <xf numFmtId="4" fontId="6" fillId="0" borderId="3" xfId="0" applyNumberFormat="1" applyFont="1" applyBorder="1"/>
    <xf numFmtId="4" fontId="6" fillId="0" borderId="1" xfId="0" applyNumberFormat="1" applyFont="1" applyBorder="1"/>
    <xf numFmtId="4" fontId="3" fillId="0" borderId="1" xfId="0" applyNumberFormat="1" applyFont="1" applyBorder="1"/>
    <xf numFmtId="4" fontId="7" fillId="0" borderId="3" xfId="0" applyNumberFormat="1" applyFont="1" applyBorder="1"/>
    <xf numFmtId="4" fontId="7" fillId="0" borderId="47" xfId="0" applyNumberFormat="1" applyFont="1" applyBorder="1"/>
    <xf numFmtId="4" fontId="7" fillId="0" borderId="1" xfId="0" applyNumberFormat="1" applyFont="1" applyBorder="1"/>
    <xf numFmtId="3" fontId="2" fillId="0" borderId="0" xfId="0" applyNumberFormat="1" applyFont="1"/>
    <xf numFmtId="0" fontId="0" fillId="0" borderId="0" xfId="0" applyAlignment="1">
      <alignment horizontal="left"/>
    </xf>
    <xf numFmtId="2" fontId="2" fillId="0" borderId="42" xfId="0" applyNumberFormat="1" applyFont="1" applyBorder="1"/>
    <xf numFmtId="4" fontId="0" fillId="0" borderId="48" xfId="0" applyNumberFormat="1" applyBorder="1"/>
    <xf numFmtId="4" fontId="0" fillId="0" borderId="0" xfId="0" applyNumberFormat="1" applyBorder="1"/>
    <xf numFmtId="4" fontId="8" fillId="0" borderId="3" xfId="0" applyNumberFormat="1" applyFont="1" applyBorder="1"/>
    <xf numFmtId="4" fontId="8" fillId="0" borderId="1" xfId="0" applyNumberFormat="1" applyFont="1" applyBorder="1"/>
    <xf numFmtId="4" fontId="0" fillId="0" borderId="0" xfId="0" applyNumberFormat="1" applyAlignment="1">
      <alignment horizontal="left"/>
    </xf>
    <xf numFmtId="4" fontId="0" fillId="0" borderId="17" xfId="0" applyNumberFormat="1" applyBorder="1"/>
    <xf numFmtId="4" fontId="2" fillId="0" borderId="17" xfId="0" applyNumberFormat="1" applyFont="1" applyBorder="1"/>
    <xf numFmtId="4" fontId="8" fillId="0" borderId="47" xfId="0" applyNumberFormat="1" applyFont="1" applyBorder="1"/>
    <xf numFmtId="0" fontId="12" fillId="0" borderId="50" xfId="0" applyFont="1" applyBorder="1"/>
    <xf numFmtId="0" fontId="12" fillId="0" borderId="50" xfId="0" applyFont="1" applyBorder="1" applyAlignment="1">
      <alignment horizontal="center"/>
    </xf>
    <xf numFmtId="3" fontId="11" fillId="0" borderId="50" xfId="0" applyNumberFormat="1" applyFont="1" applyBorder="1"/>
    <xf numFmtId="0" fontId="12" fillId="0" borderId="51" xfId="0" applyFont="1" applyBorder="1"/>
    <xf numFmtId="0" fontId="11" fillId="0" borderId="51" xfId="0" applyFont="1" applyBorder="1"/>
    <xf numFmtId="3" fontId="11" fillId="0" borderId="51" xfId="0" applyNumberFormat="1" applyFont="1" applyBorder="1"/>
    <xf numFmtId="0" fontId="12" fillId="0" borderId="51" xfId="0" applyFont="1" applyBorder="1" applyAlignment="1">
      <alignment horizontal="left" vertical="center" wrapText="1"/>
    </xf>
    <xf numFmtId="0" fontId="0" fillId="0" borderId="51" xfId="0" applyBorder="1"/>
    <xf numFmtId="0" fontId="14" fillId="0" borderId="16" xfId="0" applyFont="1" applyBorder="1"/>
    <xf numFmtId="0" fontId="14" fillId="0" borderId="18" xfId="0" applyFont="1" applyBorder="1" applyAlignment="1">
      <alignment horizontal="right"/>
    </xf>
    <xf numFmtId="0" fontId="13" fillId="2" borderId="49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0" fillId="0" borderId="50" xfId="0" applyFont="1" applyBorder="1"/>
    <xf numFmtId="0" fontId="10" fillId="0" borderId="51" xfId="0" applyFont="1" applyBorder="1"/>
    <xf numFmtId="0" fontId="18" fillId="0" borderId="0" xfId="1" applyFont="1"/>
    <xf numFmtId="0" fontId="19" fillId="0" borderId="0" xfId="1" applyFont="1"/>
    <xf numFmtId="0" fontId="20" fillId="0" borderId="0" xfId="1" applyFont="1"/>
    <xf numFmtId="0" fontId="13" fillId="0" borderId="50" xfId="0" applyFont="1" applyBorder="1"/>
    <xf numFmtId="0" fontId="13" fillId="0" borderId="51" xfId="0" applyFont="1" applyBorder="1"/>
    <xf numFmtId="0" fontId="21" fillId="0" borderId="50" xfId="0" applyFont="1" applyBorder="1"/>
    <xf numFmtId="0" fontId="21" fillId="0" borderId="51" xfId="0" applyFont="1" applyBorder="1"/>
    <xf numFmtId="0" fontId="22" fillId="0" borderId="0" xfId="1" applyFont="1"/>
    <xf numFmtId="0" fontId="21" fillId="0" borderId="51" xfId="0" applyFont="1" applyBorder="1" applyAlignment="1">
      <alignment horizontal="left" vertical="center" wrapText="1"/>
    </xf>
    <xf numFmtId="0" fontId="23" fillId="3" borderId="51" xfId="0" applyFont="1" applyFill="1" applyBorder="1"/>
    <xf numFmtId="0" fontId="24" fillId="3" borderId="51" xfId="0" applyFont="1" applyFill="1" applyBorder="1"/>
    <xf numFmtId="0" fontId="23" fillId="3" borderId="51" xfId="0" applyFont="1" applyFill="1" applyBorder="1" applyAlignment="1">
      <alignment horizontal="left" vertical="center" wrapText="1"/>
    </xf>
    <xf numFmtId="3" fontId="24" fillId="3" borderId="51" xfId="0" applyNumberFormat="1" applyFont="1" applyFill="1" applyBorder="1"/>
    <xf numFmtId="0" fontId="12" fillId="0" borderId="59" xfId="0" applyFont="1" applyBorder="1"/>
    <xf numFmtId="49" fontId="13" fillId="0" borderId="50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16" fontId="10" fillId="0" borderId="50" xfId="0" applyNumberFormat="1" applyFont="1" applyBorder="1" applyAlignment="1">
      <alignment horizontal="center"/>
    </xf>
    <xf numFmtId="16" fontId="10" fillId="0" borderId="51" xfId="0" applyNumberFormat="1" applyFont="1" applyBorder="1" applyAlignment="1">
      <alignment horizontal="center"/>
    </xf>
    <xf numFmtId="4" fontId="11" fillId="0" borderId="51" xfId="0" applyNumberFormat="1" applyFont="1" applyBorder="1"/>
    <xf numFmtId="4" fontId="11" fillId="0" borderId="50" xfId="0" applyNumberFormat="1" applyFont="1" applyBorder="1"/>
    <xf numFmtId="4" fontId="11" fillId="0" borderId="52" xfId="0" applyNumberFormat="1" applyFont="1" applyBorder="1"/>
    <xf numFmtId="4" fontId="13" fillId="0" borderId="49" xfId="0" applyNumberFormat="1" applyFont="1" applyBorder="1"/>
    <xf numFmtId="0" fontId="10" fillId="0" borderId="0" xfId="0" applyFont="1"/>
    <xf numFmtId="0" fontId="25" fillId="0" borderId="49" xfId="0" applyFont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49" fontId="16" fillId="0" borderId="50" xfId="0" applyNumberFormat="1" applyFont="1" applyBorder="1"/>
    <xf numFmtId="49" fontId="26" fillId="0" borderId="50" xfId="0" applyNumberFormat="1" applyFont="1" applyBorder="1" applyAlignment="1">
      <alignment horizontal="center"/>
    </xf>
    <xf numFmtId="0" fontId="26" fillId="0" borderId="50" xfId="0" applyFont="1" applyBorder="1" applyAlignment="1">
      <alignment horizontal="left"/>
    </xf>
    <xf numFmtId="0" fontId="16" fillId="0" borderId="50" xfId="0" applyFont="1" applyBorder="1"/>
    <xf numFmtId="4" fontId="26" fillId="0" borderId="50" xfId="0" applyNumberFormat="1" applyFont="1" applyBorder="1"/>
    <xf numFmtId="4" fontId="16" fillId="0" borderId="50" xfId="0" applyNumberFormat="1" applyFont="1" applyBorder="1"/>
    <xf numFmtId="49" fontId="16" fillId="0" borderId="51" xfId="0" applyNumberFormat="1" applyFont="1" applyBorder="1" applyAlignment="1">
      <alignment horizontal="center"/>
    </xf>
    <xf numFmtId="49" fontId="16" fillId="0" borderId="51" xfId="0" applyNumberFormat="1" applyFont="1" applyBorder="1" applyAlignment="1">
      <alignment horizontal="left"/>
    </xf>
    <xf numFmtId="0" fontId="16" fillId="0" borderId="51" xfId="0" applyFont="1" applyBorder="1"/>
    <xf numFmtId="0" fontId="16" fillId="0" borderId="51" xfId="0" applyFont="1" applyBorder="1" applyAlignment="1">
      <alignment horizontal="center"/>
    </xf>
    <xf numFmtId="4" fontId="16" fillId="0" borderId="51" xfId="0" applyNumberFormat="1" applyFont="1" applyBorder="1"/>
    <xf numFmtId="0" fontId="27" fillId="0" borderId="51" xfId="0" applyFont="1" applyBorder="1" applyAlignment="1">
      <alignment horizontal="left" vertical="center" wrapText="1"/>
    </xf>
    <xf numFmtId="49" fontId="16" fillId="0" borderId="52" xfId="0" applyNumberFormat="1" applyFont="1" applyBorder="1" applyAlignment="1">
      <alignment horizontal="center"/>
    </xf>
    <xf numFmtId="49" fontId="16" fillId="0" borderId="52" xfId="0" applyNumberFormat="1" applyFont="1" applyBorder="1" applyAlignment="1">
      <alignment horizontal="left"/>
    </xf>
    <xf numFmtId="0" fontId="16" fillId="0" borderId="52" xfId="0" applyFont="1" applyBorder="1"/>
    <xf numFmtId="0" fontId="16" fillId="0" borderId="52" xfId="0" applyFont="1" applyBorder="1" applyAlignment="1">
      <alignment horizontal="center"/>
    </xf>
    <xf numFmtId="0" fontId="27" fillId="0" borderId="52" xfId="0" applyFont="1" applyBorder="1" applyAlignment="1">
      <alignment horizontal="left" vertical="center" wrapText="1"/>
    </xf>
    <xf numFmtId="4" fontId="16" fillId="0" borderId="52" xfId="0" applyNumberFormat="1" applyFont="1" applyBorder="1"/>
    <xf numFmtId="49" fontId="16" fillId="0" borderId="34" xfId="0" applyNumberFormat="1" applyFont="1" applyBorder="1"/>
    <xf numFmtId="0" fontId="28" fillId="0" borderId="34" xfId="0" applyFont="1" applyBorder="1" applyAlignment="1">
      <alignment horizontal="center"/>
    </xf>
    <xf numFmtId="0" fontId="16" fillId="0" borderId="34" xfId="0" applyFont="1" applyBorder="1"/>
    <xf numFmtId="0" fontId="26" fillId="0" borderId="34" xfId="0" applyFont="1" applyBorder="1" applyAlignment="1">
      <alignment horizontal="center"/>
    </xf>
    <xf numFmtId="4" fontId="16" fillId="0" borderId="34" xfId="0" applyNumberFormat="1" applyFont="1" applyBorder="1"/>
    <xf numFmtId="49" fontId="16" fillId="0" borderId="49" xfId="0" applyNumberFormat="1" applyFont="1" applyBorder="1"/>
    <xf numFmtId="0" fontId="28" fillId="0" borderId="49" xfId="0" applyFont="1" applyBorder="1" applyAlignment="1">
      <alignment horizontal="center"/>
    </xf>
    <xf numFmtId="0" fontId="16" fillId="0" borderId="49" xfId="0" applyFont="1" applyBorder="1"/>
    <xf numFmtId="0" fontId="26" fillId="0" borderId="49" xfId="0" applyFont="1" applyBorder="1" applyAlignment="1">
      <alignment horizontal="center"/>
    </xf>
    <xf numFmtId="4" fontId="16" fillId="0" borderId="49" xfId="0" applyNumberFormat="1" applyFont="1" applyBorder="1"/>
    <xf numFmtId="4" fontId="28" fillId="0" borderId="49" xfId="0" applyNumberFormat="1" applyFont="1" applyBorder="1"/>
    <xf numFmtId="49" fontId="16" fillId="0" borderId="2" xfId="0" applyNumberFormat="1" applyFont="1" applyBorder="1"/>
    <xf numFmtId="0" fontId="16" fillId="0" borderId="2" xfId="0" applyFont="1" applyBorder="1"/>
    <xf numFmtId="4" fontId="28" fillId="0" borderId="61" xfId="0" applyNumberFormat="1" applyFont="1" applyBorder="1"/>
    <xf numFmtId="0" fontId="28" fillId="0" borderId="0" xfId="0" applyFont="1"/>
    <xf numFmtId="0" fontId="13" fillId="0" borderId="60" xfId="0" applyFont="1" applyBorder="1"/>
    <xf numFmtId="0" fontId="20" fillId="0" borderId="51" xfId="1" applyFont="1" applyBorder="1"/>
    <xf numFmtId="0" fontId="12" fillId="3" borderId="51" xfId="0" applyFont="1" applyFill="1" applyBorder="1"/>
    <xf numFmtId="0" fontId="11" fillId="3" borderId="51" xfId="0" applyFont="1" applyFill="1" applyBorder="1"/>
    <xf numFmtId="3" fontId="11" fillId="3" borderId="51" xfId="0" applyNumberFormat="1" applyFont="1" applyFill="1" applyBorder="1"/>
    <xf numFmtId="0" fontId="0" fillId="3" borderId="51" xfId="0" applyFill="1" applyBorder="1"/>
    <xf numFmtId="2" fontId="11" fillId="0" borderId="51" xfId="0" applyNumberFormat="1" applyFont="1" applyBorder="1"/>
    <xf numFmtId="0" fontId="21" fillId="0" borderId="60" xfId="0" applyFont="1" applyBorder="1"/>
    <xf numFmtId="3" fontId="11" fillId="0" borderId="59" xfId="0" applyNumberFormat="1" applyFont="1" applyBorder="1"/>
    <xf numFmtId="0" fontId="10" fillId="0" borderId="59" xfId="0" applyFont="1" applyBorder="1"/>
    <xf numFmtId="0" fontId="18" fillId="0" borderId="60" xfId="1" applyFont="1" applyBorder="1"/>
    <xf numFmtId="0" fontId="22" fillId="0" borderId="51" xfId="1" applyFont="1" applyBorder="1"/>
    <xf numFmtId="0" fontId="29" fillId="0" borderId="0" xfId="1" applyFont="1"/>
    <xf numFmtId="0" fontId="18" fillId="0" borderId="62" xfId="1" applyFont="1" applyBorder="1"/>
    <xf numFmtId="16" fontId="10" fillId="0" borderId="60" xfId="0" applyNumberFormat="1" applyFont="1" applyBorder="1" applyAlignment="1">
      <alignment horizontal="center"/>
    </xf>
    <xf numFmtId="0" fontId="18" fillId="0" borderId="51" xfId="1" applyFont="1" applyBorder="1"/>
    <xf numFmtId="0" fontId="2" fillId="0" borderId="0" xfId="0" applyFont="1" applyAlignment="1">
      <alignment horizontal="center"/>
    </xf>
    <xf numFmtId="0" fontId="19" fillId="0" borderId="60" xfId="1" applyFont="1" applyBorder="1"/>
    <xf numFmtId="4" fontId="11" fillId="0" borderId="59" xfId="0" applyNumberFormat="1" applyFont="1" applyBorder="1"/>
    <xf numFmtId="4" fontId="26" fillId="0" borderId="34" xfId="0" applyNumberFormat="1" applyFont="1" applyBorder="1"/>
    <xf numFmtId="0" fontId="12" fillId="4" borderId="51" xfId="0" applyFont="1" applyFill="1" applyBorder="1"/>
    <xf numFmtId="0" fontId="11" fillId="4" borderId="51" xfId="0" applyFont="1" applyFill="1" applyBorder="1"/>
    <xf numFmtId="3" fontId="11" fillId="4" borderId="51" xfId="0" applyNumberFormat="1" applyFont="1" applyFill="1" applyBorder="1"/>
    <xf numFmtId="0" fontId="10" fillId="4" borderId="51" xfId="0" applyFont="1" applyFill="1" applyBorder="1"/>
    <xf numFmtId="0" fontId="13" fillId="4" borderId="51" xfId="0" applyFont="1" applyFill="1" applyBorder="1"/>
    <xf numFmtId="0" fontId="21" fillId="4" borderId="51" xfId="0" applyFont="1" applyFill="1" applyBorder="1"/>
    <xf numFmtId="4" fontId="11" fillId="4" borderId="51" xfId="0" applyNumberFormat="1" applyFont="1" applyFill="1" applyBorder="1"/>
    <xf numFmtId="0" fontId="12" fillId="0" borderId="0" xfId="0" applyFont="1" applyBorder="1"/>
    <xf numFmtId="0" fontId="12" fillId="3" borderId="63" xfId="0" applyFont="1" applyFill="1" applyBorder="1"/>
    <xf numFmtId="0" fontId="11" fillId="3" borderId="63" xfId="0" applyFont="1" applyFill="1" applyBorder="1"/>
    <xf numFmtId="0" fontId="13" fillId="0" borderId="0" xfId="0" applyFont="1" applyBorder="1" applyAlignment="1">
      <alignment horizontal="right"/>
    </xf>
    <xf numFmtId="3" fontId="11" fillId="3" borderId="59" xfId="0" applyNumberFormat="1" applyFont="1" applyFill="1" applyBorder="1"/>
    <xf numFmtId="0" fontId="11" fillId="3" borderId="59" xfId="0" applyFont="1" applyFill="1" applyBorder="1"/>
    <xf numFmtId="3" fontId="13" fillId="0" borderId="64" xfId="0" applyNumberFormat="1" applyFont="1" applyBorder="1"/>
    <xf numFmtId="3" fontId="13" fillId="0" borderId="65" xfId="0" applyNumberFormat="1" applyFont="1" applyBorder="1"/>
    <xf numFmtId="0" fontId="0" fillId="0" borderId="49" xfId="0" applyBorder="1" applyAlignment="1">
      <alignment horizontal="center"/>
    </xf>
    <xf numFmtId="4" fontId="0" fillId="0" borderId="49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66" xfId="0" applyBorder="1" applyAlignment="1">
      <alignment horizontal="center"/>
    </xf>
    <xf numFmtId="4" fontId="0" fillId="0" borderId="66" xfId="0" applyNumberFormat="1" applyBorder="1"/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4" fontId="0" fillId="0" borderId="34" xfId="0" applyNumberFormat="1" applyBorder="1"/>
    <xf numFmtId="4" fontId="0" fillId="0" borderId="22" xfId="0" applyNumberForma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4" fontId="0" fillId="0" borderId="68" xfId="0" applyNumberFormat="1" applyBorder="1" applyAlignment="1">
      <alignment horizontal="center"/>
    </xf>
    <xf numFmtId="4" fontId="2" fillId="0" borderId="69" xfId="0" applyNumberFormat="1" applyFont="1" applyBorder="1" applyAlignment="1">
      <alignment horizontal="center"/>
    </xf>
    <xf numFmtId="0" fontId="2" fillId="0" borderId="64" xfId="0" applyFont="1" applyBorder="1"/>
    <xf numFmtId="0" fontId="0" fillId="0" borderId="67" xfId="0" applyBorder="1"/>
    <xf numFmtId="4" fontId="2" fillId="0" borderId="65" xfId="0" applyNumberFormat="1" applyFont="1" applyBorder="1"/>
    <xf numFmtId="4" fontId="0" fillId="0" borderId="66" xfId="0" applyNumberFormat="1" applyBorder="1" applyAlignment="1">
      <alignment horizontal="center"/>
    </xf>
    <xf numFmtId="4" fontId="0" fillId="0" borderId="68" xfId="0" applyNumberFormat="1" applyBorder="1"/>
    <xf numFmtId="4" fontId="2" fillId="0" borderId="69" xfId="0" applyNumberFormat="1" applyFont="1" applyBorder="1"/>
    <xf numFmtId="4" fontId="0" fillId="0" borderId="34" xfId="0" applyNumberFormat="1" applyBorder="1" applyAlignment="1">
      <alignment horizontal="center"/>
    </xf>
    <xf numFmtId="4" fontId="0" fillId="0" borderId="3" xfId="0" applyNumberFormat="1" applyFont="1" applyBorder="1"/>
    <xf numFmtId="4" fontId="2" fillId="0" borderId="46" xfId="0" applyNumberFormat="1" applyFont="1" applyBorder="1"/>
    <xf numFmtId="4" fontId="0" fillId="0" borderId="46" xfId="0" applyNumberFormat="1" applyFont="1" applyBorder="1"/>
    <xf numFmtId="4" fontId="0" fillId="0" borderId="70" xfId="0" applyNumberFormat="1" applyFont="1" applyBorder="1"/>
    <xf numFmtId="0" fontId="0" fillId="0" borderId="71" xfId="0" applyBorder="1"/>
    <xf numFmtId="4" fontId="0" fillId="0" borderId="47" xfId="0" applyNumberFormat="1" applyBorder="1"/>
    <xf numFmtId="4" fontId="2" fillId="0" borderId="47" xfId="0" applyNumberFormat="1" applyFont="1" applyBorder="1"/>
    <xf numFmtId="3" fontId="0" fillId="0" borderId="47" xfId="0" applyNumberFormat="1" applyBorder="1"/>
    <xf numFmtId="3" fontId="0" fillId="0" borderId="71" xfId="0" applyNumberFormat="1" applyBorder="1"/>
    <xf numFmtId="4" fontId="0" fillId="0" borderId="72" xfId="0" applyNumberFormat="1" applyBorder="1"/>
    <xf numFmtId="4" fontId="2" fillId="0" borderId="73" xfId="0" applyNumberFormat="1" applyFont="1" applyBorder="1"/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" fontId="0" fillId="0" borderId="31" xfId="0" applyNumberForma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4" fontId="0" fillId="0" borderId="33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" fontId="0" fillId="0" borderId="33" xfId="0" applyNumberFormat="1" applyBorder="1" applyAlignment="1">
      <alignment horizontal="center" vertical="center" wrapText="1"/>
    </xf>
    <xf numFmtId="4" fontId="0" fillId="0" borderId="34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0" fillId="0" borderId="30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4" fontId="0" fillId="0" borderId="3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left" vertical="center" wrapText="1"/>
    </xf>
    <xf numFmtId="0" fontId="0" fillId="0" borderId="35" xfId="0" applyBorder="1" applyAlignment="1">
      <alignment horizontal="center" vertical="center" wrapText="1"/>
    </xf>
    <xf numFmtId="4" fontId="0" fillId="0" borderId="37" xfId="0" applyNumberFormat="1" applyFont="1" applyBorder="1" applyAlignment="1">
      <alignment horizontal="center" vertical="center" wrapText="1"/>
    </xf>
    <xf numFmtId="4" fontId="0" fillId="0" borderId="36" xfId="0" applyNumberFormat="1" applyBorder="1" applyAlignment="1">
      <alignment horizontal="center" vertical="center" wrapText="1"/>
    </xf>
    <xf numFmtId="4" fontId="0" fillId="0" borderId="37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" fontId="0" fillId="0" borderId="26" xfId="0" applyNumberForma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10" fillId="2" borderId="49" xfId="0" applyFont="1" applyFill="1" applyBorder="1" applyAlignment="1">
      <alignment horizontal="center" vertical="center" textRotation="90" wrapText="1"/>
    </xf>
    <xf numFmtId="0" fontId="25" fillId="0" borderId="49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5" fillId="0" borderId="16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4" fontId="11" fillId="0" borderId="55" xfId="0" applyNumberFormat="1" applyFont="1" applyBorder="1" applyAlignment="1">
      <alignment horizontal="left"/>
    </xf>
    <xf numFmtId="4" fontId="11" fillId="0" borderId="56" xfId="0" applyNumberFormat="1" applyFont="1" applyBorder="1" applyAlignment="1">
      <alignment horizontal="left"/>
    </xf>
    <xf numFmtId="4" fontId="11" fillId="0" borderId="57" xfId="0" applyNumberFormat="1" applyFont="1" applyBorder="1" applyAlignment="1">
      <alignment horizontal="center"/>
    </xf>
    <xf numFmtId="4" fontId="11" fillId="0" borderId="58" xfId="0" applyNumberFormat="1" applyFont="1" applyBorder="1" applyAlignment="1">
      <alignment horizontal="center"/>
    </xf>
    <xf numFmtId="4" fontId="13" fillId="0" borderId="16" xfId="0" applyNumberFormat="1" applyFont="1" applyBorder="1" applyAlignment="1">
      <alignment horizontal="center"/>
    </xf>
    <xf numFmtId="4" fontId="13" fillId="0" borderId="18" xfId="0" applyNumberFormat="1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4" fontId="11" fillId="0" borderId="53" xfId="0" applyNumberFormat="1" applyFont="1" applyBorder="1" applyAlignment="1">
      <alignment horizontal="left"/>
    </xf>
    <xf numFmtId="4" fontId="11" fillId="0" borderId="54" xfId="0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0" fillId="0" borderId="70" xfId="0" applyNumberFormat="1" applyBorder="1"/>
    <xf numFmtId="0" fontId="2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64</xdr:row>
      <xdr:rowOff>104775</xdr:rowOff>
    </xdr:from>
    <xdr:to>
      <xdr:col>6</xdr:col>
      <xdr:colOff>447675</xdr:colOff>
      <xdr:row>64</xdr:row>
      <xdr:rowOff>114300</xdr:rowOff>
    </xdr:to>
    <xdr:cxnSp macro="">
      <xdr:nvCxnSpPr>
        <xdr:cNvPr id="5" name="4 Conector recto de flecha"/>
        <xdr:cNvCxnSpPr/>
      </xdr:nvCxnSpPr>
      <xdr:spPr>
        <a:xfrm>
          <a:off x="5972175" y="13782675"/>
          <a:ext cx="11620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65</xdr:row>
      <xdr:rowOff>104775</xdr:rowOff>
    </xdr:from>
    <xdr:to>
      <xdr:col>6</xdr:col>
      <xdr:colOff>400050</xdr:colOff>
      <xdr:row>65</xdr:row>
      <xdr:rowOff>114300</xdr:rowOff>
    </xdr:to>
    <xdr:cxnSp macro="">
      <xdr:nvCxnSpPr>
        <xdr:cNvPr id="6" name="5 Conector recto de flecha"/>
        <xdr:cNvCxnSpPr/>
      </xdr:nvCxnSpPr>
      <xdr:spPr>
        <a:xfrm>
          <a:off x="5924550" y="13973175"/>
          <a:ext cx="11620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59</xdr:row>
      <xdr:rowOff>104775</xdr:rowOff>
    </xdr:from>
    <xdr:to>
      <xdr:col>6</xdr:col>
      <xdr:colOff>447675</xdr:colOff>
      <xdr:row>59</xdr:row>
      <xdr:rowOff>114300</xdr:rowOff>
    </xdr:to>
    <xdr:cxnSp macro="">
      <xdr:nvCxnSpPr>
        <xdr:cNvPr id="2" name="1 Conector recto de flecha"/>
        <xdr:cNvCxnSpPr/>
      </xdr:nvCxnSpPr>
      <xdr:spPr>
        <a:xfrm>
          <a:off x="5972175" y="12639675"/>
          <a:ext cx="11620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60</xdr:row>
      <xdr:rowOff>104775</xdr:rowOff>
    </xdr:from>
    <xdr:to>
      <xdr:col>6</xdr:col>
      <xdr:colOff>400050</xdr:colOff>
      <xdr:row>60</xdr:row>
      <xdr:rowOff>114300</xdr:rowOff>
    </xdr:to>
    <xdr:cxnSp macro="">
      <xdr:nvCxnSpPr>
        <xdr:cNvPr id="3" name="2 Conector recto de flecha"/>
        <xdr:cNvCxnSpPr/>
      </xdr:nvCxnSpPr>
      <xdr:spPr>
        <a:xfrm>
          <a:off x="5924550" y="12830175"/>
          <a:ext cx="11620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showGridLines="0" topLeftCell="A73" workbookViewId="0">
      <selection activeCell="E84" sqref="E84"/>
    </sheetView>
  </sheetViews>
  <sheetFormatPr baseColWidth="10" defaultRowHeight="15" x14ac:dyDescent="0.25"/>
  <cols>
    <col min="2" max="2" width="43.140625" customWidth="1"/>
    <col min="3" max="3" width="12.42578125" customWidth="1"/>
    <col min="5" max="5" width="11.7109375" bestFit="1" customWidth="1"/>
    <col min="7" max="7" width="13.140625" customWidth="1"/>
    <col min="10" max="10" width="14.85546875" customWidth="1"/>
    <col min="11" max="11" width="11.7109375" bestFit="1" customWidth="1"/>
    <col min="13" max="13" width="11.7109375" bestFit="1" customWidth="1"/>
  </cols>
  <sheetData>
    <row r="1" spans="1:13" ht="15.75" thickBot="1" x14ac:dyDescent="0.3"/>
    <row r="2" spans="1:13" x14ac:dyDescent="0.25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2"/>
    </row>
    <row r="3" spans="1:13" x14ac:dyDescent="0.25">
      <c r="A3" s="273" t="s">
        <v>1</v>
      </c>
      <c r="B3" s="274"/>
      <c r="C3" s="274"/>
      <c r="D3" s="274"/>
      <c r="E3" s="274"/>
      <c r="F3" s="274"/>
      <c r="G3" s="274"/>
      <c r="H3" s="274"/>
      <c r="I3" s="274"/>
      <c r="J3" s="274"/>
      <c r="K3" s="275"/>
    </row>
    <row r="4" spans="1:13" x14ac:dyDescent="0.25">
      <c r="A4" s="9" t="s">
        <v>2</v>
      </c>
      <c r="B4" s="7"/>
      <c r="C4" s="7"/>
      <c r="D4" s="7"/>
      <c r="E4" s="7"/>
      <c r="F4" s="7"/>
      <c r="G4" s="7"/>
      <c r="H4" s="7"/>
      <c r="I4" s="7"/>
      <c r="J4" s="7"/>
      <c r="K4" s="10"/>
    </row>
    <row r="5" spans="1:13" ht="15.75" thickBot="1" x14ac:dyDescent="0.3">
      <c r="A5" s="11" t="s">
        <v>3</v>
      </c>
      <c r="B5" s="12" t="s">
        <v>4</v>
      </c>
      <c r="C5" s="12"/>
      <c r="D5" s="12"/>
      <c r="E5" s="12"/>
      <c r="F5" s="12"/>
      <c r="G5" s="58" t="s">
        <v>40</v>
      </c>
      <c r="H5" s="12"/>
      <c r="I5" s="12"/>
      <c r="J5" s="12"/>
      <c r="K5" s="13"/>
    </row>
    <row r="6" spans="1:13" ht="15.75" thickBot="1" x14ac:dyDescent="0.3">
      <c r="A6" s="21" t="s">
        <v>5</v>
      </c>
      <c r="B6" s="22" t="s">
        <v>6</v>
      </c>
      <c r="C6" s="276" t="s">
        <v>7</v>
      </c>
      <c r="D6" s="277"/>
      <c r="E6" s="278"/>
      <c r="F6" s="279" t="s">
        <v>8</v>
      </c>
      <c r="G6" s="279"/>
      <c r="H6" s="279"/>
      <c r="I6" s="279" t="s">
        <v>9</v>
      </c>
      <c r="J6" s="279"/>
      <c r="K6" s="279"/>
    </row>
    <row r="7" spans="1:13" ht="15.75" thickBot="1" x14ac:dyDescent="0.3">
      <c r="A7" s="19"/>
      <c r="B7" s="20"/>
      <c r="C7" s="23" t="s">
        <v>11</v>
      </c>
      <c r="D7" s="24" t="s">
        <v>12</v>
      </c>
      <c r="E7" s="25" t="s">
        <v>13</v>
      </c>
      <c r="F7" s="23" t="s">
        <v>11</v>
      </c>
      <c r="G7" s="24" t="s">
        <v>12</v>
      </c>
      <c r="H7" s="25" t="s">
        <v>13</v>
      </c>
      <c r="I7" s="23" t="s">
        <v>11</v>
      </c>
      <c r="J7" s="24" t="s">
        <v>12</v>
      </c>
      <c r="K7" s="25" t="s">
        <v>13</v>
      </c>
    </row>
    <row r="8" spans="1:13" x14ac:dyDescent="0.25">
      <c r="A8" s="36">
        <v>41123</v>
      </c>
      <c r="B8" s="30" t="s">
        <v>10</v>
      </c>
      <c r="C8" s="31">
        <v>500</v>
      </c>
      <c r="D8" s="32">
        <v>1000</v>
      </c>
      <c r="E8" s="33">
        <f>D8*C8</f>
        <v>500000</v>
      </c>
      <c r="F8" s="34"/>
      <c r="G8" s="35"/>
      <c r="H8" s="8"/>
      <c r="I8" s="31">
        <f>C8</f>
        <v>500</v>
      </c>
      <c r="J8" s="32">
        <f>D8</f>
        <v>1000</v>
      </c>
      <c r="K8" s="33">
        <f>E8</f>
        <v>500000</v>
      </c>
    </row>
    <row r="9" spans="1:13" ht="26.25" customHeight="1" x14ac:dyDescent="0.25">
      <c r="A9" s="281">
        <v>41123</v>
      </c>
      <c r="B9" s="37" t="s">
        <v>14</v>
      </c>
      <c r="C9" s="257">
        <v>400</v>
      </c>
      <c r="D9" s="265">
        <v>1142.4000000000001</v>
      </c>
      <c r="E9" s="259">
        <v>456960</v>
      </c>
      <c r="F9" s="3"/>
      <c r="G9" s="2"/>
      <c r="H9" s="1"/>
      <c r="I9" s="257">
        <f>I8+C9</f>
        <v>900</v>
      </c>
      <c r="J9" s="57" t="s">
        <v>43</v>
      </c>
      <c r="K9" s="259">
        <f>K8+E9</f>
        <v>956960</v>
      </c>
    </row>
    <row r="10" spans="1:13" x14ac:dyDescent="0.25">
      <c r="A10" s="282"/>
      <c r="B10" s="16"/>
      <c r="C10" s="258"/>
      <c r="D10" s="266"/>
      <c r="E10" s="261"/>
      <c r="F10" s="6"/>
      <c r="G10" s="5"/>
      <c r="H10" s="4"/>
      <c r="I10" s="258"/>
      <c r="J10" s="59" t="s">
        <v>44</v>
      </c>
      <c r="K10" s="261"/>
    </row>
    <row r="11" spans="1:13" x14ac:dyDescent="0.25">
      <c r="A11" s="262">
        <v>41125</v>
      </c>
      <c r="B11" s="263" t="s">
        <v>38</v>
      </c>
      <c r="C11" s="38"/>
      <c r="D11" s="56"/>
      <c r="E11" s="283">
        <v>480</v>
      </c>
      <c r="F11" s="3"/>
      <c r="G11" s="2"/>
      <c r="H11" s="1"/>
      <c r="I11" s="257">
        <f>I9</f>
        <v>900</v>
      </c>
      <c r="J11" s="57" t="s">
        <v>43</v>
      </c>
      <c r="K11" s="283">
        <f>K9+E11</f>
        <v>957440</v>
      </c>
    </row>
    <row r="12" spans="1:13" ht="18" customHeight="1" x14ac:dyDescent="0.25">
      <c r="A12" s="258"/>
      <c r="B12" s="264"/>
      <c r="C12" s="15"/>
      <c r="D12" s="29"/>
      <c r="E12" s="284"/>
      <c r="F12" s="6"/>
      <c r="G12" s="5"/>
      <c r="H12" s="4"/>
      <c r="I12" s="258"/>
      <c r="J12" s="59" t="s">
        <v>39</v>
      </c>
      <c r="K12" s="284"/>
    </row>
    <row r="13" spans="1:13" x14ac:dyDescent="0.25">
      <c r="A13" s="262">
        <v>41126</v>
      </c>
      <c r="B13" s="263" t="s">
        <v>41</v>
      </c>
      <c r="C13" s="38"/>
      <c r="D13" s="56"/>
      <c r="E13" s="40"/>
      <c r="F13" s="257">
        <v>600</v>
      </c>
      <c r="G13" s="2" t="s">
        <v>43</v>
      </c>
      <c r="H13" s="259">
        <v>614360</v>
      </c>
      <c r="I13" s="257">
        <f>I11-F13</f>
        <v>300</v>
      </c>
      <c r="J13" s="267">
        <v>1143.5999999999999</v>
      </c>
      <c r="K13" s="259">
        <f>K11-H13</f>
        <v>343080</v>
      </c>
    </row>
    <row r="14" spans="1:13" x14ac:dyDescent="0.25">
      <c r="A14" s="258"/>
      <c r="B14" s="264"/>
      <c r="C14" s="15"/>
      <c r="D14" s="29"/>
      <c r="E14" s="26"/>
      <c r="F14" s="258"/>
      <c r="G14" s="5" t="s">
        <v>42</v>
      </c>
      <c r="H14" s="260"/>
      <c r="I14" s="258"/>
      <c r="J14" s="268"/>
      <c r="K14" s="261"/>
      <c r="M14">
        <f>I14+I13</f>
        <v>300</v>
      </c>
    </row>
    <row r="15" spans="1:13" x14ac:dyDescent="0.25">
      <c r="A15" s="262">
        <v>41129</v>
      </c>
      <c r="B15" s="263" t="s">
        <v>45</v>
      </c>
      <c r="C15" s="257">
        <v>700</v>
      </c>
      <c r="D15" s="265">
        <v>1187.5</v>
      </c>
      <c r="E15" s="259">
        <f>D15*C15</f>
        <v>831250</v>
      </c>
      <c r="F15" s="257"/>
      <c r="G15" s="2"/>
      <c r="H15" s="259"/>
      <c r="I15" s="257">
        <f>I13+C15</f>
        <v>1000</v>
      </c>
      <c r="J15" s="57" t="s">
        <v>46</v>
      </c>
      <c r="K15" s="259">
        <f>K13+E15</f>
        <v>1174330</v>
      </c>
    </row>
    <row r="16" spans="1:13" ht="18.75" customHeight="1" x14ac:dyDescent="0.25">
      <c r="A16" s="258"/>
      <c r="B16" s="264"/>
      <c r="C16" s="258"/>
      <c r="D16" s="266"/>
      <c r="E16" s="261"/>
      <c r="F16" s="258"/>
      <c r="G16" s="5"/>
      <c r="H16" s="260"/>
      <c r="I16" s="258"/>
      <c r="J16" s="59" t="s">
        <v>47</v>
      </c>
      <c r="K16" s="261"/>
    </row>
    <row r="17" spans="1:15" x14ac:dyDescent="0.25">
      <c r="A17" s="262">
        <v>41134</v>
      </c>
      <c r="B17" s="263" t="s">
        <v>48</v>
      </c>
      <c r="C17" s="257"/>
      <c r="D17" s="265"/>
      <c r="E17" s="259">
        <v>700</v>
      </c>
      <c r="F17" s="257"/>
      <c r="G17" s="2"/>
      <c r="H17" s="259"/>
      <c r="I17" s="257">
        <f>I15+C17</f>
        <v>1000</v>
      </c>
      <c r="J17" s="57" t="s">
        <v>46</v>
      </c>
      <c r="K17" s="259">
        <f>K15+E17</f>
        <v>1175030</v>
      </c>
    </row>
    <row r="18" spans="1:15" x14ac:dyDescent="0.25">
      <c r="A18" s="258"/>
      <c r="B18" s="264"/>
      <c r="C18" s="258"/>
      <c r="D18" s="266"/>
      <c r="E18" s="261"/>
      <c r="F18" s="258"/>
      <c r="G18" s="5"/>
      <c r="H18" s="260"/>
      <c r="I18" s="258"/>
      <c r="J18" s="59" t="s">
        <v>49</v>
      </c>
      <c r="K18" s="261"/>
    </row>
    <row r="19" spans="1:15" x14ac:dyDescent="0.25">
      <c r="A19" s="262">
        <v>41136</v>
      </c>
      <c r="B19" s="263" t="s">
        <v>50</v>
      </c>
      <c r="C19" s="257"/>
      <c r="D19" s="265"/>
      <c r="E19" s="259"/>
      <c r="F19" s="257">
        <v>100</v>
      </c>
      <c r="G19" s="267">
        <v>1187.5</v>
      </c>
      <c r="H19" s="259">
        <f>G19*F19</f>
        <v>118750</v>
      </c>
      <c r="I19" s="257">
        <f>I17-F19</f>
        <v>900</v>
      </c>
      <c r="J19" s="57" t="s">
        <v>46</v>
      </c>
      <c r="K19" s="259">
        <v>1056180</v>
      </c>
      <c r="L19">
        <f>300*1143.6</f>
        <v>343080</v>
      </c>
    </row>
    <row r="20" spans="1:15" x14ac:dyDescent="0.25">
      <c r="A20" s="258"/>
      <c r="B20" s="264"/>
      <c r="C20" s="258"/>
      <c r="D20" s="266"/>
      <c r="E20" s="261"/>
      <c r="F20" s="258"/>
      <c r="G20" s="268"/>
      <c r="H20" s="260"/>
      <c r="I20" s="258"/>
      <c r="J20" s="59" t="s">
        <v>51</v>
      </c>
      <c r="K20" s="261"/>
      <c r="L20">
        <f>600*1188.5</f>
        <v>713100</v>
      </c>
      <c r="M20">
        <f>+L19+L20</f>
        <v>1056180</v>
      </c>
    </row>
    <row r="21" spans="1:15" x14ac:dyDescent="0.25">
      <c r="A21" s="262">
        <v>41139</v>
      </c>
      <c r="B21" s="263" t="s">
        <v>52</v>
      </c>
      <c r="C21" s="257">
        <v>1000</v>
      </c>
      <c r="D21" s="265">
        <v>1200</v>
      </c>
      <c r="E21" s="259">
        <f>D21*C21</f>
        <v>1200000</v>
      </c>
      <c r="F21" s="257"/>
      <c r="G21" s="267"/>
      <c r="H21" s="259"/>
      <c r="I21" s="257">
        <f>I19+C21</f>
        <v>1900</v>
      </c>
      <c r="J21" s="57" t="s">
        <v>46</v>
      </c>
      <c r="K21" s="259">
        <f>K19+E21</f>
        <v>2256180</v>
      </c>
      <c r="O21">
        <f>300*1143.6</f>
        <v>343080</v>
      </c>
    </row>
    <row r="22" spans="1:15" x14ac:dyDescent="0.25">
      <c r="A22" s="285"/>
      <c r="B22" s="286"/>
      <c r="C22" s="287"/>
      <c r="D22" s="288"/>
      <c r="E22" s="289"/>
      <c r="F22" s="287"/>
      <c r="G22" s="290"/>
      <c r="H22" s="289"/>
      <c r="I22" s="287"/>
      <c r="J22" s="60" t="s">
        <v>51</v>
      </c>
      <c r="K22" s="289"/>
      <c r="M22" s="43">
        <f>K19+E21</f>
        <v>2256180</v>
      </c>
      <c r="O22">
        <f>600*1188.5</f>
        <v>713100</v>
      </c>
    </row>
    <row r="23" spans="1:15" x14ac:dyDescent="0.25">
      <c r="A23" s="258"/>
      <c r="B23" s="264"/>
      <c r="C23" s="258"/>
      <c r="D23" s="266"/>
      <c r="E23" s="261"/>
      <c r="F23" s="258"/>
      <c r="G23" s="268"/>
      <c r="H23" s="260"/>
      <c r="I23" s="258"/>
      <c r="J23" s="61" t="s">
        <v>53</v>
      </c>
      <c r="K23" s="261"/>
      <c r="O23">
        <f>1000*1200</f>
        <v>1200000</v>
      </c>
    </row>
    <row r="24" spans="1:15" x14ac:dyDescent="0.25">
      <c r="A24" s="262">
        <v>41152</v>
      </c>
      <c r="B24" s="263" t="s">
        <v>54</v>
      </c>
      <c r="C24" s="257"/>
      <c r="D24" s="265"/>
      <c r="E24" s="259"/>
      <c r="F24" s="257">
        <v>500</v>
      </c>
      <c r="G24" s="2" t="s">
        <v>46</v>
      </c>
      <c r="H24" s="259">
        <v>580780</v>
      </c>
      <c r="I24" s="257">
        <f>I21-F24</f>
        <v>1400</v>
      </c>
      <c r="J24" s="62" t="s">
        <v>55</v>
      </c>
      <c r="K24" s="293">
        <f>K21-H24</f>
        <v>1675400</v>
      </c>
      <c r="O24">
        <f>O23+O22+O21</f>
        <v>2256180</v>
      </c>
    </row>
    <row r="25" spans="1:15" ht="15.75" thickBot="1" x14ac:dyDescent="0.3">
      <c r="A25" s="291"/>
      <c r="B25" s="295"/>
      <c r="C25" s="291"/>
      <c r="D25" s="296"/>
      <c r="E25" s="297"/>
      <c r="F25" s="291"/>
      <c r="G25" s="12" t="s">
        <v>355</v>
      </c>
      <c r="H25" s="292"/>
      <c r="I25" s="291"/>
      <c r="J25" s="63" t="s">
        <v>53</v>
      </c>
      <c r="K25" s="294"/>
      <c r="M25">
        <f>400*1188.5</f>
        <v>475400</v>
      </c>
    </row>
    <row r="26" spans="1:15" x14ac:dyDescent="0.25">
      <c r="M26">
        <f>1000*1200</f>
        <v>1200000</v>
      </c>
    </row>
    <row r="27" spans="1:15" x14ac:dyDescent="0.25">
      <c r="C27" s="280" t="s">
        <v>15</v>
      </c>
      <c r="D27" s="280"/>
      <c r="E27" s="280"/>
      <c r="F27" s="280"/>
      <c r="H27" s="269" t="s">
        <v>59</v>
      </c>
      <c r="I27" s="269"/>
      <c r="J27" s="269"/>
      <c r="K27" s="269"/>
      <c r="M27">
        <f>M26+M25</f>
        <v>1675400</v>
      </c>
    </row>
    <row r="28" spans="1:15" x14ac:dyDescent="0.25">
      <c r="C28" s="49" t="s">
        <v>16</v>
      </c>
    </row>
    <row r="29" spans="1:15" x14ac:dyDescent="0.25">
      <c r="C29">
        <v>400</v>
      </c>
      <c r="D29" t="s">
        <v>17</v>
      </c>
      <c r="E29">
        <v>1200</v>
      </c>
      <c r="F29" s="43">
        <f>C29*E29</f>
        <v>480000</v>
      </c>
      <c r="I29">
        <f>300*1143.6</f>
        <v>343080</v>
      </c>
    </row>
    <row r="30" spans="1:15" x14ac:dyDescent="0.25">
      <c r="C30">
        <v>300</v>
      </c>
      <c r="D30" t="s">
        <v>18</v>
      </c>
      <c r="E30">
        <v>900</v>
      </c>
      <c r="F30" s="44">
        <f>C30*E30</f>
        <v>270000</v>
      </c>
      <c r="I30">
        <f>200*1188.5</f>
        <v>237700</v>
      </c>
    </row>
    <row r="31" spans="1:15" x14ac:dyDescent="0.25">
      <c r="F31" s="43">
        <f>F30+F29</f>
        <v>750000</v>
      </c>
      <c r="I31">
        <f>I30+I29</f>
        <v>580780</v>
      </c>
    </row>
    <row r="32" spans="1:15" x14ac:dyDescent="0.25">
      <c r="D32" t="s">
        <v>19</v>
      </c>
      <c r="F32" s="44">
        <f>-F31*0.05</f>
        <v>-37500</v>
      </c>
    </row>
    <row r="33" spans="3:6" x14ac:dyDescent="0.25">
      <c r="F33" s="43">
        <f>F31+F32</f>
        <v>712500</v>
      </c>
    </row>
    <row r="34" spans="3:6" x14ac:dyDescent="0.25">
      <c r="D34" t="s">
        <v>20</v>
      </c>
      <c r="F34" s="45">
        <v>1500</v>
      </c>
    </row>
    <row r="35" spans="3:6" x14ac:dyDescent="0.25">
      <c r="F35" s="46">
        <f>F34+F33</f>
        <v>714000</v>
      </c>
    </row>
    <row r="36" spans="3:6" x14ac:dyDescent="0.25">
      <c r="D36" t="s">
        <v>21</v>
      </c>
      <c r="F36" s="29">
        <v>1000</v>
      </c>
    </row>
    <row r="37" spans="3:6" x14ac:dyDescent="0.25">
      <c r="F37" s="46">
        <f>F36+F35</f>
        <v>715000</v>
      </c>
    </row>
    <row r="38" spans="3:6" x14ac:dyDescent="0.25">
      <c r="D38" t="s">
        <v>22</v>
      </c>
      <c r="F38" s="64">
        <f>F37*0.18</f>
        <v>128700</v>
      </c>
    </row>
    <row r="39" spans="3:6" ht="15.75" thickBot="1" x14ac:dyDescent="0.3">
      <c r="D39" t="s">
        <v>23</v>
      </c>
      <c r="F39" s="47">
        <f>F37+F38</f>
        <v>843700</v>
      </c>
    </row>
    <row r="40" spans="3:6" ht="15.75" thickTop="1" x14ac:dyDescent="0.25"/>
    <row r="41" spans="3:6" x14ac:dyDescent="0.25">
      <c r="C41" s="49" t="s">
        <v>24</v>
      </c>
    </row>
    <row r="42" spans="3:6" x14ac:dyDescent="0.25">
      <c r="C42" s="49" t="s">
        <v>28</v>
      </c>
    </row>
    <row r="43" spans="3:6" x14ac:dyDescent="0.25">
      <c r="C43" t="s">
        <v>25</v>
      </c>
    </row>
    <row r="44" spans="3:6" x14ac:dyDescent="0.25">
      <c r="C44" s="50"/>
      <c r="D44" s="43">
        <v>750000</v>
      </c>
      <c r="F44" s="43">
        <v>1500</v>
      </c>
    </row>
    <row r="45" spans="3:6" x14ac:dyDescent="0.25">
      <c r="D45" s="43">
        <v>480000</v>
      </c>
      <c r="F45" s="48" t="s">
        <v>26</v>
      </c>
    </row>
    <row r="46" spans="3:6" x14ac:dyDescent="0.25">
      <c r="D46" s="269" t="s">
        <v>27</v>
      </c>
      <c r="E46" s="269"/>
      <c r="F46" s="269"/>
    </row>
    <row r="47" spans="3:6" x14ac:dyDescent="0.25">
      <c r="C47" s="49" t="s">
        <v>31</v>
      </c>
    </row>
    <row r="48" spans="3:6" x14ac:dyDescent="0.25">
      <c r="C48">
        <v>400</v>
      </c>
      <c r="D48" t="s">
        <v>17</v>
      </c>
      <c r="E48">
        <v>1200</v>
      </c>
      <c r="F48" s="43">
        <f>C48*E48</f>
        <v>480000</v>
      </c>
    </row>
    <row r="49" spans="3:6" x14ac:dyDescent="0.25">
      <c r="D49" t="s">
        <v>19</v>
      </c>
      <c r="F49" s="29">
        <f>F48*0.05</f>
        <v>24000</v>
      </c>
    </row>
    <row r="50" spans="3:6" x14ac:dyDescent="0.25">
      <c r="D50" t="s">
        <v>32</v>
      </c>
      <c r="F50" s="43">
        <f>F48-F49</f>
        <v>456000</v>
      </c>
    </row>
    <row r="51" spans="3:6" x14ac:dyDescent="0.25">
      <c r="D51" t="s">
        <v>33</v>
      </c>
      <c r="F51" s="51">
        <v>960</v>
      </c>
    </row>
    <row r="52" spans="3:6" x14ac:dyDescent="0.25">
      <c r="D52" s="49" t="s">
        <v>34</v>
      </c>
      <c r="E52" s="49"/>
      <c r="F52" s="52">
        <f>F51+F50</f>
        <v>456960</v>
      </c>
    </row>
    <row r="54" spans="3:6" x14ac:dyDescent="0.25">
      <c r="C54" s="49" t="s">
        <v>36</v>
      </c>
    </row>
    <row r="55" spans="3:6" x14ac:dyDescent="0.25">
      <c r="D55" t="s">
        <v>34</v>
      </c>
      <c r="F55" s="43">
        <v>456960</v>
      </c>
    </row>
    <row r="56" spans="3:6" ht="15.75" thickBot="1" x14ac:dyDescent="0.3">
      <c r="D56" t="s">
        <v>37</v>
      </c>
      <c r="F56">
        <v>400</v>
      </c>
    </row>
    <row r="57" spans="3:6" ht="15.75" thickBot="1" x14ac:dyDescent="0.3">
      <c r="D57" s="53" t="s">
        <v>35</v>
      </c>
      <c r="E57" s="54"/>
      <c r="F57" s="55">
        <f>F55/F56</f>
        <v>1142.4000000000001</v>
      </c>
    </row>
    <row r="59" spans="3:6" x14ac:dyDescent="0.25">
      <c r="C59" s="280" t="s">
        <v>59</v>
      </c>
      <c r="D59" s="280"/>
      <c r="E59" s="280"/>
      <c r="F59" s="280"/>
    </row>
    <row r="60" spans="3:6" x14ac:dyDescent="0.25">
      <c r="C60" t="s">
        <v>60</v>
      </c>
    </row>
    <row r="61" spans="3:6" x14ac:dyDescent="0.25">
      <c r="C61" t="s">
        <v>61</v>
      </c>
      <c r="D61" s="65">
        <v>750</v>
      </c>
    </row>
    <row r="62" spans="3:6" ht="15.75" thickBot="1" x14ac:dyDescent="0.3">
      <c r="C62" t="s">
        <v>62</v>
      </c>
      <c r="D62" s="66">
        <f>D61*0.18</f>
        <v>135</v>
      </c>
    </row>
    <row r="63" spans="3:6" ht="15.75" thickBot="1" x14ac:dyDescent="0.3">
      <c r="C63" s="49" t="s">
        <v>32</v>
      </c>
      <c r="D63" s="67">
        <f>D62+D61</f>
        <v>885</v>
      </c>
    </row>
    <row r="64" spans="3:6" ht="15.75" thickTop="1" x14ac:dyDescent="0.25">
      <c r="C64" t="s">
        <v>63</v>
      </c>
    </row>
    <row r="65" spans="3:7" x14ac:dyDescent="0.25">
      <c r="C65" t="s">
        <v>64</v>
      </c>
      <c r="E65" s="46">
        <v>750000</v>
      </c>
      <c r="G65" s="65">
        <v>750</v>
      </c>
    </row>
    <row r="66" spans="3:7" x14ac:dyDescent="0.25">
      <c r="E66" s="43">
        <v>480000</v>
      </c>
      <c r="G66" s="68" t="s">
        <v>26</v>
      </c>
    </row>
    <row r="67" spans="3:7" ht="15.75" thickBot="1" x14ac:dyDescent="0.3">
      <c r="F67" s="49" t="s">
        <v>65</v>
      </c>
    </row>
    <row r="68" spans="3:7" ht="15.75" thickBot="1" x14ac:dyDescent="0.3">
      <c r="C68" s="69" t="s">
        <v>66</v>
      </c>
      <c r="D68" s="70"/>
      <c r="E68" s="70"/>
      <c r="F68" s="54" t="s">
        <v>67</v>
      </c>
      <c r="G68" s="71"/>
    </row>
    <row r="70" spans="3:7" x14ac:dyDescent="0.25">
      <c r="C70" s="280" t="s">
        <v>68</v>
      </c>
      <c r="D70" s="280"/>
      <c r="E70" s="280"/>
      <c r="F70" s="280"/>
    </row>
    <row r="71" spans="3:7" x14ac:dyDescent="0.25">
      <c r="C71" t="s">
        <v>88</v>
      </c>
      <c r="D71" t="s">
        <v>12</v>
      </c>
    </row>
    <row r="72" spans="3:7" x14ac:dyDescent="0.25">
      <c r="C72" t="s">
        <v>90</v>
      </c>
      <c r="D72" s="85">
        <v>2000</v>
      </c>
      <c r="E72" s="43">
        <f>D72*600</f>
        <v>1200000</v>
      </c>
    </row>
    <row r="73" spans="3:7" ht="15.75" thickBot="1" x14ac:dyDescent="0.3">
      <c r="C73" t="s">
        <v>89</v>
      </c>
      <c r="D73" s="85">
        <v>400</v>
      </c>
      <c r="E73" s="86">
        <f>D73*100</f>
        <v>40000</v>
      </c>
    </row>
    <row r="74" spans="3:7" ht="15.75" thickBot="1" x14ac:dyDescent="0.3">
      <c r="C74" s="49" t="s">
        <v>91</v>
      </c>
      <c r="E74" s="87">
        <f>E73+E72</f>
        <v>1240000</v>
      </c>
    </row>
    <row r="75" spans="3:7" ht="15.75" thickTop="1" x14ac:dyDescent="0.25">
      <c r="C75" t="s">
        <v>92</v>
      </c>
      <c r="E75" s="88">
        <f>E74*0.05</f>
        <v>62000</v>
      </c>
    </row>
    <row r="76" spans="3:7" ht="15.75" thickBot="1" x14ac:dyDescent="0.3">
      <c r="C76" t="s">
        <v>93</v>
      </c>
      <c r="E76" s="89">
        <f>E74-E75</f>
        <v>1178000</v>
      </c>
    </row>
    <row r="77" spans="3:7" ht="15.75" thickTop="1" x14ac:dyDescent="0.25">
      <c r="C77" t="s">
        <v>94</v>
      </c>
      <c r="E77" s="88">
        <f>E76*0.18</f>
        <v>212040</v>
      </c>
    </row>
    <row r="78" spans="3:7" ht="15.75" thickBot="1" x14ac:dyDescent="0.3">
      <c r="C78" s="49" t="s">
        <v>23</v>
      </c>
      <c r="D78" s="49"/>
      <c r="E78" s="90">
        <f>E76+E77</f>
        <v>1390040</v>
      </c>
    </row>
    <row r="80" spans="3:7" x14ac:dyDescent="0.25">
      <c r="C80" s="280" t="s">
        <v>58</v>
      </c>
      <c r="D80" s="280"/>
      <c r="E80" s="280"/>
      <c r="F80" s="280"/>
    </row>
    <row r="81" spans="3:6" x14ac:dyDescent="0.25">
      <c r="C81" t="s">
        <v>97</v>
      </c>
      <c r="D81" t="s">
        <v>12</v>
      </c>
      <c r="F81" s="49" t="s">
        <v>102</v>
      </c>
    </row>
    <row r="82" spans="3:6" x14ac:dyDescent="0.25">
      <c r="C82" t="s">
        <v>98</v>
      </c>
      <c r="D82" s="43">
        <v>1250</v>
      </c>
      <c r="E82" s="43">
        <f>D82*700</f>
        <v>875000</v>
      </c>
    </row>
    <row r="83" spans="3:6" x14ac:dyDescent="0.25">
      <c r="C83" t="s">
        <v>92</v>
      </c>
      <c r="E83" s="43">
        <f>E82*0.05</f>
        <v>43750</v>
      </c>
    </row>
    <row r="84" spans="3:6" ht="15.75" thickBot="1" x14ac:dyDescent="0.3">
      <c r="C84" t="s">
        <v>99</v>
      </c>
      <c r="E84" s="89">
        <f>E82-E83</f>
        <v>831250</v>
      </c>
      <c r="F84" s="104" t="s">
        <v>103</v>
      </c>
    </row>
    <row r="85" spans="3:6" ht="15.75" thickTop="1" x14ac:dyDescent="0.25">
      <c r="C85" t="s">
        <v>100</v>
      </c>
      <c r="E85" s="88">
        <f>E84*0.18</f>
        <v>149625</v>
      </c>
    </row>
    <row r="86" spans="3:6" ht="15.75" thickBot="1" x14ac:dyDescent="0.3">
      <c r="C86" s="49" t="s">
        <v>101</v>
      </c>
      <c r="D86" s="49"/>
      <c r="E86" s="90">
        <f>E85+E84</f>
        <v>980875</v>
      </c>
    </row>
    <row r="88" spans="3:6" x14ac:dyDescent="0.25">
      <c r="C88" s="280" t="s">
        <v>107</v>
      </c>
      <c r="D88" s="280"/>
      <c r="E88" s="280"/>
      <c r="F88" s="280"/>
    </row>
    <row r="89" spans="3:6" x14ac:dyDescent="0.25">
      <c r="C89" t="s">
        <v>108</v>
      </c>
    </row>
    <row r="90" spans="3:6" x14ac:dyDescent="0.25">
      <c r="C90" t="s">
        <v>109</v>
      </c>
      <c r="E90" s="65">
        <v>700</v>
      </c>
    </row>
    <row r="91" spans="3:6" x14ac:dyDescent="0.25">
      <c r="C91" t="s">
        <v>94</v>
      </c>
      <c r="E91" s="51">
        <f>E90*0.18</f>
        <v>126</v>
      </c>
    </row>
    <row r="92" spans="3:6" ht="15.75" thickBot="1" x14ac:dyDescent="0.3">
      <c r="C92" s="49" t="s">
        <v>32</v>
      </c>
      <c r="D92" s="49"/>
      <c r="E92" s="106">
        <f>E91+E90</f>
        <v>826</v>
      </c>
    </row>
    <row r="94" spans="3:6" x14ac:dyDescent="0.25">
      <c r="C94" s="280" t="s">
        <v>110</v>
      </c>
      <c r="D94" s="280"/>
      <c r="E94" s="280"/>
      <c r="F94" s="280"/>
    </row>
    <row r="95" spans="3:6" x14ac:dyDescent="0.25">
      <c r="C95" t="s">
        <v>111</v>
      </c>
    </row>
    <row r="96" spans="3:6" x14ac:dyDescent="0.25">
      <c r="C96" t="s">
        <v>112</v>
      </c>
      <c r="D96" s="43">
        <v>1250</v>
      </c>
      <c r="E96" s="43">
        <f>D96*100</f>
        <v>125000</v>
      </c>
    </row>
    <row r="97" spans="3:6" x14ac:dyDescent="0.25">
      <c r="C97" t="s">
        <v>92</v>
      </c>
      <c r="E97" s="29">
        <f>E96*0.05</f>
        <v>6250</v>
      </c>
    </row>
    <row r="98" spans="3:6" ht="15.75" thickBot="1" x14ac:dyDescent="0.3">
      <c r="C98" t="s">
        <v>113</v>
      </c>
      <c r="E98" s="78">
        <f>E96-E97</f>
        <v>118750</v>
      </c>
    </row>
    <row r="99" spans="3:6" x14ac:dyDescent="0.25">
      <c r="C99" t="s">
        <v>94</v>
      </c>
      <c r="E99" s="107">
        <f>E98*0.18</f>
        <v>21375</v>
      </c>
    </row>
    <row r="100" spans="3:6" ht="15.75" thickBot="1" x14ac:dyDescent="0.3">
      <c r="C100" t="s">
        <v>23</v>
      </c>
      <c r="E100" s="90">
        <f>E99+E98</f>
        <v>140125</v>
      </c>
    </row>
    <row r="102" spans="3:6" x14ac:dyDescent="0.25">
      <c r="C102" s="280" t="s">
        <v>114</v>
      </c>
      <c r="D102" s="280"/>
      <c r="E102" s="280"/>
      <c r="F102" s="280"/>
    </row>
    <row r="103" spans="3:6" x14ac:dyDescent="0.25">
      <c r="C103" t="s">
        <v>115</v>
      </c>
    </row>
    <row r="104" spans="3:6" x14ac:dyDescent="0.25">
      <c r="C104" t="s">
        <v>116</v>
      </c>
      <c r="D104" s="43">
        <v>1200</v>
      </c>
      <c r="E104" s="43">
        <f>D104*1000</f>
        <v>1200000</v>
      </c>
    </row>
    <row r="105" spans="3:6" x14ac:dyDescent="0.25">
      <c r="C105" t="s">
        <v>94</v>
      </c>
      <c r="E105" s="29">
        <f>E104*0.18</f>
        <v>216000</v>
      </c>
    </row>
    <row r="106" spans="3:6" ht="15.75" thickBot="1" x14ac:dyDescent="0.3">
      <c r="C106" t="s">
        <v>32</v>
      </c>
      <c r="E106" s="90">
        <f>E105+E104</f>
        <v>1416000</v>
      </c>
    </row>
    <row r="108" spans="3:6" x14ac:dyDescent="0.25">
      <c r="C108" s="280" t="s">
        <v>127</v>
      </c>
      <c r="D108" s="280"/>
      <c r="E108" s="280"/>
      <c r="F108" s="280"/>
    </row>
    <row r="109" spans="3:6" x14ac:dyDescent="0.25">
      <c r="C109" t="s">
        <v>88</v>
      </c>
      <c r="D109" t="s">
        <v>12</v>
      </c>
    </row>
    <row r="110" spans="3:6" x14ac:dyDescent="0.25">
      <c r="C110" s="48">
        <v>500</v>
      </c>
      <c r="D110" s="111">
        <v>2500</v>
      </c>
      <c r="E110" s="43">
        <f>D110*C110</f>
        <v>1250000</v>
      </c>
    </row>
    <row r="111" spans="3:6" x14ac:dyDescent="0.25">
      <c r="C111" t="s">
        <v>21</v>
      </c>
      <c r="E111" s="51">
        <v>300</v>
      </c>
    </row>
    <row r="112" spans="3:6" ht="15.75" thickBot="1" x14ac:dyDescent="0.3">
      <c r="C112" t="s">
        <v>128</v>
      </c>
      <c r="E112" s="90">
        <f>E111+E110</f>
        <v>1250300</v>
      </c>
    </row>
    <row r="113" spans="3:5" ht="15.75" thickBot="1" x14ac:dyDescent="0.3">
      <c r="C113" t="s">
        <v>94</v>
      </c>
      <c r="E113" s="112">
        <f>E112*0.18</f>
        <v>225054</v>
      </c>
    </row>
    <row r="114" spans="3:5" ht="15.75" thickBot="1" x14ac:dyDescent="0.3">
      <c r="C114" t="s">
        <v>23</v>
      </c>
      <c r="E114" s="113">
        <f>E113+E112</f>
        <v>1475354</v>
      </c>
    </row>
  </sheetData>
  <mergeCells count="80">
    <mergeCell ref="C88:F88"/>
    <mergeCell ref="C94:F94"/>
    <mergeCell ref="C102:F102"/>
    <mergeCell ref="C108:F108"/>
    <mergeCell ref="H27:K27"/>
    <mergeCell ref="C59:F59"/>
    <mergeCell ref="C70:F70"/>
    <mergeCell ref="C80:F80"/>
    <mergeCell ref="F24:F25"/>
    <mergeCell ref="H24:H25"/>
    <mergeCell ref="I24:I25"/>
    <mergeCell ref="K24:K25"/>
    <mergeCell ref="A24:A25"/>
    <mergeCell ref="B24:B25"/>
    <mergeCell ref="C24:C25"/>
    <mergeCell ref="D24:D25"/>
    <mergeCell ref="E24:E25"/>
    <mergeCell ref="F21:F23"/>
    <mergeCell ref="G21:G23"/>
    <mergeCell ref="H21:H23"/>
    <mergeCell ref="I21:I23"/>
    <mergeCell ref="K21:K23"/>
    <mergeCell ref="A21:A23"/>
    <mergeCell ref="B21:B23"/>
    <mergeCell ref="C21:C23"/>
    <mergeCell ref="D21:D23"/>
    <mergeCell ref="E21:E23"/>
    <mergeCell ref="H15:H16"/>
    <mergeCell ref="I15:I16"/>
    <mergeCell ref="K15:K16"/>
    <mergeCell ref="C15:C16"/>
    <mergeCell ref="D9:D10"/>
    <mergeCell ref="D15:D16"/>
    <mergeCell ref="E9:E10"/>
    <mergeCell ref="E15:E16"/>
    <mergeCell ref="J13:J14"/>
    <mergeCell ref="K13:K14"/>
    <mergeCell ref="C9:C10"/>
    <mergeCell ref="F13:F14"/>
    <mergeCell ref="I9:I10"/>
    <mergeCell ref="I11:I12"/>
    <mergeCell ref="H13:H14"/>
    <mergeCell ref="I13:I14"/>
    <mergeCell ref="A13:A14"/>
    <mergeCell ref="B13:B14"/>
    <mergeCell ref="A15:A16"/>
    <mergeCell ref="B15:B16"/>
    <mergeCell ref="F15:F16"/>
    <mergeCell ref="C17:C18"/>
    <mergeCell ref="D17:D18"/>
    <mergeCell ref="E17:E18"/>
    <mergeCell ref="D46:F46"/>
    <mergeCell ref="A2:K2"/>
    <mergeCell ref="A3:K3"/>
    <mergeCell ref="C6:E6"/>
    <mergeCell ref="F6:H6"/>
    <mergeCell ref="I6:K6"/>
    <mergeCell ref="C27:F27"/>
    <mergeCell ref="A9:A10"/>
    <mergeCell ref="A11:A12"/>
    <mergeCell ref="B11:B12"/>
    <mergeCell ref="E11:E12"/>
    <mergeCell ref="K11:K12"/>
    <mergeCell ref="K9:K10"/>
    <mergeCell ref="F17:F18"/>
    <mergeCell ref="H17:H18"/>
    <mergeCell ref="I17:I18"/>
    <mergeCell ref="K17:K18"/>
    <mergeCell ref="A19:A20"/>
    <mergeCell ref="B19:B20"/>
    <mergeCell ref="C19:C20"/>
    <mergeCell ref="D19:D20"/>
    <mergeCell ref="E19:E20"/>
    <mergeCell ref="F19:F20"/>
    <mergeCell ref="H19:H20"/>
    <mergeCell ref="I19:I20"/>
    <mergeCell ref="K19:K20"/>
    <mergeCell ref="G19:G20"/>
    <mergeCell ref="A17:A18"/>
    <mergeCell ref="B17:B18"/>
  </mergeCells>
  <pageMargins left="0.25" right="0.25" top="0.75" bottom="0.75" header="0.3" footer="0.3"/>
  <pageSetup paperSize="9" orientation="portrait" r:id="rId1"/>
  <ignoredErrors>
    <ignoredError sqref="K13 E1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GridLines="0" topLeftCell="C1" workbookViewId="0">
      <selection activeCell="K1" sqref="K1"/>
    </sheetView>
  </sheetViews>
  <sheetFormatPr baseColWidth="10" defaultRowHeight="15" x14ac:dyDescent="0.25"/>
  <cols>
    <col min="2" max="2" width="43.140625" customWidth="1"/>
  </cols>
  <sheetData>
    <row r="1" spans="1:11" ht="15.75" thickBot="1" x14ac:dyDescent="0.3"/>
    <row r="2" spans="1:11" x14ac:dyDescent="0.25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2"/>
    </row>
    <row r="3" spans="1:11" x14ac:dyDescent="0.25">
      <c r="A3" s="273" t="s">
        <v>1</v>
      </c>
      <c r="B3" s="274"/>
      <c r="C3" s="274"/>
      <c r="D3" s="274"/>
      <c r="E3" s="274"/>
      <c r="F3" s="274"/>
      <c r="G3" s="274"/>
      <c r="H3" s="274"/>
      <c r="I3" s="274"/>
      <c r="J3" s="274"/>
      <c r="K3" s="275"/>
    </row>
    <row r="4" spans="1:11" x14ac:dyDescent="0.25">
      <c r="A4" s="9" t="s">
        <v>56</v>
      </c>
      <c r="B4" s="7"/>
      <c r="C4" s="7"/>
      <c r="D4" s="7"/>
      <c r="E4" s="7"/>
      <c r="F4" s="7"/>
      <c r="G4" s="7"/>
      <c r="H4" s="7"/>
      <c r="I4" s="7"/>
      <c r="J4" s="7"/>
      <c r="K4" s="10"/>
    </row>
    <row r="5" spans="1:11" ht="15.75" thickBot="1" x14ac:dyDescent="0.3">
      <c r="A5" s="11" t="s">
        <v>3</v>
      </c>
      <c r="B5" s="12" t="s">
        <v>72</v>
      </c>
      <c r="C5" s="12"/>
      <c r="D5" s="12"/>
      <c r="E5" s="12"/>
      <c r="F5" s="12"/>
      <c r="G5" s="12"/>
      <c r="H5" s="12"/>
      <c r="I5" s="12"/>
      <c r="J5" s="12"/>
      <c r="K5" s="13"/>
    </row>
    <row r="6" spans="1:11" ht="15.75" thickBot="1" x14ac:dyDescent="0.3">
      <c r="A6" s="21" t="s">
        <v>5</v>
      </c>
      <c r="B6" s="22" t="s">
        <v>6</v>
      </c>
      <c r="C6" s="276" t="s">
        <v>7</v>
      </c>
      <c r="D6" s="277"/>
      <c r="E6" s="278"/>
      <c r="F6" s="279" t="s">
        <v>8</v>
      </c>
      <c r="G6" s="279"/>
      <c r="H6" s="279"/>
      <c r="I6" s="279" t="s">
        <v>9</v>
      </c>
      <c r="J6" s="279"/>
      <c r="K6" s="279"/>
    </row>
    <row r="7" spans="1:11" ht="15.75" thickBot="1" x14ac:dyDescent="0.3">
      <c r="A7" s="19"/>
      <c r="B7" s="20"/>
      <c r="C7" s="23" t="s">
        <v>11</v>
      </c>
      <c r="D7" s="24" t="s">
        <v>12</v>
      </c>
      <c r="E7" s="25" t="s">
        <v>13</v>
      </c>
      <c r="F7" s="23" t="s">
        <v>11</v>
      </c>
      <c r="G7" s="24" t="s">
        <v>12</v>
      </c>
      <c r="H7" s="25" t="s">
        <v>13</v>
      </c>
      <c r="I7" s="23" t="s">
        <v>11</v>
      </c>
      <c r="J7" s="24" t="s">
        <v>12</v>
      </c>
      <c r="K7" s="25" t="s">
        <v>13</v>
      </c>
    </row>
    <row r="8" spans="1:11" x14ac:dyDescent="0.25">
      <c r="A8" s="36">
        <v>41123</v>
      </c>
      <c r="B8" s="30" t="s">
        <v>10</v>
      </c>
      <c r="C8" s="31">
        <v>200</v>
      </c>
      <c r="D8" s="32">
        <v>500</v>
      </c>
      <c r="E8" s="33">
        <f>D8*C8</f>
        <v>100000</v>
      </c>
      <c r="F8" s="34"/>
      <c r="G8" s="35"/>
      <c r="H8" s="8"/>
      <c r="I8" s="31">
        <f>C8</f>
        <v>200</v>
      </c>
      <c r="J8" s="32">
        <f>D8</f>
        <v>500</v>
      </c>
      <c r="K8" s="33">
        <f>E8</f>
        <v>100000</v>
      </c>
    </row>
    <row r="9" spans="1:11" ht="15.75" customHeight="1" x14ac:dyDescent="0.25">
      <c r="A9" s="72">
        <v>41126</v>
      </c>
      <c r="B9" s="18" t="s">
        <v>69</v>
      </c>
      <c r="C9" s="17"/>
      <c r="D9" s="28"/>
      <c r="E9" s="27"/>
      <c r="F9" s="14">
        <v>100</v>
      </c>
      <c r="G9" s="74">
        <v>500</v>
      </c>
      <c r="H9" s="73">
        <f>G9*F9</f>
        <v>50000</v>
      </c>
      <c r="I9" s="17">
        <f>I8-F9</f>
        <v>100</v>
      </c>
      <c r="J9" s="74">
        <v>500</v>
      </c>
      <c r="K9" s="27">
        <f>K8-H9</f>
        <v>50000</v>
      </c>
    </row>
    <row r="10" spans="1:11" x14ac:dyDescent="0.25">
      <c r="A10" s="72">
        <v>41144</v>
      </c>
      <c r="B10" s="18" t="s">
        <v>70</v>
      </c>
      <c r="C10" s="17"/>
      <c r="D10" s="28"/>
      <c r="E10" s="27"/>
      <c r="F10" s="14">
        <v>20</v>
      </c>
      <c r="G10" s="74">
        <v>500</v>
      </c>
      <c r="H10" s="73">
        <f>G10*F10</f>
        <v>10000</v>
      </c>
      <c r="I10" s="17">
        <f>I9-F10</f>
        <v>80</v>
      </c>
      <c r="J10" s="74">
        <v>500</v>
      </c>
      <c r="K10" s="27">
        <f>K9-H10</f>
        <v>40000</v>
      </c>
    </row>
    <row r="11" spans="1:11" ht="15.75" thickBot="1" x14ac:dyDescent="0.3">
      <c r="A11" s="75">
        <v>41152</v>
      </c>
      <c r="B11" s="76" t="s">
        <v>71</v>
      </c>
      <c r="C11" s="77"/>
      <c r="D11" s="78"/>
      <c r="E11" s="79"/>
      <c r="F11" s="80">
        <v>80</v>
      </c>
      <c r="G11" s="81">
        <v>500</v>
      </c>
      <c r="H11" s="82">
        <f>G11*F11</f>
        <v>40000</v>
      </c>
      <c r="I11" s="77">
        <v>0</v>
      </c>
      <c r="J11" s="81">
        <v>0</v>
      </c>
      <c r="K11" s="83">
        <v>0</v>
      </c>
    </row>
    <row r="13" spans="1:11" x14ac:dyDescent="0.25">
      <c r="C13" s="280" t="s">
        <v>68</v>
      </c>
      <c r="D13" s="280"/>
      <c r="E13" s="280"/>
      <c r="F13" s="280"/>
    </row>
    <row r="14" spans="1:11" x14ac:dyDescent="0.25">
      <c r="C14" t="s">
        <v>88</v>
      </c>
      <c r="D14" t="s">
        <v>12</v>
      </c>
      <c r="E14" s="43"/>
    </row>
    <row r="15" spans="1:11" ht="15.75" thickBot="1" x14ac:dyDescent="0.3">
      <c r="C15" t="s">
        <v>89</v>
      </c>
      <c r="D15" s="85">
        <v>400</v>
      </c>
      <c r="E15" s="86">
        <f>D15*100</f>
        <v>40000</v>
      </c>
    </row>
    <row r="16" spans="1:11" ht="15.75" thickBot="1" x14ac:dyDescent="0.3">
      <c r="C16" s="49" t="s">
        <v>91</v>
      </c>
      <c r="E16" s="87">
        <f>E15+E14</f>
        <v>40000</v>
      </c>
    </row>
    <row r="17" spans="3:13" ht="15.75" thickTop="1" x14ac:dyDescent="0.25">
      <c r="C17" t="s">
        <v>92</v>
      </c>
      <c r="E17" s="88">
        <f>E16*0.05</f>
        <v>2000</v>
      </c>
    </row>
    <row r="18" spans="3:13" ht="15.75" thickBot="1" x14ac:dyDescent="0.3">
      <c r="C18" t="s">
        <v>93</v>
      </c>
      <c r="E18" s="89">
        <f>E16-E17</f>
        <v>38000</v>
      </c>
    </row>
    <row r="19" spans="3:13" ht="15.75" thickTop="1" x14ac:dyDescent="0.25">
      <c r="C19" t="s">
        <v>94</v>
      </c>
      <c r="E19" s="88">
        <f>E18*0.18</f>
        <v>6840</v>
      </c>
    </row>
    <row r="20" spans="3:13" ht="15.75" thickBot="1" x14ac:dyDescent="0.3">
      <c r="C20" s="49" t="s">
        <v>23</v>
      </c>
      <c r="D20" s="49"/>
      <c r="E20" s="90">
        <f>E18+E19</f>
        <v>44840</v>
      </c>
    </row>
    <row r="21" spans="3:13" x14ac:dyDescent="0.25">
      <c r="F21" s="44"/>
    </row>
    <row r="22" spans="3:13" x14ac:dyDescent="0.25">
      <c r="C22" t="s">
        <v>95</v>
      </c>
      <c r="F22" s="43"/>
    </row>
    <row r="23" spans="3:13" x14ac:dyDescent="0.25">
      <c r="C23" t="s">
        <v>96</v>
      </c>
      <c r="F23" s="91"/>
    </row>
    <row r="24" spans="3:13" x14ac:dyDescent="0.25">
      <c r="F24" s="92"/>
    </row>
    <row r="25" spans="3:13" x14ac:dyDescent="0.25">
      <c r="C25" s="298">
        <v>101</v>
      </c>
      <c r="D25" s="298"/>
      <c r="F25" s="299">
        <v>40</v>
      </c>
      <c r="G25" s="299"/>
      <c r="I25" s="298">
        <v>70</v>
      </c>
      <c r="J25" s="298"/>
    </row>
    <row r="26" spans="3:13" x14ac:dyDescent="0.25">
      <c r="C26" s="96">
        <v>44840</v>
      </c>
      <c r="D26" s="1"/>
      <c r="F26" s="3"/>
      <c r="G26" s="97">
        <f>E19</f>
        <v>6840</v>
      </c>
      <c r="I26" s="3"/>
      <c r="J26" s="97">
        <f>E18</f>
        <v>38000</v>
      </c>
    </row>
    <row r="27" spans="3:13" x14ac:dyDescent="0.25">
      <c r="C27" s="94"/>
      <c r="D27" s="95"/>
      <c r="F27" s="94"/>
      <c r="G27" s="95"/>
      <c r="I27" s="94"/>
      <c r="J27" s="95"/>
    </row>
    <row r="28" spans="3:13" x14ac:dyDescent="0.25">
      <c r="C28" s="94"/>
      <c r="D28" s="95"/>
      <c r="F28" s="94"/>
      <c r="G28" s="95"/>
      <c r="I28" s="94"/>
      <c r="J28" s="95"/>
    </row>
    <row r="29" spans="3:13" x14ac:dyDescent="0.25">
      <c r="C29" s="94"/>
      <c r="D29" s="95"/>
      <c r="F29" s="94"/>
      <c r="G29" s="95"/>
      <c r="I29" s="94"/>
      <c r="J29" s="95"/>
    </row>
    <row r="30" spans="3:13" x14ac:dyDescent="0.25">
      <c r="C30" s="49"/>
      <c r="F30" s="93"/>
    </row>
    <row r="31" spans="3:13" x14ac:dyDescent="0.25">
      <c r="C31" s="298">
        <v>69</v>
      </c>
      <c r="D31" s="298"/>
      <c r="F31" s="299">
        <v>20</v>
      </c>
      <c r="G31" s="299"/>
      <c r="I31" s="298">
        <v>29</v>
      </c>
      <c r="J31" s="298"/>
      <c r="L31" s="298">
        <v>76</v>
      </c>
      <c r="M31" s="298"/>
    </row>
    <row r="32" spans="3:13" x14ac:dyDescent="0.25">
      <c r="C32" s="98">
        <f>E18</f>
        <v>38000</v>
      </c>
      <c r="D32" s="1"/>
      <c r="F32" s="3"/>
      <c r="G32" s="99">
        <f>C32</f>
        <v>38000</v>
      </c>
      <c r="I32" s="101">
        <v>50000</v>
      </c>
      <c r="J32" s="100">
        <v>100000</v>
      </c>
      <c r="L32" s="3"/>
      <c r="M32" s="103">
        <v>38000</v>
      </c>
    </row>
    <row r="33" spans="3:13" x14ac:dyDescent="0.25">
      <c r="C33" s="94"/>
      <c r="D33" s="95"/>
      <c r="F33" s="94"/>
      <c r="G33" s="102">
        <v>12000</v>
      </c>
      <c r="I33" s="94"/>
      <c r="J33" s="95"/>
      <c r="L33" s="94"/>
      <c r="M33" s="95"/>
    </row>
    <row r="34" spans="3:13" x14ac:dyDescent="0.25">
      <c r="C34" s="94"/>
      <c r="D34" s="95"/>
      <c r="F34" s="94"/>
      <c r="G34" s="95"/>
      <c r="I34" s="94"/>
      <c r="J34" s="95"/>
      <c r="L34" s="94"/>
      <c r="M34" s="95"/>
    </row>
    <row r="35" spans="3:13" x14ac:dyDescent="0.25">
      <c r="C35" s="94"/>
      <c r="D35" s="95"/>
      <c r="F35" s="94"/>
      <c r="G35" s="95"/>
      <c r="I35" s="94"/>
      <c r="J35" s="95"/>
      <c r="L35" s="94"/>
      <c r="M35" s="95"/>
    </row>
    <row r="36" spans="3:13" x14ac:dyDescent="0.25">
      <c r="C36" s="49"/>
    </row>
    <row r="37" spans="3:13" x14ac:dyDescent="0.25">
      <c r="C37" s="280">
        <v>0</v>
      </c>
      <c r="D37" s="280"/>
      <c r="E37" s="280"/>
      <c r="F37" s="280"/>
    </row>
    <row r="38" spans="3:13" x14ac:dyDescent="0.25">
      <c r="C38" s="49" t="s">
        <v>119</v>
      </c>
    </row>
    <row r="39" spans="3:13" x14ac:dyDescent="0.25">
      <c r="C39" s="48" t="s">
        <v>281</v>
      </c>
      <c r="D39" s="43"/>
      <c r="E39" s="108">
        <f>E41/1.18</f>
        <v>11864.406779661018</v>
      </c>
    </row>
    <row r="40" spans="3:13" x14ac:dyDescent="0.25">
      <c r="C40" t="s">
        <v>94</v>
      </c>
      <c r="E40" s="29">
        <f>E39*0.18</f>
        <v>2135.593220338983</v>
      </c>
    </row>
    <row r="41" spans="3:13" ht="15.75" thickBot="1" x14ac:dyDescent="0.3">
      <c r="C41" t="s">
        <v>280</v>
      </c>
      <c r="E41" s="90">
        <v>14000</v>
      </c>
      <c r="F41" s="43"/>
    </row>
    <row r="44" spans="3:13" x14ac:dyDescent="0.25">
      <c r="C44" s="298">
        <v>69</v>
      </c>
      <c r="D44" s="298"/>
      <c r="F44" s="299">
        <v>20</v>
      </c>
      <c r="G44" s="299"/>
    </row>
    <row r="45" spans="3:13" x14ac:dyDescent="0.25">
      <c r="C45" s="101">
        <v>10000</v>
      </c>
      <c r="D45" s="1"/>
      <c r="F45" s="3"/>
      <c r="G45" s="102">
        <v>10000</v>
      </c>
    </row>
    <row r="46" spans="3:13" x14ac:dyDescent="0.25">
      <c r="C46" s="94"/>
      <c r="D46" s="95"/>
      <c r="F46" s="94"/>
      <c r="G46" s="102"/>
    </row>
    <row r="47" spans="3:13" x14ac:dyDescent="0.25">
      <c r="C47" s="94"/>
      <c r="D47" s="95"/>
      <c r="F47" s="94"/>
      <c r="G47" s="95"/>
    </row>
    <row r="48" spans="3:13" x14ac:dyDescent="0.25">
      <c r="C48" s="94"/>
      <c r="D48" s="95"/>
      <c r="F48" s="94"/>
      <c r="G48" s="95"/>
    </row>
    <row r="50" spans="3:7" x14ac:dyDescent="0.25">
      <c r="C50" s="298">
        <v>29</v>
      </c>
      <c r="D50" s="298"/>
      <c r="F50" s="298">
        <v>76</v>
      </c>
      <c r="G50" s="298"/>
    </row>
    <row r="51" spans="3:7" x14ac:dyDescent="0.25">
      <c r="C51" s="109">
        <v>10000</v>
      </c>
      <c r="D51" s="100">
        <v>50000</v>
      </c>
      <c r="F51" s="3"/>
      <c r="G51" s="110">
        <v>10000</v>
      </c>
    </row>
    <row r="52" spans="3:7" x14ac:dyDescent="0.25">
      <c r="C52" s="94"/>
      <c r="D52" s="95"/>
      <c r="F52" s="94"/>
      <c r="G52" s="95"/>
    </row>
    <row r="53" spans="3:7" x14ac:dyDescent="0.25">
      <c r="C53" s="94"/>
      <c r="D53" s="95"/>
      <c r="F53" s="94"/>
      <c r="G53" s="95"/>
    </row>
    <row r="54" spans="3:7" x14ac:dyDescent="0.25">
      <c r="C54" s="94"/>
      <c r="D54" s="95"/>
      <c r="F54" s="94"/>
      <c r="G54" s="95"/>
    </row>
    <row r="57" spans="3:7" x14ac:dyDescent="0.25">
      <c r="C57" s="280" t="s">
        <v>123</v>
      </c>
      <c r="D57" s="280"/>
      <c r="E57" s="280"/>
      <c r="F57" s="280"/>
    </row>
    <row r="58" spans="3:7" x14ac:dyDescent="0.25">
      <c r="C58" t="s">
        <v>124</v>
      </c>
    </row>
    <row r="59" spans="3:7" x14ac:dyDescent="0.25">
      <c r="C59" s="48" t="s">
        <v>125</v>
      </c>
      <c r="D59">
        <v>700</v>
      </c>
      <c r="E59" s="43">
        <f>D59*300</f>
        <v>210000</v>
      </c>
    </row>
    <row r="60" spans="3:7" x14ac:dyDescent="0.25">
      <c r="C60" t="s">
        <v>126</v>
      </c>
      <c r="E60" s="29">
        <f>E59*0.15</f>
        <v>31500</v>
      </c>
    </row>
    <row r="61" spans="3:7" ht="15.75" thickBot="1" x14ac:dyDescent="0.3">
      <c r="C61" s="49" t="s">
        <v>32</v>
      </c>
      <c r="E61" s="90">
        <f>E60+E59</f>
        <v>241500</v>
      </c>
    </row>
    <row r="62" spans="3:7" x14ac:dyDescent="0.25">
      <c r="C62" t="s">
        <v>62</v>
      </c>
      <c r="E62" s="107">
        <f>E61*0.18</f>
        <v>43470</v>
      </c>
    </row>
    <row r="63" spans="3:7" ht="15.75" thickBot="1" x14ac:dyDescent="0.3">
      <c r="C63" t="s">
        <v>23</v>
      </c>
      <c r="E63" s="90">
        <f>E62+E61</f>
        <v>284970</v>
      </c>
    </row>
    <row r="65" spans="3:7" x14ac:dyDescent="0.25">
      <c r="C65" s="280" t="s">
        <v>127</v>
      </c>
      <c r="D65" s="280"/>
      <c r="E65" s="280"/>
      <c r="F65" s="280"/>
    </row>
    <row r="66" spans="3:7" x14ac:dyDescent="0.25">
      <c r="C66" t="s">
        <v>129</v>
      </c>
    </row>
    <row r="68" spans="3:7" x14ac:dyDescent="0.25">
      <c r="C68" s="298">
        <v>29</v>
      </c>
      <c r="D68" s="298"/>
      <c r="F68" s="299">
        <v>20</v>
      </c>
      <c r="G68" s="299"/>
    </row>
    <row r="69" spans="3:7" x14ac:dyDescent="0.25">
      <c r="C69" s="109">
        <v>40000</v>
      </c>
      <c r="D69" s="100">
        <v>40000</v>
      </c>
      <c r="F69" s="3"/>
      <c r="G69" s="114">
        <v>40000</v>
      </c>
    </row>
    <row r="70" spans="3:7" x14ac:dyDescent="0.25">
      <c r="C70" s="94"/>
      <c r="D70" s="95"/>
      <c r="F70" s="94"/>
      <c r="G70" s="102"/>
    </row>
    <row r="71" spans="3:7" x14ac:dyDescent="0.25">
      <c r="C71" s="94"/>
      <c r="D71" s="95"/>
      <c r="F71" s="94"/>
      <c r="G71" s="95"/>
    </row>
    <row r="72" spans="3:7" x14ac:dyDescent="0.25">
      <c r="C72" s="94"/>
      <c r="D72" s="95"/>
      <c r="F72" s="94"/>
      <c r="G72" s="95"/>
    </row>
  </sheetData>
  <mergeCells count="22">
    <mergeCell ref="C57:F57"/>
    <mergeCell ref="C65:F65"/>
    <mergeCell ref="C68:D68"/>
    <mergeCell ref="F68:G68"/>
    <mergeCell ref="C37:F37"/>
    <mergeCell ref="C44:D44"/>
    <mergeCell ref="F44:G44"/>
    <mergeCell ref="C50:D50"/>
    <mergeCell ref="F50:G50"/>
    <mergeCell ref="L31:M31"/>
    <mergeCell ref="A2:K2"/>
    <mergeCell ref="A3:K3"/>
    <mergeCell ref="C6:E6"/>
    <mergeCell ref="F6:H6"/>
    <mergeCell ref="I6:K6"/>
    <mergeCell ref="C13:F13"/>
    <mergeCell ref="C25:D25"/>
    <mergeCell ref="F25:G25"/>
    <mergeCell ref="I25:J25"/>
    <mergeCell ref="C31:D31"/>
    <mergeCell ref="F31:G31"/>
    <mergeCell ref="I31:J31"/>
  </mergeCells>
  <pageMargins left="0.7" right="0.7" top="0.75" bottom="0.75" header="0.3" footer="0.3"/>
  <pageSetup paperSize="9" orientation="portrait" r:id="rId1"/>
  <ignoredErrors>
    <ignoredError sqref="E6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showGridLines="0" topLeftCell="C37" workbookViewId="0">
      <selection activeCell="K11" sqref="K11:K12"/>
    </sheetView>
  </sheetViews>
  <sheetFormatPr baseColWidth="10" defaultRowHeight="15" x14ac:dyDescent="0.25"/>
  <cols>
    <col min="2" max="2" width="43.140625" customWidth="1"/>
    <col min="5" max="5" width="11.7109375" bestFit="1" customWidth="1"/>
    <col min="7" max="7" width="12.85546875" customWidth="1"/>
    <col min="10" max="10" width="13" customWidth="1"/>
  </cols>
  <sheetData>
    <row r="1" spans="1:11" ht="15.75" thickBot="1" x14ac:dyDescent="0.3"/>
    <row r="2" spans="1:11" x14ac:dyDescent="0.25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2"/>
    </row>
    <row r="3" spans="1:11" x14ac:dyDescent="0.25">
      <c r="A3" s="273" t="s">
        <v>1</v>
      </c>
      <c r="B3" s="274"/>
      <c r="C3" s="274"/>
      <c r="D3" s="274"/>
      <c r="E3" s="274"/>
      <c r="F3" s="274"/>
      <c r="G3" s="274"/>
      <c r="H3" s="274"/>
      <c r="I3" s="274"/>
      <c r="J3" s="274"/>
      <c r="K3" s="275"/>
    </row>
    <row r="4" spans="1:11" x14ac:dyDescent="0.25">
      <c r="A4" s="9" t="s">
        <v>57</v>
      </c>
      <c r="B4" s="7"/>
      <c r="C4" s="7"/>
      <c r="D4" s="7"/>
      <c r="E4" s="7"/>
      <c r="F4" s="7"/>
      <c r="G4" s="7"/>
      <c r="H4" s="7"/>
      <c r="I4" s="7"/>
      <c r="J4" s="7"/>
      <c r="K4" s="10"/>
    </row>
    <row r="5" spans="1:11" ht="15.75" thickBot="1" x14ac:dyDescent="0.3">
      <c r="A5" s="11" t="s">
        <v>3</v>
      </c>
      <c r="B5" s="12" t="s">
        <v>73</v>
      </c>
      <c r="C5" s="12"/>
      <c r="D5" s="12"/>
      <c r="E5" s="12"/>
      <c r="F5" s="12"/>
      <c r="G5" s="12"/>
      <c r="H5" s="12"/>
      <c r="I5" s="12"/>
      <c r="J5" s="12"/>
      <c r="K5" s="13"/>
    </row>
    <row r="6" spans="1:11" ht="15.75" thickBot="1" x14ac:dyDescent="0.3">
      <c r="A6" s="21" t="s">
        <v>5</v>
      </c>
      <c r="B6" s="22" t="s">
        <v>6</v>
      </c>
      <c r="C6" s="276" t="s">
        <v>7</v>
      </c>
      <c r="D6" s="277"/>
      <c r="E6" s="278"/>
      <c r="F6" s="279" t="s">
        <v>8</v>
      </c>
      <c r="G6" s="279"/>
      <c r="H6" s="279"/>
      <c r="I6" s="279" t="s">
        <v>9</v>
      </c>
      <c r="J6" s="279"/>
      <c r="K6" s="279"/>
    </row>
    <row r="7" spans="1:11" ht="15.75" thickBot="1" x14ac:dyDescent="0.3">
      <c r="A7" s="19"/>
      <c r="B7" s="20"/>
      <c r="C7" s="23" t="s">
        <v>11</v>
      </c>
      <c r="D7" s="24" t="s">
        <v>12</v>
      </c>
      <c r="E7" s="25" t="s">
        <v>13</v>
      </c>
      <c r="F7" s="23" t="s">
        <v>11</v>
      </c>
      <c r="G7" s="24" t="s">
        <v>12</v>
      </c>
      <c r="H7" s="25" t="s">
        <v>13</v>
      </c>
      <c r="I7" s="23" t="s">
        <v>11</v>
      </c>
      <c r="J7" s="24" t="s">
        <v>12</v>
      </c>
      <c r="K7" s="25" t="s">
        <v>13</v>
      </c>
    </row>
    <row r="8" spans="1:11" x14ac:dyDescent="0.25">
      <c r="A8" s="36">
        <v>41123</v>
      </c>
      <c r="B8" s="30" t="s">
        <v>10</v>
      </c>
      <c r="C8" s="31">
        <v>400</v>
      </c>
      <c r="D8" s="32">
        <v>800</v>
      </c>
      <c r="E8" s="33">
        <f>D8*C8</f>
        <v>320000</v>
      </c>
      <c r="F8" s="34"/>
      <c r="G8" s="35"/>
      <c r="H8" s="8"/>
      <c r="I8" s="31">
        <f>C8</f>
        <v>400</v>
      </c>
      <c r="J8" s="32">
        <f>D8</f>
        <v>800</v>
      </c>
      <c r="K8" s="33">
        <f>E8</f>
        <v>320000</v>
      </c>
    </row>
    <row r="9" spans="1:11" ht="26.25" customHeight="1" x14ac:dyDescent="0.25">
      <c r="A9" s="84">
        <v>41123</v>
      </c>
      <c r="B9" s="37" t="s">
        <v>14</v>
      </c>
      <c r="C9" s="38">
        <v>300</v>
      </c>
      <c r="D9" s="39">
        <v>856.8</v>
      </c>
      <c r="E9" s="40">
        <f>D9*C9</f>
        <v>257040</v>
      </c>
      <c r="F9" s="3"/>
      <c r="G9" s="2"/>
      <c r="H9" s="1"/>
      <c r="I9" s="257">
        <f>I8+C9</f>
        <v>700</v>
      </c>
      <c r="J9" s="41" t="s">
        <v>74</v>
      </c>
      <c r="K9" s="40">
        <f>K8+E9</f>
        <v>577040</v>
      </c>
    </row>
    <row r="10" spans="1:11" x14ac:dyDescent="0.25">
      <c r="A10" s="15"/>
      <c r="B10" s="16"/>
      <c r="C10" s="15"/>
      <c r="D10" s="29"/>
      <c r="E10" s="26"/>
      <c r="F10" s="6"/>
      <c r="G10" s="5"/>
      <c r="H10" s="4"/>
      <c r="I10" s="258"/>
      <c r="J10" s="42" t="s">
        <v>75</v>
      </c>
      <c r="K10" s="16"/>
    </row>
    <row r="11" spans="1:11" x14ac:dyDescent="0.25">
      <c r="A11" s="262">
        <v>41125</v>
      </c>
      <c r="B11" s="263" t="s">
        <v>38</v>
      </c>
      <c r="C11" s="38"/>
      <c r="D11" s="39"/>
      <c r="E11" s="283">
        <v>270</v>
      </c>
      <c r="F11" s="3"/>
      <c r="G11" s="2"/>
      <c r="H11" s="1"/>
      <c r="I11" s="257">
        <v>700</v>
      </c>
      <c r="J11" s="41" t="s">
        <v>74</v>
      </c>
      <c r="K11" s="259">
        <f>K9+E11</f>
        <v>577310</v>
      </c>
    </row>
    <row r="12" spans="1:11" x14ac:dyDescent="0.25">
      <c r="A12" s="258"/>
      <c r="B12" s="264"/>
      <c r="C12" s="15"/>
      <c r="D12" s="29"/>
      <c r="E12" s="284"/>
      <c r="F12" s="6"/>
      <c r="G12" s="5"/>
      <c r="H12" s="4"/>
      <c r="I12" s="258"/>
      <c r="J12" s="42" t="s">
        <v>76</v>
      </c>
      <c r="K12" s="261"/>
    </row>
    <row r="13" spans="1:11" x14ac:dyDescent="0.25">
      <c r="A13" s="262">
        <v>41132</v>
      </c>
      <c r="B13" s="263" t="s">
        <v>78</v>
      </c>
      <c r="C13" s="38"/>
      <c r="D13" s="39"/>
      <c r="E13" s="283"/>
      <c r="F13" s="257">
        <v>600</v>
      </c>
      <c r="G13" s="2" t="s">
        <v>74</v>
      </c>
      <c r="H13" s="259">
        <v>491540</v>
      </c>
      <c r="I13" s="257">
        <f>I11-F13</f>
        <v>100</v>
      </c>
      <c r="J13" s="267">
        <v>857.7</v>
      </c>
      <c r="K13" s="259">
        <f>K11-H13</f>
        <v>85770</v>
      </c>
    </row>
    <row r="14" spans="1:11" x14ac:dyDescent="0.25">
      <c r="A14" s="258"/>
      <c r="B14" s="264"/>
      <c r="C14" s="15"/>
      <c r="D14" s="29"/>
      <c r="E14" s="284"/>
      <c r="F14" s="258"/>
      <c r="G14" s="5" t="s">
        <v>77</v>
      </c>
      <c r="H14" s="260"/>
      <c r="I14" s="258"/>
      <c r="J14" s="266"/>
      <c r="K14" s="261"/>
    </row>
    <row r="15" spans="1:11" x14ac:dyDescent="0.25">
      <c r="A15" s="262">
        <v>41139</v>
      </c>
      <c r="B15" s="263" t="s">
        <v>79</v>
      </c>
      <c r="C15" s="257">
        <v>800</v>
      </c>
      <c r="D15" s="265">
        <v>1000</v>
      </c>
      <c r="E15" s="283">
        <f>D15*C15</f>
        <v>800000</v>
      </c>
      <c r="F15" s="257"/>
      <c r="G15" s="2"/>
      <c r="H15" s="259"/>
      <c r="I15" s="257">
        <f>I13+C15</f>
        <v>900</v>
      </c>
      <c r="J15" s="41" t="s">
        <v>80</v>
      </c>
      <c r="K15" s="259">
        <f>K13+E15</f>
        <v>885770</v>
      </c>
    </row>
    <row r="16" spans="1:11" ht="26.25" customHeight="1" x14ac:dyDescent="0.25">
      <c r="A16" s="258"/>
      <c r="B16" s="264"/>
      <c r="C16" s="258"/>
      <c r="D16" s="266"/>
      <c r="E16" s="284"/>
      <c r="F16" s="258"/>
      <c r="G16" s="5"/>
      <c r="H16" s="260"/>
      <c r="I16" s="258"/>
      <c r="J16" s="42" t="s">
        <v>81</v>
      </c>
      <c r="K16" s="261"/>
    </row>
    <row r="17" spans="1:11" x14ac:dyDescent="0.25">
      <c r="A17" s="262">
        <v>41144</v>
      </c>
      <c r="B17" s="263" t="s">
        <v>82</v>
      </c>
      <c r="C17" s="257"/>
      <c r="D17" s="265"/>
      <c r="E17" s="283"/>
      <c r="F17" s="257">
        <v>500</v>
      </c>
      <c r="G17" s="2" t="s">
        <v>80</v>
      </c>
      <c r="H17" s="259">
        <v>485770</v>
      </c>
      <c r="I17" s="257">
        <f>I15-F17</f>
        <v>400</v>
      </c>
      <c r="J17" s="267">
        <v>1000</v>
      </c>
      <c r="K17" s="259">
        <f>K15-H17</f>
        <v>400000</v>
      </c>
    </row>
    <row r="18" spans="1:11" x14ac:dyDescent="0.25">
      <c r="A18" s="258"/>
      <c r="B18" s="264"/>
      <c r="C18" s="258"/>
      <c r="D18" s="266"/>
      <c r="E18" s="284"/>
      <c r="F18" s="258"/>
      <c r="G18" s="5" t="s">
        <v>83</v>
      </c>
      <c r="H18" s="260"/>
      <c r="I18" s="258"/>
      <c r="J18" s="266"/>
      <c r="K18" s="261"/>
    </row>
    <row r="19" spans="1:11" x14ac:dyDescent="0.25">
      <c r="A19" s="262">
        <v>41145</v>
      </c>
      <c r="B19" s="263" t="s">
        <v>84</v>
      </c>
      <c r="C19" s="257">
        <v>100</v>
      </c>
      <c r="D19" s="265">
        <v>1000</v>
      </c>
      <c r="E19" s="283">
        <f>D19*C19</f>
        <v>100000</v>
      </c>
      <c r="F19" s="257"/>
      <c r="G19" s="2"/>
      <c r="H19" s="259"/>
      <c r="I19" s="257">
        <f>I17+C19</f>
        <v>500</v>
      </c>
      <c r="J19" s="267">
        <v>1000</v>
      </c>
      <c r="K19" s="293">
        <f>K17+E19</f>
        <v>500000</v>
      </c>
    </row>
    <row r="20" spans="1:11" ht="15.75" thickBot="1" x14ac:dyDescent="0.3">
      <c r="A20" s="291"/>
      <c r="B20" s="295"/>
      <c r="C20" s="291"/>
      <c r="D20" s="296"/>
      <c r="E20" s="300"/>
      <c r="F20" s="291"/>
      <c r="G20" s="12"/>
      <c r="H20" s="292"/>
      <c r="I20" s="291"/>
      <c r="J20" s="296"/>
      <c r="K20" s="294"/>
    </row>
    <row r="22" spans="1:11" x14ac:dyDescent="0.25">
      <c r="C22" s="280" t="s">
        <v>15</v>
      </c>
      <c r="D22" s="280"/>
      <c r="E22" s="280"/>
      <c r="F22" s="280"/>
    </row>
    <row r="23" spans="1:11" x14ac:dyDescent="0.25">
      <c r="C23" s="49" t="s">
        <v>16</v>
      </c>
    </row>
    <row r="24" spans="1:11" x14ac:dyDescent="0.25">
      <c r="C24">
        <v>400</v>
      </c>
      <c r="D24" t="s">
        <v>17</v>
      </c>
      <c r="E24">
        <v>1200</v>
      </c>
      <c r="F24" s="43">
        <f>C24*E24</f>
        <v>480000</v>
      </c>
    </row>
    <row r="25" spans="1:11" x14ac:dyDescent="0.25">
      <c r="C25">
        <v>300</v>
      </c>
      <c r="D25" t="s">
        <v>18</v>
      </c>
      <c r="E25">
        <v>900</v>
      </c>
      <c r="F25" s="44">
        <f>C25*E25</f>
        <v>270000</v>
      </c>
    </row>
    <row r="26" spans="1:11" x14ac:dyDescent="0.25">
      <c r="F26" s="43">
        <f>F25+F24</f>
        <v>750000</v>
      </c>
    </row>
    <row r="27" spans="1:11" x14ac:dyDescent="0.25">
      <c r="D27" t="s">
        <v>19</v>
      </c>
      <c r="F27" s="44">
        <f>-F26*0.05</f>
        <v>-37500</v>
      </c>
    </row>
    <row r="28" spans="1:11" x14ac:dyDescent="0.25">
      <c r="F28" s="43">
        <f>F26+F27</f>
        <v>712500</v>
      </c>
    </row>
    <row r="29" spans="1:11" x14ac:dyDescent="0.25">
      <c r="D29" t="s">
        <v>20</v>
      </c>
      <c r="F29" s="45">
        <v>1500</v>
      </c>
    </row>
    <row r="30" spans="1:11" x14ac:dyDescent="0.25">
      <c r="F30" s="46">
        <f>F29+F28</f>
        <v>714000</v>
      </c>
    </row>
    <row r="31" spans="1:11" x14ac:dyDescent="0.25">
      <c r="D31" t="s">
        <v>21</v>
      </c>
      <c r="F31" s="29">
        <v>1000</v>
      </c>
    </row>
    <row r="32" spans="1:11" x14ac:dyDescent="0.25">
      <c r="F32" s="46">
        <f>F31+F30</f>
        <v>715000</v>
      </c>
    </row>
    <row r="33" spans="3:6" x14ac:dyDescent="0.25">
      <c r="D33" t="s">
        <v>22</v>
      </c>
      <c r="F33" s="5">
        <f>F32*0.18</f>
        <v>128700</v>
      </c>
    </row>
    <row r="34" spans="3:6" ht="15.75" thickBot="1" x14ac:dyDescent="0.3">
      <c r="D34" t="s">
        <v>23</v>
      </c>
      <c r="F34" s="47">
        <f>F32+F33</f>
        <v>843700</v>
      </c>
    </row>
    <row r="35" spans="3:6" ht="15.75" thickTop="1" x14ac:dyDescent="0.25"/>
    <row r="36" spans="3:6" x14ac:dyDescent="0.25">
      <c r="C36" s="49" t="s">
        <v>24</v>
      </c>
    </row>
    <row r="37" spans="3:6" x14ac:dyDescent="0.25">
      <c r="C37" s="49" t="s">
        <v>29</v>
      </c>
    </row>
    <row r="38" spans="3:6" x14ac:dyDescent="0.25">
      <c r="C38" t="s">
        <v>25</v>
      </c>
    </row>
    <row r="39" spans="3:6" x14ac:dyDescent="0.25">
      <c r="C39" s="50"/>
      <c r="D39" s="43">
        <v>750000</v>
      </c>
      <c r="F39" s="43">
        <v>1500</v>
      </c>
    </row>
    <row r="40" spans="3:6" x14ac:dyDescent="0.25">
      <c r="D40" s="43">
        <v>270000</v>
      </c>
      <c r="F40" s="48" t="s">
        <v>26</v>
      </c>
    </row>
    <row r="41" spans="3:6" x14ac:dyDescent="0.25">
      <c r="D41" s="269" t="s">
        <v>30</v>
      </c>
      <c r="E41" s="269"/>
      <c r="F41" s="269"/>
    </row>
    <row r="42" spans="3:6" x14ac:dyDescent="0.25">
      <c r="C42" s="49" t="s">
        <v>31</v>
      </c>
    </row>
    <row r="43" spans="3:6" x14ac:dyDescent="0.25">
      <c r="C43">
        <v>300</v>
      </c>
      <c r="D43" t="s">
        <v>18</v>
      </c>
      <c r="E43">
        <v>900</v>
      </c>
      <c r="F43" s="43">
        <f>C43*E43</f>
        <v>270000</v>
      </c>
    </row>
    <row r="44" spans="3:6" x14ac:dyDescent="0.25">
      <c r="D44" t="s">
        <v>19</v>
      </c>
      <c r="F44" s="29">
        <f>F43*0.05</f>
        <v>13500</v>
      </c>
    </row>
    <row r="45" spans="3:6" x14ac:dyDescent="0.25">
      <c r="D45" t="s">
        <v>32</v>
      </c>
      <c r="F45" s="43">
        <f>F43-F44</f>
        <v>256500</v>
      </c>
    </row>
    <row r="46" spans="3:6" x14ac:dyDescent="0.25">
      <c r="D46" t="s">
        <v>33</v>
      </c>
      <c r="F46" s="51">
        <v>540</v>
      </c>
    </row>
    <row r="47" spans="3:6" x14ac:dyDescent="0.25">
      <c r="D47" s="49" t="s">
        <v>34</v>
      </c>
      <c r="E47" s="49"/>
      <c r="F47" s="52">
        <f>F46+F45</f>
        <v>257040</v>
      </c>
    </row>
    <row r="49" spans="3:7" x14ac:dyDescent="0.25">
      <c r="C49" s="49" t="s">
        <v>36</v>
      </c>
    </row>
    <row r="50" spans="3:7" x14ac:dyDescent="0.25">
      <c r="D50" t="s">
        <v>34</v>
      </c>
      <c r="F50" s="43">
        <f>F47</f>
        <v>257040</v>
      </c>
    </row>
    <row r="51" spans="3:7" ht="15.75" thickBot="1" x14ac:dyDescent="0.3">
      <c r="D51" t="s">
        <v>37</v>
      </c>
      <c r="F51">
        <v>300</v>
      </c>
    </row>
    <row r="52" spans="3:7" ht="15.75" thickBot="1" x14ac:dyDescent="0.3">
      <c r="D52" s="53" t="s">
        <v>35</v>
      </c>
      <c r="E52" s="54"/>
      <c r="F52" s="55">
        <f>F50/F51</f>
        <v>856.8</v>
      </c>
    </row>
    <row r="54" spans="3:7" x14ac:dyDescent="0.25">
      <c r="C54" s="280" t="s">
        <v>59</v>
      </c>
      <c r="D54" s="280"/>
      <c r="E54" s="280"/>
      <c r="F54" s="280"/>
    </row>
    <row r="55" spans="3:7" x14ac:dyDescent="0.25">
      <c r="C55" t="s">
        <v>60</v>
      </c>
    </row>
    <row r="56" spans="3:7" x14ac:dyDescent="0.25">
      <c r="C56" t="s">
        <v>61</v>
      </c>
      <c r="D56" s="65">
        <v>750</v>
      </c>
    </row>
    <row r="57" spans="3:7" ht="15.75" thickBot="1" x14ac:dyDescent="0.3">
      <c r="C57" t="s">
        <v>62</v>
      </c>
      <c r="D57" s="66">
        <f>D56*0.18</f>
        <v>135</v>
      </c>
    </row>
    <row r="58" spans="3:7" ht="15.75" thickBot="1" x14ac:dyDescent="0.3">
      <c r="C58" s="49" t="s">
        <v>32</v>
      </c>
      <c r="D58" s="67">
        <f>D57+D56</f>
        <v>885</v>
      </c>
    </row>
    <row r="59" spans="3:7" ht="15.75" thickTop="1" x14ac:dyDescent="0.25">
      <c r="C59" t="s">
        <v>63</v>
      </c>
    </row>
    <row r="60" spans="3:7" x14ac:dyDescent="0.25">
      <c r="C60" t="s">
        <v>64</v>
      </c>
      <c r="E60" s="46">
        <v>750000</v>
      </c>
      <c r="G60" s="65">
        <v>750</v>
      </c>
    </row>
    <row r="61" spans="3:7" x14ac:dyDescent="0.25">
      <c r="E61" s="43">
        <v>270000</v>
      </c>
      <c r="G61" s="68" t="s">
        <v>26</v>
      </c>
    </row>
    <row r="62" spans="3:7" ht="15.75" thickBot="1" x14ac:dyDescent="0.3">
      <c r="F62" s="49" t="s">
        <v>85</v>
      </c>
    </row>
    <row r="63" spans="3:7" ht="15.75" thickBot="1" x14ac:dyDescent="0.3">
      <c r="C63" s="69" t="s">
        <v>86</v>
      </c>
      <c r="D63" s="70"/>
      <c r="E63" s="70"/>
      <c r="F63" s="54" t="s">
        <v>87</v>
      </c>
      <c r="G63" s="71"/>
    </row>
    <row r="65" spans="3:6" x14ac:dyDescent="0.25">
      <c r="C65" s="280" t="s">
        <v>104</v>
      </c>
      <c r="D65" s="280"/>
      <c r="E65" s="280"/>
      <c r="F65" s="280"/>
    </row>
    <row r="66" spans="3:6" x14ac:dyDescent="0.25">
      <c r="C66" s="49" t="s">
        <v>105</v>
      </c>
    </row>
    <row r="67" spans="3:6" x14ac:dyDescent="0.25">
      <c r="C67" s="48" t="s">
        <v>106</v>
      </c>
      <c r="D67" s="43">
        <v>1500</v>
      </c>
      <c r="E67" s="43">
        <f>D67*600</f>
        <v>900000</v>
      </c>
    </row>
    <row r="68" spans="3:6" x14ac:dyDescent="0.25">
      <c r="C68" t="s">
        <v>21</v>
      </c>
      <c r="E68" s="51">
        <v>250</v>
      </c>
    </row>
    <row r="69" spans="3:6" ht="15.75" thickBot="1" x14ac:dyDescent="0.3">
      <c r="C69" s="105" t="s">
        <v>253</v>
      </c>
      <c r="E69" s="90">
        <f>E68+E67</f>
        <v>900250</v>
      </c>
    </row>
    <row r="70" spans="3:6" x14ac:dyDescent="0.25">
      <c r="C70" t="s">
        <v>94</v>
      </c>
      <c r="E70" s="107">
        <f>E69*0.18</f>
        <v>162045</v>
      </c>
    </row>
    <row r="71" spans="3:6" ht="15.75" thickBot="1" x14ac:dyDescent="0.3">
      <c r="C71" t="s">
        <v>32</v>
      </c>
      <c r="E71" s="90">
        <f>E70+E69</f>
        <v>1062295</v>
      </c>
    </row>
    <row r="73" spans="3:6" x14ac:dyDescent="0.25">
      <c r="C73" s="280" t="s">
        <v>114</v>
      </c>
      <c r="D73" s="280"/>
      <c r="E73" s="280"/>
      <c r="F73" s="280"/>
    </row>
    <row r="74" spans="3:6" x14ac:dyDescent="0.25">
      <c r="C74" s="49" t="s">
        <v>115</v>
      </c>
    </row>
    <row r="75" spans="3:6" x14ac:dyDescent="0.25">
      <c r="C75" t="s">
        <v>117</v>
      </c>
      <c r="D75" s="43">
        <v>1000</v>
      </c>
      <c r="E75" s="43">
        <f>D75*800</f>
        <v>800000</v>
      </c>
    </row>
    <row r="76" spans="3:6" x14ac:dyDescent="0.25">
      <c r="C76" t="s">
        <v>94</v>
      </c>
      <c r="E76" s="29">
        <f>E75*0.18</f>
        <v>144000</v>
      </c>
    </row>
    <row r="77" spans="3:6" ht="15.75" thickBot="1" x14ac:dyDescent="0.3">
      <c r="C77" t="s">
        <v>32</v>
      </c>
      <c r="E77" s="90">
        <f>E76+E75</f>
        <v>944000</v>
      </c>
    </row>
    <row r="79" spans="3:6" x14ac:dyDescent="0.25">
      <c r="C79" s="280" t="s">
        <v>118</v>
      </c>
      <c r="D79" s="280"/>
      <c r="E79" s="280"/>
      <c r="F79" s="280"/>
    </row>
    <row r="80" spans="3:6" x14ac:dyDescent="0.25">
      <c r="C80" s="49" t="s">
        <v>105</v>
      </c>
    </row>
    <row r="81" spans="3:6" x14ac:dyDescent="0.25">
      <c r="C81" s="48" t="s">
        <v>279</v>
      </c>
      <c r="D81" s="43"/>
      <c r="E81" s="108">
        <f>E83/1.18</f>
        <v>847457.62711864407</v>
      </c>
    </row>
    <row r="82" spans="3:6" x14ac:dyDescent="0.25">
      <c r="C82" t="s">
        <v>94</v>
      </c>
      <c r="E82" s="29">
        <f>E83-E81</f>
        <v>152542.37288135593</v>
      </c>
    </row>
    <row r="83" spans="3:6" ht="15.75" thickBot="1" x14ac:dyDescent="0.3">
      <c r="C83" t="s">
        <v>278</v>
      </c>
      <c r="E83" s="90">
        <v>1000000</v>
      </c>
    </row>
    <row r="85" spans="3:6" x14ac:dyDescent="0.25">
      <c r="C85" s="280" t="s">
        <v>120</v>
      </c>
      <c r="D85" s="280"/>
      <c r="E85" s="280"/>
      <c r="F85" s="280"/>
    </row>
    <row r="86" spans="3:6" x14ac:dyDescent="0.25">
      <c r="C86" s="49" t="s">
        <v>121</v>
      </c>
    </row>
    <row r="87" spans="3:6" x14ac:dyDescent="0.25">
      <c r="C87" s="48" t="s">
        <v>281</v>
      </c>
      <c r="D87" s="43"/>
      <c r="E87" s="108">
        <f>E89/1.18</f>
        <v>169491.52542372883</v>
      </c>
    </row>
    <row r="88" spans="3:6" x14ac:dyDescent="0.25">
      <c r="C88" t="s">
        <v>94</v>
      </c>
      <c r="E88" s="29">
        <f>E87*0.18</f>
        <v>30508.47457627119</v>
      </c>
    </row>
    <row r="89" spans="3:6" ht="15.75" thickBot="1" x14ac:dyDescent="0.3">
      <c r="C89" s="48" t="s">
        <v>122</v>
      </c>
      <c r="D89" s="43">
        <v>2000</v>
      </c>
      <c r="E89" s="90">
        <f>D89*100</f>
        <v>200000</v>
      </c>
    </row>
  </sheetData>
  <mergeCells count="55">
    <mergeCell ref="D41:F41"/>
    <mergeCell ref="C22:F22"/>
    <mergeCell ref="C73:F73"/>
    <mergeCell ref="C79:F79"/>
    <mergeCell ref="C85:F85"/>
    <mergeCell ref="C54:F54"/>
    <mergeCell ref="C65:F65"/>
    <mergeCell ref="J19:J20"/>
    <mergeCell ref="K19:K20"/>
    <mergeCell ref="A19:A20"/>
    <mergeCell ref="B19:B20"/>
    <mergeCell ref="C19:C20"/>
    <mergeCell ref="D19:D20"/>
    <mergeCell ref="E19:E20"/>
    <mergeCell ref="F19:F20"/>
    <mergeCell ref="H19:H20"/>
    <mergeCell ref="I19:I20"/>
    <mergeCell ref="F17:F18"/>
    <mergeCell ref="H17:H18"/>
    <mergeCell ref="I17:I18"/>
    <mergeCell ref="K17:K18"/>
    <mergeCell ref="J17:J18"/>
    <mergeCell ref="A17:A18"/>
    <mergeCell ref="B17:B18"/>
    <mergeCell ref="C17:C18"/>
    <mergeCell ref="D17:D18"/>
    <mergeCell ref="E17:E18"/>
    <mergeCell ref="I15:I16"/>
    <mergeCell ref="K15:K16"/>
    <mergeCell ref="C15:C16"/>
    <mergeCell ref="D15:D16"/>
    <mergeCell ref="A15:A16"/>
    <mergeCell ref="B15:B16"/>
    <mergeCell ref="E15:E16"/>
    <mergeCell ref="F15:F16"/>
    <mergeCell ref="H15:H16"/>
    <mergeCell ref="I9:I10"/>
    <mergeCell ref="A2:K2"/>
    <mergeCell ref="A3:K3"/>
    <mergeCell ref="C6:E6"/>
    <mergeCell ref="F6:H6"/>
    <mergeCell ref="I6:K6"/>
    <mergeCell ref="K11:K12"/>
    <mergeCell ref="A13:A14"/>
    <mergeCell ref="B13:B14"/>
    <mergeCell ref="E13:E14"/>
    <mergeCell ref="B11:B12"/>
    <mergeCell ref="A11:A12"/>
    <mergeCell ref="E11:E12"/>
    <mergeCell ref="I11:I12"/>
    <mergeCell ref="I13:I14"/>
    <mergeCell ref="K13:K14"/>
    <mergeCell ref="F13:F14"/>
    <mergeCell ref="H13:H14"/>
    <mergeCell ref="J13:J14"/>
  </mergeCells>
  <pageMargins left="0.7" right="0.7" top="0.75" bottom="0.75" header="0.3" footer="0.3"/>
  <pageSetup paperSize="9" orientation="portrait" r:id="rId1"/>
  <ignoredErrors>
    <ignoredError sqref="K13 E70 I1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showGridLines="0" topLeftCell="C34" zoomScale="80" zoomScaleNormal="80" workbookViewId="0">
      <selection activeCell="J49" sqref="J49"/>
    </sheetView>
  </sheetViews>
  <sheetFormatPr baseColWidth="10" defaultRowHeight="15" x14ac:dyDescent="0.25"/>
  <cols>
    <col min="1" max="1" width="14.7109375" customWidth="1"/>
    <col min="3" max="3" width="31.42578125" customWidth="1"/>
    <col min="8" max="8" width="56.85546875" customWidth="1"/>
    <col min="9" max="9" width="12.7109375" customWidth="1"/>
    <col min="10" max="10" width="16.7109375" customWidth="1"/>
  </cols>
  <sheetData>
    <row r="1" spans="1:10" ht="25.5" x14ac:dyDescent="0.35">
      <c r="A1" s="302" t="s">
        <v>130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0" ht="15.75" x14ac:dyDescent="0.25">
      <c r="A2" s="303" t="s">
        <v>131</v>
      </c>
      <c r="B2" s="303" t="s">
        <v>5</v>
      </c>
      <c r="C2" s="303" t="s">
        <v>132</v>
      </c>
      <c r="D2" s="301" t="s">
        <v>133</v>
      </c>
      <c r="E2" s="301"/>
      <c r="F2" s="301"/>
      <c r="G2" s="301" t="s">
        <v>134</v>
      </c>
      <c r="H2" s="301"/>
      <c r="I2" s="301" t="s">
        <v>135</v>
      </c>
      <c r="J2" s="301"/>
    </row>
    <row r="3" spans="1:10" x14ac:dyDescent="0.25">
      <c r="A3" s="303"/>
      <c r="B3" s="303"/>
      <c r="C3" s="303"/>
      <c r="D3" s="301" t="s">
        <v>136</v>
      </c>
      <c r="E3" s="301" t="s">
        <v>137</v>
      </c>
      <c r="F3" s="301" t="s">
        <v>138</v>
      </c>
      <c r="G3" s="301" t="s">
        <v>136</v>
      </c>
      <c r="H3" s="301" t="s">
        <v>139</v>
      </c>
      <c r="I3" s="301" t="s">
        <v>140</v>
      </c>
      <c r="J3" s="301" t="s">
        <v>141</v>
      </c>
    </row>
    <row r="4" spans="1:10" x14ac:dyDescent="0.25">
      <c r="A4" s="303"/>
      <c r="B4" s="303"/>
      <c r="C4" s="303"/>
      <c r="D4" s="301"/>
      <c r="E4" s="301"/>
      <c r="F4" s="301"/>
      <c r="G4" s="301"/>
      <c r="H4" s="301"/>
      <c r="I4" s="301"/>
      <c r="J4" s="301"/>
    </row>
    <row r="5" spans="1:10" ht="18" x14ac:dyDescent="0.25">
      <c r="A5" s="144" t="s">
        <v>173</v>
      </c>
      <c r="B5" s="146">
        <v>41123</v>
      </c>
      <c r="C5" s="128" t="s">
        <v>159</v>
      </c>
      <c r="D5" s="116"/>
      <c r="E5" s="115"/>
      <c r="F5" s="115"/>
      <c r="G5" s="133">
        <v>60</v>
      </c>
      <c r="H5" s="135" t="s">
        <v>152</v>
      </c>
      <c r="I5" s="117">
        <v>714000</v>
      </c>
      <c r="J5" s="117"/>
    </row>
    <row r="6" spans="1:10" ht="18" x14ac:dyDescent="0.25">
      <c r="A6" s="118"/>
      <c r="B6" s="118"/>
      <c r="C6" s="129" t="s">
        <v>160</v>
      </c>
      <c r="D6" s="118"/>
      <c r="E6" s="118"/>
      <c r="F6" s="118"/>
      <c r="G6" s="119">
        <v>601</v>
      </c>
      <c r="H6" s="118" t="s">
        <v>153</v>
      </c>
      <c r="J6" s="120"/>
    </row>
    <row r="7" spans="1:10" ht="18" x14ac:dyDescent="0.25">
      <c r="A7" s="118"/>
      <c r="B7" s="118"/>
      <c r="C7" s="129" t="s">
        <v>161</v>
      </c>
      <c r="D7" s="118"/>
      <c r="E7" s="118"/>
      <c r="F7" s="118"/>
      <c r="G7" s="134">
        <v>67</v>
      </c>
      <c r="H7" s="136" t="s">
        <v>154</v>
      </c>
      <c r="I7" s="120">
        <v>1000</v>
      </c>
      <c r="J7" s="120"/>
    </row>
    <row r="8" spans="1:10" ht="18" x14ac:dyDescent="0.25">
      <c r="A8" s="118"/>
      <c r="B8" s="118"/>
      <c r="C8" s="129" t="s">
        <v>162</v>
      </c>
      <c r="D8" s="118"/>
      <c r="E8" s="118"/>
      <c r="F8" s="118"/>
      <c r="G8" s="119">
        <v>6792</v>
      </c>
      <c r="H8" s="130" t="s">
        <v>155</v>
      </c>
      <c r="I8" s="120"/>
      <c r="J8" s="120"/>
    </row>
    <row r="9" spans="1:10" ht="18" x14ac:dyDescent="0.25">
      <c r="A9" s="118"/>
      <c r="B9" s="118"/>
      <c r="C9" s="118"/>
      <c r="D9" s="118"/>
      <c r="E9" s="118"/>
      <c r="F9" s="118"/>
      <c r="G9" s="134">
        <v>40</v>
      </c>
      <c r="H9" s="137" t="s">
        <v>156</v>
      </c>
      <c r="I9" s="120">
        <v>128700</v>
      </c>
      <c r="J9" s="120"/>
    </row>
    <row r="10" spans="1:10" ht="18" x14ac:dyDescent="0.25">
      <c r="A10" s="118"/>
      <c r="B10" s="118"/>
      <c r="C10" s="118"/>
      <c r="D10" s="118"/>
      <c r="E10" s="118"/>
      <c r="F10" s="118"/>
      <c r="G10" s="119">
        <v>4011</v>
      </c>
      <c r="H10" s="121" t="s">
        <v>62</v>
      </c>
      <c r="I10" s="120"/>
      <c r="J10" s="120"/>
    </row>
    <row r="11" spans="1:10" ht="18" x14ac:dyDescent="0.25">
      <c r="A11" s="118"/>
      <c r="B11" s="118"/>
      <c r="C11" s="118"/>
      <c r="D11" s="118"/>
      <c r="E11" s="118"/>
      <c r="F11" s="118"/>
      <c r="G11" s="134">
        <v>42</v>
      </c>
      <c r="H11" s="137" t="s">
        <v>158</v>
      </c>
      <c r="I11" s="120"/>
      <c r="J11" s="120">
        <f>I9+I7+I5</f>
        <v>843700</v>
      </c>
    </row>
    <row r="12" spans="1:10" ht="18" x14ac:dyDescent="0.25">
      <c r="A12" s="118"/>
      <c r="B12" s="118"/>
      <c r="C12" s="118"/>
      <c r="D12" s="118"/>
      <c r="E12" s="118"/>
      <c r="F12" s="118"/>
      <c r="G12" s="119">
        <v>421</v>
      </c>
      <c r="H12" s="130" t="s">
        <v>163</v>
      </c>
      <c r="I12" s="120"/>
      <c r="J12" s="120"/>
    </row>
    <row r="13" spans="1:10" ht="18" x14ac:dyDescent="0.25">
      <c r="A13" s="145" t="s">
        <v>174</v>
      </c>
      <c r="B13" s="147">
        <v>41123</v>
      </c>
      <c r="C13" s="129" t="s">
        <v>169</v>
      </c>
      <c r="D13" s="118"/>
      <c r="E13" s="118"/>
      <c r="F13" s="118"/>
      <c r="G13" s="134">
        <v>20</v>
      </c>
      <c r="H13" s="138" t="s">
        <v>160</v>
      </c>
      <c r="I13" s="120">
        <f>I5</f>
        <v>714000</v>
      </c>
      <c r="J13" s="120"/>
    </row>
    <row r="14" spans="1:10" ht="18" x14ac:dyDescent="0.25">
      <c r="A14" s="118"/>
      <c r="B14" s="118"/>
      <c r="C14" s="129" t="s">
        <v>170</v>
      </c>
      <c r="D14" s="118"/>
      <c r="E14" s="118"/>
      <c r="F14" s="118"/>
      <c r="G14" s="119">
        <v>201</v>
      </c>
      <c r="H14" s="121" t="s">
        <v>153</v>
      </c>
      <c r="I14" s="120"/>
      <c r="J14" s="120"/>
    </row>
    <row r="15" spans="1:10" ht="18" x14ac:dyDescent="0.25">
      <c r="A15" s="118"/>
      <c r="B15" s="118"/>
      <c r="C15" s="129" t="s">
        <v>171</v>
      </c>
      <c r="D15" s="118"/>
      <c r="E15" s="118"/>
      <c r="F15" s="118"/>
      <c r="G15" s="134">
        <v>61</v>
      </c>
      <c r="H15" s="138" t="s">
        <v>164</v>
      </c>
      <c r="I15" s="120"/>
      <c r="J15" s="120">
        <f>I13</f>
        <v>714000</v>
      </c>
    </row>
    <row r="16" spans="1:10" ht="18" x14ac:dyDescent="0.25">
      <c r="A16" s="118"/>
      <c r="B16" s="118"/>
      <c r="C16" s="118"/>
      <c r="D16" s="118"/>
      <c r="E16" s="118"/>
      <c r="F16" s="118"/>
      <c r="G16" s="119">
        <v>611</v>
      </c>
      <c r="H16" s="121" t="s">
        <v>165</v>
      </c>
      <c r="I16" s="120"/>
      <c r="J16" s="120"/>
    </row>
    <row r="17" spans="1:12" ht="18" x14ac:dyDescent="0.25">
      <c r="A17" s="145" t="s">
        <v>175</v>
      </c>
      <c r="B17" s="147">
        <v>41123</v>
      </c>
      <c r="C17" s="129" t="s">
        <v>172</v>
      </c>
      <c r="D17" s="118"/>
      <c r="E17" s="118"/>
      <c r="F17" s="118"/>
      <c r="G17" s="134">
        <v>97</v>
      </c>
      <c r="H17" s="138" t="s">
        <v>154</v>
      </c>
      <c r="I17" s="120"/>
      <c r="J17" s="120"/>
    </row>
    <row r="18" spans="1:12" ht="18" x14ac:dyDescent="0.25">
      <c r="A18" s="118"/>
      <c r="B18" s="118"/>
      <c r="C18" s="129" t="s">
        <v>154</v>
      </c>
      <c r="D18" s="118"/>
      <c r="E18" s="118"/>
      <c r="F18" s="118"/>
      <c r="G18" s="119">
        <v>971</v>
      </c>
      <c r="H18" s="121" t="s">
        <v>166</v>
      </c>
      <c r="I18" s="120">
        <f>I7</f>
        <v>1000</v>
      </c>
      <c r="J18" s="120"/>
    </row>
    <row r="19" spans="1:12" ht="21" customHeight="1" x14ac:dyDescent="0.25">
      <c r="A19" s="118"/>
      <c r="B19" s="118"/>
      <c r="C19" s="118"/>
      <c r="D19" s="118"/>
      <c r="E19" s="118"/>
      <c r="F19" s="118"/>
      <c r="G19" s="134">
        <v>79</v>
      </c>
      <c r="H19" s="138" t="s">
        <v>167</v>
      </c>
      <c r="I19" s="120"/>
      <c r="J19" s="120">
        <f>I18</f>
        <v>1000</v>
      </c>
      <c r="K19" s="50"/>
      <c r="L19" s="50">
        <f>SUM(J5:J19)</f>
        <v>1558700</v>
      </c>
    </row>
    <row r="20" spans="1:12" ht="18" x14ac:dyDescent="0.25">
      <c r="A20" s="118"/>
      <c r="B20" s="118"/>
      <c r="C20" s="118"/>
      <c r="D20" s="118"/>
      <c r="E20" s="118"/>
      <c r="F20" s="118"/>
      <c r="G20" s="119">
        <v>791</v>
      </c>
      <c r="H20" s="121" t="s">
        <v>168</v>
      </c>
      <c r="I20" s="120"/>
      <c r="J20" s="120"/>
    </row>
    <row r="21" spans="1:12" ht="18" x14ac:dyDescent="0.25">
      <c r="A21" s="139"/>
      <c r="B21" s="139"/>
      <c r="C21" s="139"/>
      <c r="D21" s="139"/>
      <c r="E21" s="139"/>
      <c r="F21" s="139"/>
      <c r="G21" s="140"/>
      <c r="H21" s="141"/>
      <c r="I21" s="142"/>
      <c r="J21" s="142"/>
    </row>
    <row r="22" spans="1:12" ht="18" x14ac:dyDescent="0.25">
      <c r="A22" s="145" t="s">
        <v>176</v>
      </c>
      <c r="B22" s="146">
        <v>41125</v>
      </c>
      <c r="C22" s="129" t="s">
        <v>177</v>
      </c>
      <c r="D22" s="118"/>
      <c r="E22" s="118"/>
      <c r="F22" s="118"/>
      <c r="G22" s="133">
        <v>60</v>
      </c>
      <c r="H22" s="135" t="s">
        <v>152</v>
      </c>
      <c r="I22" s="148">
        <v>750</v>
      </c>
      <c r="J22" s="120"/>
    </row>
    <row r="23" spans="1:12" ht="18" x14ac:dyDescent="0.25">
      <c r="A23" s="118"/>
      <c r="B23" s="118"/>
      <c r="C23" s="129" t="s">
        <v>178</v>
      </c>
      <c r="D23" s="118"/>
      <c r="E23" s="118"/>
      <c r="F23" s="118"/>
      <c r="G23" s="119">
        <v>601</v>
      </c>
      <c r="H23" s="118" t="s">
        <v>153</v>
      </c>
      <c r="I23" s="120"/>
      <c r="J23" s="120"/>
    </row>
    <row r="24" spans="1:12" ht="18" x14ac:dyDescent="0.25">
      <c r="A24" s="118"/>
      <c r="B24" s="118"/>
      <c r="C24" s="129" t="s">
        <v>179</v>
      </c>
      <c r="D24" s="118"/>
      <c r="E24" s="118"/>
      <c r="F24" s="118"/>
      <c r="G24" s="134">
        <v>40</v>
      </c>
      <c r="H24" s="137" t="s">
        <v>156</v>
      </c>
      <c r="I24" s="148">
        <v>135</v>
      </c>
      <c r="J24" s="120"/>
    </row>
    <row r="25" spans="1:12" ht="18" x14ac:dyDescent="0.25">
      <c r="A25" s="118"/>
      <c r="B25" s="118"/>
      <c r="C25" s="129" t="s">
        <v>180</v>
      </c>
      <c r="D25" s="118"/>
      <c r="E25" s="118"/>
      <c r="F25" s="118"/>
      <c r="G25" s="119">
        <v>4011</v>
      </c>
      <c r="H25" s="121" t="s">
        <v>62</v>
      </c>
      <c r="I25" s="120"/>
      <c r="J25" s="120"/>
    </row>
    <row r="26" spans="1:12" ht="18" x14ac:dyDescent="0.25">
      <c r="A26" s="118"/>
      <c r="B26" s="118"/>
      <c r="C26" s="129" t="s">
        <v>181</v>
      </c>
      <c r="D26" s="118"/>
      <c r="E26" s="118"/>
      <c r="F26" s="118"/>
      <c r="G26" s="134">
        <v>42</v>
      </c>
      <c r="H26" s="137" t="s">
        <v>158</v>
      </c>
      <c r="I26" s="120"/>
      <c r="J26" s="120"/>
    </row>
    <row r="27" spans="1:12" ht="18" x14ac:dyDescent="0.25">
      <c r="A27" s="118"/>
      <c r="B27" s="118"/>
      <c r="C27" s="118"/>
      <c r="D27" s="118"/>
      <c r="E27" s="118"/>
      <c r="F27" s="118"/>
      <c r="G27" s="119">
        <v>421</v>
      </c>
      <c r="H27" s="130" t="s">
        <v>163</v>
      </c>
      <c r="I27" s="120"/>
      <c r="J27" s="148">
        <f>I24+I22</f>
        <v>885</v>
      </c>
    </row>
    <row r="28" spans="1:12" ht="18" x14ac:dyDescent="0.25">
      <c r="A28" s="145" t="s">
        <v>184</v>
      </c>
      <c r="B28" s="118"/>
      <c r="C28" s="129" t="s">
        <v>182</v>
      </c>
      <c r="D28" s="118"/>
      <c r="E28" s="118"/>
      <c r="F28" s="118"/>
      <c r="G28" s="134">
        <v>20</v>
      </c>
      <c r="H28" s="138" t="s">
        <v>160</v>
      </c>
      <c r="I28" s="148">
        <f>I22</f>
        <v>750</v>
      </c>
      <c r="J28" s="120"/>
    </row>
    <row r="29" spans="1:12" ht="18" x14ac:dyDescent="0.25">
      <c r="A29" s="118"/>
      <c r="B29" s="118"/>
      <c r="C29" s="129" t="s">
        <v>183</v>
      </c>
      <c r="D29" s="118"/>
      <c r="E29" s="118"/>
      <c r="F29" s="118"/>
      <c r="G29" s="119">
        <v>201</v>
      </c>
      <c r="H29" s="121" t="s">
        <v>153</v>
      </c>
      <c r="I29" s="120"/>
      <c r="J29" s="120"/>
    </row>
    <row r="30" spans="1:12" ht="18" x14ac:dyDescent="0.25">
      <c r="A30" s="118"/>
      <c r="B30" s="118"/>
      <c r="C30" s="118"/>
      <c r="D30" s="118"/>
      <c r="E30" s="118"/>
      <c r="F30" s="118"/>
      <c r="G30" s="134">
        <v>61</v>
      </c>
      <c r="H30" s="138" t="s">
        <v>164</v>
      </c>
      <c r="I30" s="120"/>
      <c r="J30" s="148">
        <f>I28</f>
        <v>750</v>
      </c>
    </row>
    <row r="31" spans="1:12" ht="18" x14ac:dyDescent="0.25">
      <c r="A31" s="118"/>
      <c r="B31" s="118"/>
      <c r="C31" s="118"/>
      <c r="D31" s="118"/>
      <c r="E31" s="118"/>
      <c r="F31" s="118"/>
      <c r="G31" s="119">
        <v>611</v>
      </c>
      <c r="H31" s="121" t="s">
        <v>165</v>
      </c>
      <c r="I31" s="120"/>
      <c r="J31" s="120"/>
    </row>
    <row r="32" spans="1:12" ht="18" x14ac:dyDescent="0.25">
      <c r="A32" s="139"/>
      <c r="B32" s="139"/>
      <c r="C32" s="139"/>
      <c r="D32" s="139"/>
      <c r="E32" s="139"/>
      <c r="F32" s="139"/>
      <c r="G32" s="140"/>
      <c r="H32" s="141"/>
      <c r="I32" s="142"/>
      <c r="J32" s="142"/>
    </row>
    <row r="33" spans="1:10" ht="18" x14ac:dyDescent="0.25">
      <c r="A33" s="145" t="s">
        <v>227</v>
      </c>
      <c r="B33" s="146">
        <v>41126</v>
      </c>
      <c r="C33" s="129" t="s">
        <v>219</v>
      </c>
      <c r="D33" s="118"/>
      <c r="E33" s="118"/>
      <c r="F33" s="118"/>
      <c r="G33" s="189">
        <v>12</v>
      </c>
      <c r="H33" s="190" t="s">
        <v>221</v>
      </c>
      <c r="I33" s="120">
        <f>J35+J38</f>
        <v>1390040</v>
      </c>
      <c r="J33" s="120"/>
    </row>
    <row r="34" spans="1:10" ht="18" x14ac:dyDescent="0.25">
      <c r="A34" s="118"/>
      <c r="B34" s="118"/>
      <c r="C34" s="129" t="s">
        <v>220</v>
      </c>
      <c r="D34" s="118"/>
      <c r="E34" s="118"/>
      <c r="F34" s="118"/>
      <c r="G34" s="119">
        <v>121</v>
      </c>
      <c r="H34" s="130" t="s">
        <v>222</v>
      </c>
      <c r="I34" s="120"/>
      <c r="J34" s="120"/>
    </row>
    <row r="35" spans="1:10" ht="18" x14ac:dyDescent="0.25">
      <c r="A35" s="118"/>
      <c r="B35" s="118"/>
      <c r="C35" s="118"/>
      <c r="D35" s="118"/>
      <c r="E35" s="118"/>
      <c r="F35" s="118"/>
      <c r="G35" s="134">
        <v>40</v>
      </c>
      <c r="H35" s="137" t="s">
        <v>223</v>
      </c>
      <c r="I35" s="120"/>
      <c r="J35" s="120">
        <f>'KARDEX PRODUCTO A'!E77</f>
        <v>212040</v>
      </c>
    </row>
    <row r="36" spans="1:10" ht="18" x14ac:dyDescent="0.25">
      <c r="A36" s="118"/>
      <c r="B36" s="118"/>
      <c r="C36" s="118"/>
      <c r="D36" s="118"/>
      <c r="E36" s="118"/>
      <c r="F36" s="118"/>
      <c r="G36" s="119">
        <v>4011</v>
      </c>
      <c r="H36" s="121" t="s">
        <v>224</v>
      </c>
      <c r="I36" s="120"/>
      <c r="J36" s="120"/>
    </row>
    <row r="37" spans="1:10" ht="18" x14ac:dyDescent="0.25">
      <c r="A37" s="118"/>
      <c r="B37" s="118"/>
      <c r="C37" s="118"/>
      <c r="D37" s="118"/>
      <c r="E37" s="118"/>
      <c r="F37" s="118"/>
      <c r="G37" s="134">
        <v>70</v>
      </c>
      <c r="H37" s="137" t="s">
        <v>225</v>
      </c>
      <c r="I37" s="120"/>
      <c r="J37" s="120"/>
    </row>
    <row r="38" spans="1:10" ht="18" x14ac:dyDescent="0.25">
      <c r="A38" s="118"/>
      <c r="B38" s="118"/>
      <c r="C38" s="118"/>
      <c r="D38" s="118"/>
      <c r="E38" s="118"/>
      <c r="F38" s="118"/>
      <c r="G38" s="119">
        <v>701</v>
      </c>
      <c r="H38" s="118" t="s">
        <v>226</v>
      </c>
      <c r="I38" s="120"/>
      <c r="J38" s="120">
        <f>'KARDEX PRODUCTO A'!E76</f>
        <v>1178000</v>
      </c>
    </row>
    <row r="39" spans="1:10" ht="18" x14ac:dyDescent="0.25">
      <c r="A39" s="139"/>
      <c r="B39" s="139"/>
      <c r="C39" s="139"/>
      <c r="D39" s="139"/>
      <c r="E39" s="139"/>
      <c r="F39" s="139"/>
      <c r="G39" s="140"/>
      <c r="H39" s="141"/>
      <c r="I39" s="142"/>
      <c r="J39" s="142"/>
    </row>
    <row r="40" spans="1:10" ht="18" x14ac:dyDescent="0.25">
      <c r="A40" s="145" t="s">
        <v>228</v>
      </c>
      <c r="B40" s="146">
        <v>41126</v>
      </c>
      <c r="C40" s="129" t="s">
        <v>229</v>
      </c>
      <c r="D40" s="118"/>
      <c r="E40" s="118"/>
      <c r="F40" s="118"/>
      <c r="G40" s="134">
        <v>69</v>
      </c>
      <c r="H40" s="129" t="s">
        <v>233</v>
      </c>
      <c r="I40" s="120">
        <v>38000</v>
      </c>
      <c r="J40" s="120"/>
    </row>
    <row r="41" spans="1:10" ht="18" x14ac:dyDescent="0.25">
      <c r="A41" s="118"/>
      <c r="B41" s="118"/>
      <c r="C41" s="129" t="s">
        <v>230</v>
      </c>
      <c r="D41" s="118"/>
      <c r="E41" s="118"/>
      <c r="F41" s="118"/>
      <c r="G41" s="119">
        <v>691</v>
      </c>
      <c r="H41" s="118" t="s">
        <v>234</v>
      </c>
      <c r="I41" s="120"/>
      <c r="J41" s="120"/>
    </row>
    <row r="42" spans="1:10" ht="18" x14ac:dyDescent="0.25">
      <c r="A42" s="118"/>
      <c r="B42" s="118"/>
      <c r="C42" s="129" t="s">
        <v>231</v>
      </c>
      <c r="D42" s="118"/>
      <c r="E42" s="118"/>
      <c r="F42" s="118"/>
      <c r="G42" s="134">
        <v>20</v>
      </c>
      <c r="H42" s="138" t="s">
        <v>160</v>
      </c>
      <c r="I42" s="120"/>
      <c r="J42" s="120">
        <f>I40</f>
        <v>38000</v>
      </c>
    </row>
    <row r="43" spans="1:10" ht="18" x14ac:dyDescent="0.25">
      <c r="A43" s="118"/>
      <c r="B43" s="118"/>
      <c r="C43" s="129" t="s">
        <v>232</v>
      </c>
      <c r="D43" s="118"/>
      <c r="E43" s="118"/>
      <c r="F43" s="118"/>
      <c r="G43" s="119">
        <v>201</v>
      </c>
      <c r="H43" s="121" t="s">
        <v>235</v>
      </c>
      <c r="I43" s="120"/>
      <c r="J43" s="120"/>
    </row>
    <row r="44" spans="1:10" ht="18" x14ac:dyDescent="0.25">
      <c r="A44" s="118"/>
      <c r="B44" s="118"/>
      <c r="C44" s="118"/>
      <c r="D44" s="118"/>
      <c r="E44" s="118"/>
      <c r="F44" s="118"/>
      <c r="G44" s="134">
        <v>29</v>
      </c>
      <c r="H44" s="137" t="s">
        <v>236</v>
      </c>
      <c r="I44" s="120">
        <v>50000</v>
      </c>
      <c r="J44" s="120"/>
    </row>
    <row r="45" spans="1:10" ht="18" x14ac:dyDescent="0.25">
      <c r="A45" s="118"/>
      <c r="B45" s="118"/>
      <c r="C45" s="118"/>
      <c r="D45" s="118"/>
      <c r="E45" s="118"/>
      <c r="F45" s="118"/>
      <c r="G45" s="119">
        <v>291</v>
      </c>
      <c r="H45" s="118" t="s">
        <v>153</v>
      </c>
      <c r="I45" s="120"/>
      <c r="J45" s="120"/>
    </row>
    <row r="46" spans="1:10" ht="18" x14ac:dyDescent="0.25">
      <c r="A46" s="118"/>
      <c r="B46" s="118"/>
      <c r="C46" s="118"/>
      <c r="D46" s="118"/>
      <c r="E46" s="118"/>
      <c r="F46" s="118"/>
      <c r="G46" s="134">
        <v>20</v>
      </c>
      <c r="H46" s="138" t="s">
        <v>237</v>
      </c>
      <c r="I46" s="120"/>
      <c r="J46" s="120">
        <v>12000</v>
      </c>
    </row>
    <row r="47" spans="1:10" ht="18" x14ac:dyDescent="0.25">
      <c r="A47" s="118"/>
      <c r="B47" s="118"/>
      <c r="C47" s="118"/>
      <c r="D47" s="118"/>
      <c r="E47" s="118"/>
      <c r="F47" s="118"/>
      <c r="G47" s="119">
        <v>201</v>
      </c>
      <c r="H47" s="121" t="s">
        <v>238</v>
      </c>
      <c r="I47" s="120"/>
      <c r="J47" s="120"/>
    </row>
    <row r="48" spans="1:10" ht="18" x14ac:dyDescent="0.25">
      <c r="A48" s="118"/>
      <c r="B48" s="118"/>
      <c r="C48" s="118"/>
      <c r="D48" s="118"/>
      <c r="E48" s="118"/>
      <c r="F48" s="118"/>
      <c r="G48" s="134">
        <v>76</v>
      </c>
      <c r="H48" s="132" t="s">
        <v>239</v>
      </c>
      <c r="I48" s="120"/>
      <c r="J48" s="120">
        <v>38000</v>
      </c>
    </row>
    <row r="49" spans="1:10" ht="18" x14ac:dyDescent="0.25">
      <c r="A49" s="118"/>
      <c r="B49" s="118"/>
      <c r="C49" s="118"/>
      <c r="D49" s="118"/>
      <c r="E49" s="118"/>
      <c r="F49" s="118"/>
      <c r="G49" s="130">
        <v>761</v>
      </c>
      <c r="H49" s="118" t="s">
        <v>240</v>
      </c>
      <c r="I49" s="120"/>
      <c r="J49" s="120"/>
    </row>
    <row r="50" spans="1:10" ht="18" x14ac:dyDescent="0.25">
      <c r="A50" s="139"/>
      <c r="B50" s="139"/>
      <c r="C50" s="139"/>
      <c r="D50" s="139"/>
      <c r="E50" s="139"/>
      <c r="F50" s="139"/>
      <c r="G50" s="140"/>
      <c r="H50" s="141"/>
      <c r="I50" s="142"/>
      <c r="J50" s="142"/>
    </row>
    <row r="51" spans="1:10" ht="18" x14ac:dyDescent="0.25">
      <c r="A51" s="145" t="s">
        <v>241</v>
      </c>
      <c r="B51" s="146">
        <v>41129</v>
      </c>
      <c r="C51" s="129" t="s">
        <v>242</v>
      </c>
      <c r="D51" s="118"/>
      <c r="E51" s="118"/>
      <c r="F51" s="118"/>
      <c r="G51" s="133">
        <v>60</v>
      </c>
      <c r="H51" s="135" t="s">
        <v>152</v>
      </c>
      <c r="I51" s="120">
        <f>'KARDEX PRODUCTO A'!E84</f>
        <v>831250</v>
      </c>
      <c r="J51" s="122"/>
    </row>
    <row r="52" spans="1:10" ht="18" x14ac:dyDescent="0.25">
      <c r="A52" s="118"/>
      <c r="B52" s="118"/>
      <c r="C52" s="129" t="s">
        <v>243</v>
      </c>
      <c r="D52" s="118"/>
      <c r="E52" s="118"/>
      <c r="F52" s="118"/>
      <c r="G52" s="119">
        <v>601</v>
      </c>
      <c r="H52" s="118" t="s">
        <v>153</v>
      </c>
      <c r="I52" s="120"/>
      <c r="J52" s="122"/>
    </row>
    <row r="53" spans="1:10" ht="18" x14ac:dyDescent="0.25">
      <c r="A53" s="118"/>
      <c r="B53" s="118"/>
      <c r="C53" s="118"/>
      <c r="D53" s="118"/>
      <c r="E53" s="118"/>
      <c r="F53" s="118"/>
      <c r="G53" s="134">
        <v>40</v>
      </c>
      <c r="H53" s="137" t="s">
        <v>156</v>
      </c>
      <c r="I53" s="120">
        <f>'KARDEX PRODUCTO A'!E85</f>
        <v>149625</v>
      </c>
      <c r="J53" s="122"/>
    </row>
    <row r="54" spans="1:10" ht="18" x14ac:dyDescent="0.25">
      <c r="A54" s="118"/>
      <c r="B54" s="118"/>
      <c r="C54" s="118"/>
      <c r="D54" s="118"/>
      <c r="E54" s="118"/>
      <c r="F54" s="118"/>
      <c r="G54" s="119">
        <v>4011</v>
      </c>
      <c r="H54" s="121" t="s">
        <v>62</v>
      </c>
      <c r="I54" s="120"/>
      <c r="J54" s="122"/>
    </row>
    <row r="55" spans="1:10" ht="18" x14ac:dyDescent="0.25">
      <c r="A55" s="118"/>
      <c r="B55" s="118"/>
      <c r="C55" s="118"/>
      <c r="D55" s="118"/>
      <c r="E55" s="118"/>
      <c r="F55" s="118"/>
      <c r="G55" s="134">
        <v>42</v>
      </c>
      <c r="H55" s="137" t="s">
        <v>158</v>
      </c>
      <c r="I55" s="120"/>
      <c r="J55" s="120">
        <f>I53+I51</f>
        <v>980875</v>
      </c>
    </row>
    <row r="56" spans="1:10" ht="18" x14ac:dyDescent="0.25">
      <c r="A56" s="118"/>
      <c r="B56" s="118"/>
      <c r="C56" s="118"/>
      <c r="D56" s="118"/>
      <c r="E56" s="118"/>
      <c r="F56" s="118"/>
      <c r="G56" s="119">
        <v>421</v>
      </c>
      <c r="H56" s="130" t="s">
        <v>163</v>
      </c>
      <c r="I56" s="120"/>
      <c r="J56" s="122"/>
    </row>
    <row r="57" spans="1:10" ht="18" x14ac:dyDescent="0.25">
      <c r="A57" s="145" t="s">
        <v>247</v>
      </c>
      <c r="B57" s="203">
        <v>41129</v>
      </c>
      <c r="C57" s="129" t="s">
        <v>291</v>
      </c>
      <c r="D57" s="118"/>
      <c r="E57" s="118"/>
      <c r="F57" s="118"/>
      <c r="G57" s="134">
        <v>20</v>
      </c>
      <c r="H57" s="138" t="s">
        <v>160</v>
      </c>
      <c r="I57" s="120">
        <f>I51</f>
        <v>831250</v>
      </c>
      <c r="J57" s="122"/>
    </row>
    <row r="58" spans="1:10" ht="18" x14ac:dyDescent="0.25">
      <c r="A58" s="118"/>
      <c r="B58" s="118"/>
      <c r="C58" s="118"/>
      <c r="D58" s="118"/>
      <c r="E58" s="118"/>
      <c r="F58" s="118"/>
      <c r="G58" s="119">
        <v>201</v>
      </c>
      <c r="H58" s="121" t="s">
        <v>153</v>
      </c>
      <c r="I58" s="120"/>
      <c r="J58" s="122"/>
    </row>
    <row r="59" spans="1:10" ht="18" x14ac:dyDescent="0.25">
      <c r="A59" s="118"/>
      <c r="B59" s="118"/>
      <c r="C59" s="118"/>
      <c r="D59" s="118"/>
      <c r="E59" s="118"/>
      <c r="F59" s="118"/>
      <c r="G59" s="134">
        <v>61</v>
      </c>
      <c r="H59" s="138" t="s">
        <v>164</v>
      </c>
      <c r="I59" s="120"/>
      <c r="J59" s="120">
        <f>I57</f>
        <v>831250</v>
      </c>
    </row>
    <row r="60" spans="1:10" ht="18" x14ac:dyDescent="0.25">
      <c r="A60" s="118"/>
      <c r="B60" s="118"/>
      <c r="C60" s="118"/>
      <c r="D60" s="118"/>
      <c r="E60" s="118"/>
      <c r="F60" s="118"/>
      <c r="G60" s="119">
        <v>611</v>
      </c>
      <c r="H60" s="121" t="s">
        <v>165</v>
      </c>
      <c r="I60" s="120"/>
      <c r="J60" s="122"/>
    </row>
    <row r="61" spans="1:10" ht="18" x14ac:dyDescent="0.25">
      <c r="A61" s="191"/>
      <c r="B61" s="191"/>
      <c r="C61" s="191"/>
      <c r="D61" s="191"/>
      <c r="E61" s="191"/>
      <c r="F61" s="191"/>
      <c r="G61" s="192"/>
      <c r="H61" s="191"/>
      <c r="I61" s="193"/>
      <c r="J61" s="194"/>
    </row>
    <row r="62" spans="1:10" ht="18" x14ac:dyDescent="0.25">
      <c r="A62" s="145" t="s">
        <v>252</v>
      </c>
      <c r="B62" s="203">
        <v>41132</v>
      </c>
      <c r="C62" s="129" t="s">
        <v>248</v>
      </c>
      <c r="D62" s="118"/>
      <c r="E62" s="118"/>
      <c r="F62" s="118"/>
      <c r="G62" s="189">
        <v>12</v>
      </c>
      <c r="H62" s="190" t="s">
        <v>221</v>
      </c>
      <c r="I62" s="120">
        <f>'KARDEX PRODUCTO C'!E71</f>
        <v>1062295</v>
      </c>
      <c r="J62" s="122"/>
    </row>
    <row r="63" spans="1:10" ht="18" x14ac:dyDescent="0.25">
      <c r="A63" s="118"/>
      <c r="B63" s="118"/>
      <c r="C63" s="129" t="s">
        <v>249</v>
      </c>
      <c r="D63" s="118"/>
      <c r="E63" s="118"/>
      <c r="F63" s="118"/>
      <c r="G63" s="119">
        <v>121</v>
      </c>
      <c r="H63" s="130" t="s">
        <v>222</v>
      </c>
      <c r="I63" s="120"/>
      <c r="J63" s="122"/>
    </row>
    <row r="64" spans="1:10" ht="18" x14ac:dyDescent="0.25">
      <c r="A64" s="118"/>
      <c r="B64" s="118"/>
      <c r="C64" s="118"/>
      <c r="D64" s="118"/>
      <c r="E64" s="118"/>
      <c r="F64" s="118"/>
      <c r="G64" s="134">
        <v>40</v>
      </c>
      <c r="H64" s="137" t="s">
        <v>223</v>
      </c>
      <c r="I64" s="120"/>
      <c r="J64" s="148">
        <f>'KARDEX PRODUCTO C'!E70</f>
        <v>162045</v>
      </c>
    </row>
    <row r="65" spans="1:10" ht="18" x14ac:dyDescent="0.25">
      <c r="A65" s="118"/>
      <c r="B65" s="118"/>
      <c r="C65" s="118"/>
      <c r="D65" s="118"/>
      <c r="E65" s="118"/>
      <c r="F65" s="118"/>
      <c r="G65" s="119">
        <v>4011</v>
      </c>
      <c r="H65" s="121" t="s">
        <v>224</v>
      </c>
      <c r="I65" s="120"/>
      <c r="J65" s="118"/>
    </row>
    <row r="66" spans="1:10" ht="18" x14ac:dyDescent="0.25">
      <c r="A66" s="118"/>
      <c r="B66" s="118"/>
      <c r="C66" s="118"/>
      <c r="D66" s="118"/>
      <c r="E66" s="118"/>
      <c r="F66" s="118"/>
      <c r="G66" s="134">
        <v>70</v>
      </c>
      <c r="H66" s="137" t="s">
        <v>225</v>
      </c>
      <c r="I66" s="120"/>
      <c r="J66" s="148">
        <f>'KARDEX PRODUCTO C'!E67</f>
        <v>900000</v>
      </c>
    </row>
    <row r="67" spans="1:10" ht="18" x14ac:dyDescent="0.25">
      <c r="A67" s="118"/>
      <c r="B67" s="118"/>
      <c r="C67" s="118"/>
      <c r="D67" s="118"/>
      <c r="E67" s="118"/>
      <c r="F67" s="118"/>
      <c r="G67" s="119">
        <v>701</v>
      </c>
      <c r="H67" s="118" t="s">
        <v>226</v>
      </c>
      <c r="I67" s="120"/>
      <c r="J67" s="119"/>
    </row>
    <row r="68" spans="1:10" ht="18" x14ac:dyDescent="0.25">
      <c r="A68" s="118"/>
      <c r="B68" s="118"/>
      <c r="C68" s="118"/>
      <c r="D68" s="118"/>
      <c r="E68" s="118"/>
      <c r="F68" s="118"/>
      <c r="G68" s="134">
        <v>77</v>
      </c>
      <c r="H68" s="137" t="s">
        <v>250</v>
      </c>
      <c r="I68" s="120"/>
      <c r="J68" s="195">
        <f>'KARDEX PRODUCTO C'!E68</f>
        <v>250</v>
      </c>
    </row>
    <row r="69" spans="1:10" ht="18" x14ac:dyDescent="0.25">
      <c r="A69" s="118"/>
      <c r="B69" s="118"/>
      <c r="C69" s="118"/>
      <c r="D69" s="118"/>
      <c r="E69" s="118"/>
      <c r="F69" s="118"/>
      <c r="G69" s="131">
        <v>777</v>
      </c>
      <c r="H69" s="130" t="s">
        <v>251</v>
      </c>
      <c r="I69" s="120"/>
      <c r="J69" s="122"/>
    </row>
    <row r="70" spans="1:10" ht="18" x14ac:dyDescent="0.25">
      <c r="A70" s="191"/>
      <c r="B70" s="191"/>
      <c r="C70" s="191"/>
      <c r="D70" s="191"/>
      <c r="E70" s="191"/>
      <c r="F70" s="191"/>
      <c r="G70" s="192"/>
      <c r="H70" s="191"/>
      <c r="I70" s="193"/>
      <c r="J70" s="194"/>
    </row>
    <row r="71" spans="1:10" ht="18" x14ac:dyDescent="0.25">
      <c r="A71" s="145" t="s">
        <v>260</v>
      </c>
      <c r="B71" s="146">
        <v>41134</v>
      </c>
      <c r="C71" s="129" t="s">
        <v>254</v>
      </c>
      <c r="D71" s="118"/>
      <c r="E71" s="118"/>
      <c r="F71" s="118"/>
      <c r="G71" s="133">
        <v>60</v>
      </c>
      <c r="H71" s="135" t="s">
        <v>152</v>
      </c>
      <c r="I71" s="148">
        <v>700</v>
      </c>
      <c r="J71" s="122"/>
    </row>
    <row r="72" spans="1:10" ht="18" x14ac:dyDescent="0.25">
      <c r="A72" s="145"/>
      <c r="B72" s="118"/>
      <c r="C72" s="129" t="s">
        <v>255</v>
      </c>
      <c r="D72" s="118"/>
      <c r="E72" s="118"/>
      <c r="F72" s="118"/>
      <c r="G72" s="119">
        <v>601</v>
      </c>
      <c r="H72" s="118" t="s">
        <v>153</v>
      </c>
      <c r="I72" s="120"/>
      <c r="J72" s="122"/>
    </row>
    <row r="73" spans="1:10" ht="18" x14ac:dyDescent="0.25">
      <c r="A73" s="145"/>
      <c r="B73" s="118"/>
      <c r="C73" s="129" t="s">
        <v>256</v>
      </c>
      <c r="D73" s="118"/>
      <c r="E73" s="118"/>
      <c r="F73" s="118"/>
      <c r="G73" s="134">
        <v>40</v>
      </c>
      <c r="H73" s="137" t="s">
        <v>156</v>
      </c>
      <c r="I73" s="148">
        <f>'KARDEX PRODUCTO A'!E91</f>
        <v>126</v>
      </c>
      <c r="J73" s="122"/>
    </row>
    <row r="74" spans="1:10" ht="18" x14ac:dyDescent="0.25">
      <c r="A74" s="145"/>
      <c r="B74" s="118"/>
      <c r="C74" s="118"/>
      <c r="D74" s="118"/>
      <c r="E74" s="118"/>
      <c r="F74" s="118"/>
      <c r="G74" s="119">
        <v>4011</v>
      </c>
      <c r="H74" s="121" t="s">
        <v>62</v>
      </c>
      <c r="I74" s="120"/>
      <c r="J74" s="122"/>
    </row>
    <row r="75" spans="1:10" ht="18" x14ac:dyDescent="0.25">
      <c r="A75" s="145"/>
      <c r="B75" s="118"/>
      <c r="C75" s="118"/>
      <c r="D75" s="118"/>
      <c r="E75" s="118"/>
      <c r="F75" s="118"/>
      <c r="G75" s="134">
        <v>42</v>
      </c>
      <c r="H75" s="137" t="s">
        <v>158</v>
      </c>
      <c r="I75" s="120"/>
      <c r="J75" s="148">
        <f>I71+I73</f>
        <v>826</v>
      </c>
    </row>
    <row r="76" spans="1:10" ht="18" x14ac:dyDescent="0.25">
      <c r="A76" s="145"/>
      <c r="B76" s="118"/>
      <c r="C76" s="118"/>
      <c r="D76" s="118"/>
      <c r="E76" s="118"/>
      <c r="F76" s="118"/>
      <c r="G76" s="119">
        <v>421</v>
      </c>
      <c r="H76" s="130" t="s">
        <v>163</v>
      </c>
      <c r="I76" s="120"/>
      <c r="J76" s="122"/>
    </row>
    <row r="77" spans="1:10" ht="18" x14ac:dyDescent="0.25">
      <c r="A77" s="145" t="s">
        <v>286</v>
      </c>
      <c r="B77" s="203">
        <v>41134</v>
      </c>
      <c r="C77" s="129" t="s">
        <v>292</v>
      </c>
      <c r="D77" s="118"/>
      <c r="E77" s="118"/>
      <c r="F77" s="118"/>
      <c r="G77" s="134">
        <v>20</v>
      </c>
      <c r="H77" s="138" t="s">
        <v>160</v>
      </c>
      <c r="I77" s="148">
        <f>I71</f>
        <v>700</v>
      </c>
      <c r="J77" s="122"/>
    </row>
    <row r="78" spans="1:10" ht="18" x14ac:dyDescent="0.25">
      <c r="A78" s="145"/>
      <c r="B78" s="118"/>
      <c r="C78" s="118"/>
      <c r="D78" s="118"/>
      <c r="E78" s="118"/>
      <c r="F78" s="118"/>
      <c r="G78" s="119">
        <v>201</v>
      </c>
      <c r="H78" s="121" t="s">
        <v>153</v>
      </c>
      <c r="I78" s="120"/>
      <c r="J78" s="122"/>
    </row>
    <row r="79" spans="1:10" ht="18" x14ac:dyDescent="0.25">
      <c r="A79" s="145"/>
      <c r="B79" s="118"/>
      <c r="C79" s="118"/>
      <c r="D79" s="118"/>
      <c r="E79" s="118"/>
      <c r="F79" s="118"/>
      <c r="G79" s="134">
        <v>61</v>
      </c>
      <c r="H79" s="138" t="s">
        <v>164</v>
      </c>
      <c r="I79" s="120"/>
      <c r="J79" s="148">
        <f>I77</f>
        <v>700</v>
      </c>
    </row>
    <row r="80" spans="1:10" ht="18" x14ac:dyDescent="0.25">
      <c r="A80" s="145"/>
      <c r="B80" s="118"/>
      <c r="C80" s="118"/>
      <c r="D80" s="118"/>
      <c r="E80" s="118"/>
      <c r="F80" s="118"/>
      <c r="G80" s="119">
        <v>611</v>
      </c>
      <c r="H80" s="121" t="s">
        <v>165</v>
      </c>
      <c r="I80" s="120"/>
      <c r="J80" s="122"/>
    </row>
    <row r="81" spans="1:10" ht="18" x14ac:dyDescent="0.25">
      <c r="A81" s="191"/>
      <c r="B81" s="191"/>
      <c r="C81" s="191"/>
      <c r="D81" s="191"/>
      <c r="E81" s="191"/>
      <c r="F81" s="191"/>
      <c r="G81" s="192"/>
      <c r="H81" s="191"/>
      <c r="I81" s="193"/>
      <c r="J81" s="194"/>
    </row>
    <row r="82" spans="1:10" ht="18" x14ac:dyDescent="0.25">
      <c r="A82" s="145" t="s">
        <v>287</v>
      </c>
      <c r="B82" s="146">
        <v>41136</v>
      </c>
      <c r="C82" s="129" t="s">
        <v>261</v>
      </c>
      <c r="D82" s="118"/>
      <c r="E82" s="118"/>
      <c r="F82" s="118"/>
      <c r="G82" s="134">
        <v>42</v>
      </c>
      <c r="H82" s="137" t="s">
        <v>157</v>
      </c>
      <c r="I82" s="120">
        <f>'KARDEX PRODUCTO A'!E100</f>
        <v>140125</v>
      </c>
      <c r="J82" s="122"/>
    </row>
    <row r="83" spans="1:10" ht="18" x14ac:dyDescent="0.25">
      <c r="A83" s="145"/>
      <c r="B83" s="118"/>
      <c r="C83" s="129" t="s">
        <v>262</v>
      </c>
      <c r="D83" s="118"/>
      <c r="E83" s="118"/>
      <c r="F83" s="118"/>
      <c r="G83" s="119">
        <v>421</v>
      </c>
      <c r="H83" s="130" t="s">
        <v>163</v>
      </c>
      <c r="I83" s="120"/>
      <c r="J83" s="122"/>
    </row>
    <row r="84" spans="1:10" ht="18" x14ac:dyDescent="0.25">
      <c r="A84" s="145"/>
      <c r="B84" s="118"/>
      <c r="C84" s="129" t="s">
        <v>263</v>
      </c>
      <c r="D84" s="118"/>
      <c r="E84" s="118"/>
      <c r="F84" s="118"/>
      <c r="G84" s="134">
        <v>40</v>
      </c>
      <c r="H84" s="137" t="s">
        <v>264</v>
      </c>
      <c r="I84" s="120"/>
      <c r="J84" s="148">
        <f>'KARDEX PRODUCTO A'!E99</f>
        <v>21375</v>
      </c>
    </row>
    <row r="85" spans="1:10" ht="18" x14ac:dyDescent="0.25">
      <c r="A85" s="145"/>
      <c r="B85" s="118"/>
      <c r="C85" s="118"/>
      <c r="D85" s="118"/>
      <c r="E85" s="118"/>
      <c r="F85" s="118"/>
      <c r="G85" s="119">
        <v>4011</v>
      </c>
      <c r="H85" s="121" t="s">
        <v>62</v>
      </c>
      <c r="I85" s="120"/>
      <c r="J85" s="119"/>
    </row>
    <row r="86" spans="1:10" ht="18" x14ac:dyDescent="0.25">
      <c r="A86" s="145"/>
      <c r="B86" s="118"/>
      <c r="C86" s="118"/>
      <c r="D86" s="118"/>
      <c r="E86" s="118"/>
      <c r="F86" s="118"/>
      <c r="G86" s="189">
        <v>60</v>
      </c>
      <c r="H86" s="196" t="s">
        <v>265</v>
      </c>
      <c r="I86" s="120"/>
      <c r="J86" s="148">
        <f>'KARDEX PRODUCTO A'!E98</f>
        <v>118750</v>
      </c>
    </row>
    <row r="87" spans="1:10" ht="18" x14ac:dyDescent="0.25">
      <c r="A87" s="145"/>
      <c r="B87" s="118"/>
      <c r="C87" s="118"/>
      <c r="D87" s="118"/>
      <c r="E87" s="118"/>
      <c r="F87" s="118"/>
      <c r="G87" s="119">
        <v>601</v>
      </c>
      <c r="H87" s="118" t="s">
        <v>153</v>
      </c>
      <c r="I87" s="120"/>
      <c r="J87" s="119"/>
    </row>
    <row r="88" spans="1:10" ht="18" x14ac:dyDescent="0.25">
      <c r="A88" s="145" t="s">
        <v>288</v>
      </c>
      <c r="B88" s="203">
        <v>41136</v>
      </c>
      <c r="C88" s="129" t="s">
        <v>293</v>
      </c>
      <c r="D88" s="118"/>
      <c r="E88" s="118"/>
      <c r="F88" s="118"/>
      <c r="G88" s="134">
        <v>61</v>
      </c>
      <c r="H88" s="138" t="s">
        <v>266</v>
      </c>
      <c r="I88" s="120">
        <f>J86</f>
        <v>118750</v>
      </c>
      <c r="J88" s="119"/>
    </row>
    <row r="89" spans="1:10" ht="18" x14ac:dyDescent="0.25">
      <c r="A89" s="145"/>
      <c r="B89" s="118"/>
      <c r="C89" s="129" t="s">
        <v>294</v>
      </c>
      <c r="D89" s="118"/>
      <c r="E89" s="118"/>
      <c r="F89" s="118"/>
      <c r="G89" s="119">
        <v>611</v>
      </c>
      <c r="H89" s="121" t="s">
        <v>165</v>
      </c>
      <c r="I89" s="120"/>
      <c r="J89" s="119"/>
    </row>
    <row r="90" spans="1:10" ht="18" x14ac:dyDescent="0.25">
      <c r="A90" s="145"/>
      <c r="B90" s="118"/>
      <c r="C90" s="118"/>
      <c r="D90" s="118"/>
      <c r="E90" s="118"/>
      <c r="F90" s="118"/>
      <c r="G90" s="134">
        <v>20</v>
      </c>
      <c r="H90" s="138" t="s">
        <v>237</v>
      </c>
      <c r="I90" s="120"/>
      <c r="J90" s="120">
        <f>I88</f>
        <v>118750</v>
      </c>
    </row>
    <row r="91" spans="1:10" ht="18" x14ac:dyDescent="0.25">
      <c r="A91" s="145"/>
      <c r="B91" s="118"/>
      <c r="C91" s="118"/>
      <c r="D91" s="118"/>
      <c r="E91" s="118"/>
      <c r="F91" s="118"/>
      <c r="G91" s="119">
        <v>201</v>
      </c>
      <c r="H91" s="121" t="s">
        <v>153</v>
      </c>
      <c r="I91" s="120"/>
      <c r="J91" s="119"/>
    </row>
    <row r="92" spans="1:10" ht="18" x14ac:dyDescent="0.25">
      <c r="A92" s="191"/>
      <c r="B92" s="191"/>
      <c r="C92" s="191"/>
      <c r="D92" s="191"/>
      <c r="E92" s="191"/>
      <c r="F92" s="191"/>
      <c r="G92" s="192"/>
      <c r="H92" s="191"/>
      <c r="I92" s="193"/>
      <c r="J92" s="192"/>
    </row>
    <row r="93" spans="1:10" ht="18" x14ac:dyDescent="0.25">
      <c r="A93" s="145" t="s">
        <v>289</v>
      </c>
      <c r="B93" s="203">
        <v>41139</v>
      </c>
      <c r="C93" s="129" t="s">
        <v>267</v>
      </c>
      <c r="D93" s="118"/>
      <c r="E93" s="118"/>
      <c r="F93" s="118"/>
      <c r="G93" s="133">
        <v>60</v>
      </c>
      <c r="H93" s="135" t="s">
        <v>152</v>
      </c>
      <c r="I93" s="120">
        <f>'KARDEX PRODUCTO A'!E104+'KARDEX PRODUCTO C'!E75</f>
        <v>2000000</v>
      </c>
      <c r="J93" s="119"/>
    </row>
    <row r="94" spans="1:10" ht="18" x14ac:dyDescent="0.25">
      <c r="A94" s="118"/>
      <c r="B94" s="118"/>
      <c r="C94" s="129" t="s">
        <v>268</v>
      </c>
      <c r="D94" s="118"/>
      <c r="E94" s="118"/>
      <c r="F94" s="118"/>
      <c r="G94" s="119">
        <v>601</v>
      </c>
      <c r="H94" s="118" t="s">
        <v>153</v>
      </c>
      <c r="I94" s="120"/>
      <c r="J94" s="119"/>
    </row>
    <row r="95" spans="1:10" ht="18" x14ac:dyDescent="0.25">
      <c r="A95" s="118"/>
      <c r="B95" s="118"/>
      <c r="C95" s="118"/>
      <c r="D95" s="118"/>
      <c r="E95" s="118"/>
      <c r="F95" s="118"/>
      <c r="G95" s="134">
        <v>40</v>
      </c>
      <c r="H95" s="137" t="s">
        <v>156</v>
      </c>
      <c r="I95" s="120">
        <f>'KARDEX PRODUCTO A'!E105+'KARDEX PRODUCTO C'!E76</f>
        <v>360000</v>
      </c>
      <c r="J95" s="119"/>
    </row>
    <row r="96" spans="1:10" ht="18" x14ac:dyDescent="0.25">
      <c r="A96" s="118"/>
      <c r="B96" s="118"/>
      <c r="C96" s="118"/>
      <c r="D96" s="118"/>
      <c r="E96" s="118"/>
      <c r="F96" s="118"/>
      <c r="G96" s="119">
        <v>4011</v>
      </c>
      <c r="H96" s="121" t="s">
        <v>62</v>
      </c>
      <c r="I96" s="120"/>
      <c r="J96" s="119"/>
    </row>
    <row r="97" spans="1:10" ht="18" x14ac:dyDescent="0.25">
      <c r="A97" s="118"/>
      <c r="B97" s="118"/>
      <c r="C97" s="118"/>
      <c r="D97" s="118"/>
      <c r="E97" s="118"/>
      <c r="F97" s="118"/>
      <c r="G97" s="134">
        <v>42</v>
      </c>
      <c r="H97" s="137" t="s">
        <v>158</v>
      </c>
      <c r="I97" s="120"/>
      <c r="J97" s="148">
        <f>'KARDEX PRODUCTO A'!E106+'KARDEX PRODUCTO C'!E77</f>
        <v>2360000</v>
      </c>
    </row>
    <row r="98" spans="1:10" ht="18" x14ac:dyDescent="0.25">
      <c r="A98" s="118"/>
      <c r="B98" s="118"/>
      <c r="C98" s="118"/>
      <c r="D98" s="118"/>
      <c r="E98" s="118"/>
      <c r="F98" s="118"/>
      <c r="G98" s="119">
        <v>421</v>
      </c>
      <c r="H98" s="130" t="s">
        <v>163</v>
      </c>
      <c r="I98" s="120"/>
      <c r="J98" s="119"/>
    </row>
    <row r="99" spans="1:10" ht="18" x14ac:dyDescent="0.25">
      <c r="A99" s="145" t="s">
        <v>290</v>
      </c>
      <c r="B99" s="203">
        <v>41139</v>
      </c>
      <c r="C99" s="129" t="s">
        <v>291</v>
      </c>
      <c r="D99" s="118"/>
      <c r="E99" s="118"/>
      <c r="F99" s="118"/>
      <c r="G99" s="134">
        <v>20</v>
      </c>
      <c r="H99" s="138" t="s">
        <v>160</v>
      </c>
      <c r="I99" s="120">
        <f>I93</f>
        <v>2000000</v>
      </c>
      <c r="J99" s="119"/>
    </row>
    <row r="100" spans="1:10" ht="18" x14ac:dyDescent="0.25">
      <c r="A100" s="118"/>
      <c r="B100" s="118"/>
      <c r="C100" s="129" t="s">
        <v>295</v>
      </c>
      <c r="D100" s="118"/>
      <c r="E100" s="118"/>
      <c r="F100" s="118"/>
      <c r="G100" s="119">
        <v>201</v>
      </c>
      <c r="H100" s="121" t="s">
        <v>153</v>
      </c>
      <c r="I100" s="120"/>
      <c r="J100" s="119"/>
    </row>
    <row r="101" spans="1:10" ht="18" x14ac:dyDescent="0.25">
      <c r="A101" s="118"/>
      <c r="B101" s="118"/>
      <c r="C101" s="118"/>
      <c r="D101" s="118"/>
      <c r="E101" s="118"/>
      <c r="F101" s="118"/>
      <c r="G101" s="134">
        <v>61</v>
      </c>
      <c r="H101" s="138" t="s">
        <v>164</v>
      </c>
      <c r="I101" s="120"/>
      <c r="J101" s="120">
        <f>I99</f>
        <v>2000000</v>
      </c>
    </row>
    <row r="102" spans="1:10" ht="18" x14ac:dyDescent="0.25">
      <c r="A102" s="118"/>
      <c r="B102" s="118"/>
      <c r="C102" s="118"/>
      <c r="D102" s="118"/>
      <c r="E102" s="118"/>
      <c r="F102" s="118"/>
      <c r="G102" s="119">
        <v>611</v>
      </c>
      <c r="H102" s="121" t="s">
        <v>165</v>
      </c>
      <c r="I102" s="120"/>
      <c r="J102" s="120"/>
    </row>
    <row r="103" spans="1:10" ht="18" x14ac:dyDescent="0.25">
      <c r="A103" s="145" t="s">
        <v>296</v>
      </c>
      <c r="B103" s="203">
        <v>41139</v>
      </c>
      <c r="C103" s="198" t="s">
        <v>269</v>
      </c>
      <c r="D103" s="143"/>
      <c r="E103" s="143"/>
      <c r="F103" s="143"/>
      <c r="G103" s="134">
        <v>42</v>
      </c>
      <c r="H103" s="200" t="s">
        <v>158</v>
      </c>
      <c r="I103" s="197">
        <f>J97</f>
        <v>2360000</v>
      </c>
      <c r="J103" s="197"/>
    </row>
    <row r="104" spans="1:10" ht="18" x14ac:dyDescent="0.25">
      <c r="A104" s="143"/>
      <c r="B104" s="143"/>
      <c r="C104" s="198" t="s">
        <v>270</v>
      </c>
      <c r="D104" s="143"/>
      <c r="E104" s="143"/>
      <c r="F104" s="143"/>
      <c r="G104" s="119">
        <v>421</v>
      </c>
      <c r="H104" s="199" t="s">
        <v>163</v>
      </c>
      <c r="I104" s="197"/>
      <c r="J104" s="197"/>
    </row>
    <row r="105" spans="1:10" ht="18" x14ac:dyDescent="0.25">
      <c r="A105" s="143"/>
      <c r="B105" s="143"/>
      <c r="C105" s="143"/>
      <c r="D105" s="143"/>
      <c r="E105" s="143"/>
      <c r="F105" s="143"/>
      <c r="G105" s="134">
        <v>42</v>
      </c>
      <c r="H105" s="200" t="s">
        <v>158</v>
      </c>
      <c r="I105" s="197"/>
      <c r="J105" s="197">
        <f>I103</f>
        <v>2360000</v>
      </c>
    </row>
    <row r="106" spans="1:10" ht="18" x14ac:dyDescent="0.25">
      <c r="A106" s="143"/>
      <c r="B106" s="143"/>
      <c r="C106" s="143"/>
      <c r="D106" s="143"/>
      <c r="E106" s="143"/>
      <c r="F106" s="143"/>
      <c r="G106" s="119">
        <v>423</v>
      </c>
      <c r="H106" s="130" t="s">
        <v>271</v>
      </c>
      <c r="I106" s="197"/>
      <c r="J106" s="197"/>
    </row>
    <row r="107" spans="1:10" ht="18" x14ac:dyDescent="0.25">
      <c r="A107" s="191"/>
      <c r="B107" s="191"/>
      <c r="C107" s="191"/>
      <c r="D107" s="191"/>
      <c r="E107" s="191"/>
      <c r="F107" s="191"/>
      <c r="G107" s="192"/>
      <c r="H107" s="191"/>
      <c r="I107" s="193"/>
      <c r="J107" s="192"/>
    </row>
    <row r="108" spans="1:10" ht="18" x14ac:dyDescent="0.25">
      <c r="A108" s="145" t="s">
        <v>297</v>
      </c>
      <c r="B108" s="203">
        <v>41142</v>
      </c>
      <c r="C108" s="198" t="s">
        <v>272</v>
      </c>
      <c r="D108" s="143"/>
      <c r="E108" s="143"/>
      <c r="F108" s="143"/>
      <c r="G108" s="134">
        <v>42</v>
      </c>
      <c r="H108" s="200" t="s">
        <v>158</v>
      </c>
      <c r="I108" s="197">
        <f>J110+J112</f>
        <v>118000</v>
      </c>
      <c r="J108" s="197"/>
    </row>
    <row r="109" spans="1:10" ht="18" x14ac:dyDescent="0.25">
      <c r="A109" s="143"/>
      <c r="B109" s="143"/>
      <c r="C109" s="198" t="s">
        <v>273</v>
      </c>
      <c r="D109" s="143"/>
      <c r="E109" s="143"/>
      <c r="F109" s="143"/>
      <c r="G109" s="119">
        <v>421</v>
      </c>
      <c r="H109" s="199" t="s">
        <v>163</v>
      </c>
      <c r="I109" s="197"/>
      <c r="J109" s="197"/>
    </row>
    <row r="110" spans="1:10" ht="18" x14ac:dyDescent="0.25">
      <c r="A110" s="143"/>
      <c r="B110" s="143"/>
      <c r="C110" s="198" t="s">
        <v>263</v>
      </c>
      <c r="D110" s="143"/>
      <c r="E110" s="143"/>
      <c r="F110" s="143"/>
      <c r="G110" s="134">
        <v>40</v>
      </c>
      <c r="H110" s="137" t="s">
        <v>274</v>
      </c>
      <c r="I110" s="197"/>
      <c r="J110" s="197">
        <f>J112*0.18</f>
        <v>18000</v>
      </c>
    </row>
    <row r="111" spans="1:10" ht="18" x14ac:dyDescent="0.25">
      <c r="A111" s="143"/>
      <c r="B111" s="143"/>
      <c r="C111" s="143"/>
      <c r="D111" s="143"/>
      <c r="E111" s="143"/>
      <c r="F111" s="143"/>
      <c r="G111" s="119">
        <v>4011</v>
      </c>
      <c r="H111" s="121" t="s">
        <v>62</v>
      </c>
      <c r="I111" s="197"/>
      <c r="J111" s="197"/>
    </row>
    <row r="112" spans="1:10" ht="18" x14ac:dyDescent="0.25">
      <c r="A112" s="143"/>
      <c r="B112" s="143"/>
      <c r="C112" s="143"/>
      <c r="D112" s="143"/>
      <c r="E112" s="143"/>
      <c r="F112" s="143"/>
      <c r="G112" s="134">
        <v>73</v>
      </c>
      <c r="H112" s="190" t="s">
        <v>275</v>
      </c>
      <c r="I112" s="197"/>
      <c r="J112" s="197">
        <v>100000</v>
      </c>
    </row>
    <row r="113" spans="1:10" ht="18" x14ac:dyDescent="0.25">
      <c r="A113" s="143"/>
      <c r="B113" s="143"/>
      <c r="C113" s="143"/>
      <c r="D113" s="143"/>
      <c r="E113" s="143"/>
      <c r="F113" s="143"/>
      <c r="G113" s="201">
        <v>731</v>
      </c>
      <c r="H113" s="202" t="s">
        <v>276</v>
      </c>
      <c r="I113" s="197"/>
      <c r="J113" s="197"/>
    </row>
    <row r="114" spans="1:10" ht="18" x14ac:dyDescent="0.25">
      <c r="A114" s="191"/>
      <c r="B114" s="191"/>
      <c r="C114" s="191"/>
      <c r="D114" s="191"/>
      <c r="E114" s="191"/>
      <c r="F114" s="191"/>
      <c r="G114" s="192"/>
      <c r="H114" s="191"/>
      <c r="I114" s="193"/>
      <c r="J114" s="192"/>
    </row>
    <row r="115" spans="1:10" ht="18" x14ac:dyDescent="0.25">
      <c r="A115" s="145" t="s">
        <v>298</v>
      </c>
      <c r="B115" s="203">
        <v>41144</v>
      </c>
      <c r="C115" s="198" t="s">
        <v>299</v>
      </c>
      <c r="D115" s="143"/>
      <c r="E115" s="143"/>
      <c r="F115" s="143"/>
      <c r="G115" s="189">
        <v>12</v>
      </c>
      <c r="H115" s="190" t="s">
        <v>221</v>
      </c>
      <c r="I115" s="197">
        <f>'KARDEX PRODUCTO C'!E83+'KARDEX PRODUCTO B'!E41</f>
        <v>1014000</v>
      </c>
      <c r="J115" s="197"/>
    </row>
    <row r="116" spans="1:10" ht="18" x14ac:dyDescent="0.25">
      <c r="A116" s="143"/>
      <c r="B116" s="143"/>
      <c r="C116" s="198" t="s">
        <v>277</v>
      </c>
      <c r="D116" s="143"/>
      <c r="E116" s="143"/>
      <c r="F116" s="143"/>
      <c r="G116" s="119">
        <v>121</v>
      </c>
      <c r="H116" s="204" t="s">
        <v>222</v>
      </c>
      <c r="I116" s="197"/>
      <c r="J116" s="197"/>
    </row>
    <row r="117" spans="1:10" ht="18" x14ac:dyDescent="0.25">
      <c r="A117" s="143"/>
      <c r="B117" s="143"/>
      <c r="C117" s="198" t="s">
        <v>282</v>
      </c>
      <c r="D117" s="143"/>
      <c r="E117" s="143"/>
      <c r="F117" s="143"/>
      <c r="G117" s="134">
        <v>40</v>
      </c>
      <c r="H117" s="137" t="s">
        <v>223</v>
      </c>
      <c r="I117" s="197"/>
      <c r="J117" s="197">
        <f>'KARDEX PRODUCTO C'!E82+'KARDEX PRODUCTO B'!E40</f>
        <v>154677.96610169491</v>
      </c>
    </row>
    <row r="118" spans="1:10" ht="18" x14ac:dyDescent="0.25">
      <c r="A118" s="143"/>
      <c r="B118" s="143"/>
      <c r="C118" s="143"/>
      <c r="D118" s="143"/>
      <c r="E118" s="143"/>
      <c r="F118" s="143"/>
      <c r="G118" s="119">
        <v>4011</v>
      </c>
      <c r="H118" s="121" t="s">
        <v>224</v>
      </c>
      <c r="I118" s="197"/>
      <c r="J118" s="197"/>
    </row>
    <row r="119" spans="1:10" ht="18" x14ac:dyDescent="0.25">
      <c r="A119" s="143"/>
      <c r="B119" s="143"/>
      <c r="C119" s="143"/>
      <c r="D119" s="143"/>
      <c r="E119" s="143"/>
      <c r="F119" s="143"/>
      <c r="G119" s="134">
        <v>70</v>
      </c>
      <c r="H119" s="137" t="s">
        <v>225</v>
      </c>
      <c r="I119" s="197"/>
      <c r="J119" s="197">
        <f>'KARDEX PRODUCTO C'!E81+'KARDEX PRODUCTO B'!E39</f>
        <v>859322.03389830515</v>
      </c>
    </row>
    <row r="120" spans="1:10" ht="18" x14ac:dyDescent="0.25">
      <c r="A120" s="143"/>
      <c r="B120" s="143"/>
      <c r="C120" s="143"/>
      <c r="D120" s="143"/>
      <c r="E120" s="143"/>
      <c r="F120" s="143"/>
      <c r="G120" s="119">
        <v>701</v>
      </c>
      <c r="H120" s="118" t="s">
        <v>226</v>
      </c>
      <c r="I120" s="197"/>
      <c r="J120" s="197"/>
    </row>
    <row r="121" spans="1:10" ht="18" x14ac:dyDescent="0.25">
      <c r="A121" s="191"/>
      <c r="B121" s="191"/>
      <c r="C121" s="191"/>
      <c r="D121" s="191"/>
      <c r="E121" s="191"/>
      <c r="F121" s="191"/>
      <c r="G121" s="192"/>
      <c r="H121" s="191"/>
      <c r="I121" s="193"/>
      <c r="J121" s="192"/>
    </row>
    <row r="122" spans="1:10" ht="18" x14ac:dyDescent="0.25">
      <c r="A122" s="145" t="s">
        <v>300</v>
      </c>
      <c r="B122" s="203">
        <v>41144</v>
      </c>
      <c r="C122" s="129" t="s">
        <v>229</v>
      </c>
      <c r="D122" s="143"/>
      <c r="E122" s="143"/>
      <c r="F122" s="143"/>
      <c r="G122" s="134">
        <v>29</v>
      </c>
      <c r="H122" s="137" t="s">
        <v>236</v>
      </c>
      <c r="I122" s="197">
        <v>10000</v>
      </c>
      <c r="J122" s="197"/>
    </row>
    <row r="123" spans="1:10" ht="18" x14ac:dyDescent="0.25">
      <c r="A123" s="143"/>
      <c r="B123" s="143"/>
      <c r="C123" s="129" t="s">
        <v>230</v>
      </c>
      <c r="D123" s="143"/>
      <c r="E123" s="143"/>
      <c r="F123" s="143"/>
      <c r="G123" s="119">
        <v>291</v>
      </c>
      <c r="H123" s="118" t="s">
        <v>153</v>
      </c>
      <c r="I123" s="197"/>
      <c r="J123" s="197"/>
    </row>
    <row r="124" spans="1:10" ht="18" x14ac:dyDescent="0.25">
      <c r="A124" s="143"/>
      <c r="B124" s="143"/>
      <c r="C124" s="129" t="s">
        <v>231</v>
      </c>
      <c r="D124" s="143"/>
      <c r="E124" s="143"/>
      <c r="F124" s="143"/>
      <c r="G124" s="134">
        <v>20</v>
      </c>
      <c r="H124" s="138" t="s">
        <v>284</v>
      </c>
      <c r="I124" s="197"/>
      <c r="J124" s="197">
        <f>I122</f>
        <v>10000</v>
      </c>
    </row>
    <row r="125" spans="1:10" ht="18" x14ac:dyDescent="0.25">
      <c r="A125" s="143"/>
      <c r="B125" s="143"/>
      <c r="C125" s="129" t="s">
        <v>232</v>
      </c>
      <c r="D125" s="143"/>
      <c r="E125" s="143"/>
      <c r="F125" s="143"/>
      <c r="G125" s="119">
        <v>201</v>
      </c>
      <c r="H125" s="121" t="s">
        <v>235</v>
      </c>
      <c r="I125" s="197"/>
      <c r="J125" s="197"/>
    </row>
    <row r="126" spans="1:10" ht="18" x14ac:dyDescent="0.25">
      <c r="A126" s="143"/>
      <c r="B126" s="143"/>
      <c r="C126" s="198" t="s">
        <v>285</v>
      </c>
      <c r="D126" s="143"/>
      <c r="E126" s="143"/>
      <c r="F126" s="143"/>
      <c r="G126" s="134">
        <v>69</v>
      </c>
      <c r="H126" s="136" t="s">
        <v>233</v>
      </c>
      <c r="I126" s="197">
        <v>10000</v>
      </c>
      <c r="J126" s="197"/>
    </row>
    <row r="127" spans="1:10" ht="18" x14ac:dyDescent="0.25">
      <c r="A127" s="143"/>
      <c r="B127" s="143"/>
      <c r="C127" s="143"/>
      <c r="D127" s="143"/>
      <c r="E127" s="143"/>
      <c r="F127" s="143"/>
      <c r="G127" s="119">
        <v>691</v>
      </c>
      <c r="H127" s="118" t="s">
        <v>234</v>
      </c>
      <c r="I127" s="197"/>
      <c r="J127" s="197"/>
    </row>
    <row r="128" spans="1:10" ht="18" x14ac:dyDescent="0.25">
      <c r="A128" s="143"/>
      <c r="B128" s="143"/>
      <c r="C128" s="143"/>
      <c r="D128" s="143"/>
      <c r="E128" s="143"/>
      <c r="F128" s="143"/>
      <c r="G128" s="134">
        <v>76</v>
      </c>
      <c r="H128" s="137" t="s">
        <v>239</v>
      </c>
      <c r="I128" s="197"/>
      <c r="J128" s="197">
        <v>10000</v>
      </c>
    </row>
    <row r="129" spans="1:10" ht="18" x14ac:dyDescent="0.25">
      <c r="A129" s="143"/>
      <c r="B129" s="143"/>
      <c r="C129" s="143"/>
      <c r="D129" s="143"/>
      <c r="E129" s="143"/>
      <c r="F129" s="143"/>
      <c r="G129" s="130">
        <v>761</v>
      </c>
      <c r="H129" s="118" t="s">
        <v>240</v>
      </c>
      <c r="I129" s="197"/>
      <c r="J129" s="197"/>
    </row>
    <row r="130" spans="1:10" ht="18" x14ac:dyDescent="0.25">
      <c r="A130" s="191"/>
      <c r="B130" s="191"/>
      <c r="C130" s="191"/>
      <c r="D130" s="191"/>
      <c r="E130" s="191"/>
      <c r="F130" s="191"/>
      <c r="G130" s="192"/>
      <c r="H130" s="191"/>
      <c r="I130" s="193"/>
      <c r="J130" s="192"/>
    </row>
    <row r="131" spans="1:10" ht="18" x14ac:dyDescent="0.25">
      <c r="A131" s="145" t="s">
        <v>300</v>
      </c>
      <c r="B131" s="203">
        <v>41145</v>
      </c>
      <c r="C131" s="198" t="s">
        <v>301</v>
      </c>
      <c r="D131" s="143"/>
      <c r="E131" s="143"/>
      <c r="F131" s="143"/>
      <c r="G131" s="134">
        <v>70</v>
      </c>
      <c r="H131" s="137" t="s">
        <v>303</v>
      </c>
      <c r="I131" s="197">
        <f>'KARDEX PRODUCTO C'!E87</f>
        <v>169491.52542372883</v>
      </c>
      <c r="J131" s="197"/>
    </row>
    <row r="132" spans="1:10" ht="18" x14ac:dyDescent="0.25">
      <c r="A132" s="143"/>
      <c r="B132" s="143"/>
      <c r="C132" s="198" t="s">
        <v>302</v>
      </c>
      <c r="D132" s="143"/>
      <c r="E132" s="143"/>
      <c r="F132" s="143"/>
      <c r="G132" s="119">
        <v>701</v>
      </c>
      <c r="H132" s="118" t="s">
        <v>234</v>
      </c>
      <c r="I132" s="197"/>
      <c r="J132" s="197"/>
    </row>
    <row r="133" spans="1:10" ht="18" x14ac:dyDescent="0.25">
      <c r="A133" s="143"/>
      <c r="B133" s="143"/>
      <c r="C133" s="143"/>
      <c r="D133" s="143"/>
      <c r="E133" s="143"/>
      <c r="F133" s="143"/>
      <c r="G133" s="134">
        <v>40</v>
      </c>
      <c r="H133" s="137" t="s">
        <v>156</v>
      </c>
      <c r="I133" s="197">
        <f>'KARDEX PRODUCTO C'!E88</f>
        <v>30508.47457627119</v>
      </c>
      <c r="J133" s="197"/>
    </row>
    <row r="134" spans="1:10" ht="18" x14ac:dyDescent="0.25">
      <c r="A134" s="143"/>
      <c r="B134" s="143"/>
      <c r="C134" s="143"/>
      <c r="D134" s="143"/>
      <c r="E134" s="143"/>
      <c r="F134" s="143"/>
      <c r="G134" s="119">
        <v>4011</v>
      </c>
      <c r="H134" s="121" t="s">
        <v>62</v>
      </c>
      <c r="I134" s="197"/>
      <c r="J134" s="197"/>
    </row>
    <row r="135" spans="1:10" ht="18" x14ac:dyDescent="0.25">
      <c r="A135" s="143"/>
      <c r="B135" s="143"/>
      <c r="C135" s="143"/>
      <c r="D135" s="143"/>
      <c r="E135" s="143"/>
      <c r="F135" s="143"/>
      <c r="G135" s="189">
        <v>12</v>
      </c>
      <c r="H135" s="190" t="s">
        <v>221</v>
      </c>
      <c r="I135" s="197"/>
      <c r="J135" s="197">
        <f>'KARDEX PRODUCTO C'!E89</f>
        <v>200000</v>
      </c>
    </row>
    <row r="136" spans="1:10" ht="18" x14ac:dyDescent="0.25">
      <c r="A136" s="143"/>
      <c r="B136" s="143"/>
      <c r="C136" s="143"/>
      <c r="D136" s="143"/>
      <c r="E136" s="143"/>
      <c r="F136" s="143"/>
      <c r="G136" s="119">
        <v>121</v>
      </c>
      <c r="H136" s="204" t="s">
        <v>222</v>
      </c>
      <c r="I136" s="197"/>
      <c r="J136" s="197"/>
    </row>
    <row r="137" spans="1:10" ht="18" x14ac:dyDescent="0.25">
      <c r="A137" s="191"/>
      <c r="B137" s="191"/>
      <c r="C137" s="191"/>
      <c r="D137" s="191"/>
      <c r="E137" s="191"/>
      <c r="F137" s="191"/>
      <c r="G137" s="192"/>
      <c r="H137" s="191"/>
      <c r="I137" s="193"/>
      <c r="J137" s="192"/>
    </row>
    <row r="138" spans="1:10" ht="18" x14ac:dyDescent="0.25">
      <c r="A138" s="145" t="s">
        <v>306</v>
      </c>
      <c r="B138" s="203">
        <v>41147</v>
      </c>
      <c r="C138" s="198" t="s">
        <v>307</v>
      </c>
      <c r="D138" s="143"/>
      <c r="E138" s="143"/>
      <c r="F138" s="143"/>
      <c r="G138" s="133">
        <v>60</v>
      </c>
      <c r="H138" s="135" t="s">
        <v>152</v>
      </c>
      <c r="I138" s="197">
        <f>'KARDEX PRODUCTO B'!E61</f>
        <v>241500</v>
      </c>
      <c r="J138" s="197"/>
    </row>
    <row r="139" spans="1:10" ht="18" x14ac:dyDescent="0.25">
      <c r="A139" s="143"/>
      <c r="B139" s="143"/>
      <c r="C139" s="198" t="s">
        <v>308</v>
      </c>
      <c r="D139" s="143"/>
      <c r="E139" s="143"/>
      <c r="F139" s="143"/>
      <c r="G139" s="119">
        <v>601</v>
      </c>
      <c r="H139" s="118" t="s">
        <v>153</v>
      </c>
      <c r="I139" s="197"/>
      <c r="J139" s="197"/>
    </row>
    <row r="140" spans="1:10" ht="18" x14ac:dyDescent="0.25">
      <c r="A140" s="143"/>
      <c r="B140" s="143"/>
      <c r="C140" s="198" t="s">
        <v>309</v>
      </c>
      <c r="D140" s="143"/>
      <c r="E140" s="143"/>
      <c r="F140" s="143"/>
      <c r="G140" s="134">
        <v>40</v>
      </c>
      <c r="H140" s="137" t="s">
        <v>156</v>
      </c>
      <c r="I140" s="197">
        <f>'KARDEX PRODUCTO B'!E62</f>
        <v>43470</v>
      </c>
      <c r="J140" s="197"/>
    </row>
    <row r="141" spans="1:10" ht="18" x14ac:dyDescent="0.25">
      <c r="A141" s="143"/>
      <c r="B141" s="143"/>
      <c r="C141" s="143"/>
      <c r="D141" s="143"/>
      <c r="E141" s="143"/>
      <c r="F141" s="143"/>
      <c r="G141" s="119">
        <v>4011</v>
      </c>
      <c r="H141" s="121" t="s">
        <v>62</v>
      </c>
      <c r="I141" s="197"/>
      <c r="J141" s="197"/>
    </row>
    <row r="142" spans="1:10" ht="18" x14ac:dyDescent="0.25">
      <c r="A142" s="143"/>
      <c r="B142" s="143"/>
      <c r="C142" s="143"/>
      <c r="D142" s="143"/>
      <c r="E142" s="143"/>
      <c r="F142" s="143"/>
      <c r="G142" s="134">
        <v>42</v>
      </c>
      <c r="H142" s="137" t="s">
        <v>158</v>
      </c>
      <c r="I142" s="197"/>
      <c r="J142" s="197">
        <f>'KARDEX PRODUCTO B'!E63</f>
        <v>284970</v>
      </c>
    </row>
    <row r="143" spans="1:10" ht="18" x14ac:dyDescent="0.25">
      <c r="A143" s="118"/>
      <c r="B143" s="118"/>
      <c r="C143" s="143"/>
      <c r="D143" s="143"/>
      <c r="E143" s="143"/>
      <c r="F143" s="143"/>
      <c r="G143" s="119">
        <v>421</v>
      </c>
      <c r="H143" s="130" t="s">
        <v>163</v>
      </c>
      <c r="I143" s="197"/>
      <c r="J143" s="197"/>
    </row>
    <row r="144" spans="1:10" ht="18" x14ac:dyDescent="0.25">
      <c r="A144" s="145" t="s">
        <v>306</v>
      </c>
      <c r="B144" s="203">
        <v>41147</v>
      </c>
      <c r="C144" s="198" t="s">
        <v>311</v>
      </c>
      <c r="D144" s="143"/>
      <c r="E144" s="143"/>
      <c r="F144" s="143"/>
      <c r="G144" s="134">
        <v>28</v>
      </c>
      <c r="H144" s="138" t="s">
        <v>310</v>
      </c>
      <c r="I144" s="197">
        <f>I138</f>
        <v>241500</v>
      </c>
      <c r="J144" s="197"/>
    </row>
    <row r="145" spans="1:10" ht="18" x14ac:dyDescent="0.25">
      <c r="A145" s="143"/>
      <c r="B145" s="143"/>
      <c r="C145" s="198" t="s">
        <v>310</v>
      </c>
      <c r="D145" s="143"/>
      <c r="E145" s="143"/>
      <c r="F145" s="143"/>
      <c r="G145" s="119">
        <v>281</v>
      </c>
      <c r="H145" s="121" t="s">
        <v>153</v>
      </c>
      <c r="I145" s="197"/>
      <c r="J145" s="197"/>
    </row>
    <row r="146" spans="1:10" ht="18" x14ac:dyDescent="0.25">
      <c r="A146" s="143"/>
      <c r="B146" s="143"/>
      <c r="C146" s="143"/>
      <c r="D146" s="143"/>
      <c r="E146" s="143"/>
      <c r="F146" s="143"/>
      <c r="G146" s="134">
        <v>61</v>
      </c>
      <c r="H146" s="138" t="s">
        <v>164</v>
      </c>
      <c r="I146" s="197"/>
      <c r="J146" s="197">
        <f>I144</f>
        <v>241500</v>
      </c>
    </row>
    <row r="147" spans="1:10" ht="18" x14ac:dyDescent="0.25">
      <c r="A147" s="143"/>
      <c r="B147" s="143"/>
      <c r="C147" s="143"/>
      <c r="D147" s="143"/>
      <c r="E147" s="143"/>
      <c r="F147" s="143"/>
      <c r="G147" s="119">
        <v>611</v>
      </c>
      <c r="H147" s="121" t="s">
        <v>165</v>
      </c>
      <c r="I147" s="197"/>
      <c r="J147" s="197"/>
    </row>
    <row r="148" spans="1:10" ht="18" x14ac:dyDescent="0.25">
      <c r="A148" s="191"/>
      <c r="B148" s="191"/>
      <c r="C148" s="191"/>
      <c r="D148" s="191"/>
      <c r="E148" s="191"/>
      <c r="F148" s="191"/>
      <c r="G148" s="192"/>
      <c r="H148" s="191"/>
      <c r="I148" s="193"/>
      <c r="J148" s="192"/>
    </row>
    <row r="149" spans="1:10" ht="18" x14ac:dyDescent="0.25">
      <c r="A149" s="145" t="s">
        <v>312</v>
      </c>
      <c r="B149" s="203">
        <v>41152</v>
      </c>
      <c r="C149" s="198" t="s">
        <v>313</v>
      </c>
      <c r="D149" s="143"/>
      <c r="E149" s="143"/>
      <c r="F149" s="143"/>
      <c r="G149" s="189">
        <v>12</v>
      </c>
      <c r="H149" s="190" t="s">
        <v>221</v>
      </c>
      <c r="I149" s="197">
        <f>'KARDEX PRODUCTO A'!E114</f>
        <v>1475354</v>
      </c>
      <c r="J149" s="197"/>
    </row>
    <row r="150" spans="1:10" ht="18" x14ac:dyDescent="0.25">
      <c r="A150" s="143"/>
      <c r="B150" s="143"/>
      <c r="C150" s="143"/>
      <c r="D150" s="143"/>
      <c r="E150" s="143"/>
      <c r="F150" s="143"/>
      <c r="G150" s="119">
        <v>121</v>
      </c>
      <c r="H150" s="204" t="s">
        <v>222</v>
      </c>
      <c r="I150" s="197"/>
      <c r="J150" s="197"/>
    </row>
    <row r="151" spans="1:10" ht="18" x14ac:dyDescent="0.25">
      <c r="A151" s="143"/>
      <c r="B151" s="143"/>
      <c r="C151" s="143"/>
      <c r="D151" s="143"/>
      <c r="E151" s="143"/>
      <c r="F151" s="143"/>
      <c r="G151" s="134">
        <v>40</v>
      </c>
      <c r="H151" s="137" t="s">
        <v>223</v>
      </c>
      <c r="I151" s="197"/>
      <c r="J151" s="197">
        <f>'KARDEX PRODUCTO A'!E113</f>
        <v>225054</v>
      </c>
    </row>
    <row r="152" spans="1:10" ht="18" x14ac:dyDescent="0.25">
      <c r="A152" s="143"/>
      <c r="B152" s="143"/>
      <c r="C152" s="143"/>
      <c r="D152" s="143"/>
      <c r="E152" s="143"/>
      <c r="F152" s="143"/>
      <c r="G152" s="119">
        <v>4011</v>
      </c>
      <c r="H152" s="121" t="s">
        <v>224</v>
      </c>
      <c r="I152" s="197"/>
      <c r="J152" s="197"/>
    </row>
    <row r="153" spans="1:10" ht="18" x14ac:dyDescent="0.25">
      <c r="A153" s="143"/>
      <c r="B153" s="143"/>
      <c r="C153" s="143"/>
      <c r="D153" s="143"/>
      <c r="E153" s="143"/>
      <c r="F153" s="143"/>
      <c r="G153" s="134">
        <v>70</v>
      </c>
      <c r="H153" s="137" t="s">
        <v>225</v>
      </c>
      <c r="I153" s="197"/>
      <c r="J153" s="197">
        <f>'KARDEX PRODUCTO A'!E110</f>
        <v>1250000</v>
      </c>
    </row>
    <row r="154" spans="1:10" ht="18" x14ac:dyDescent="0.25">
      <c r="A154" s="143"/>
      <c r="B154" s="143"/>
      <c r="C154" s="143"/>
      <c r="D154" s="143"/>
      <c r="E154" s="143"/>
      <c r="F154" s="143"/>
      <c r="G154" s="119">
        <v>701</v>
      </c>
      <c r="H154" s="118" t="s">
        <v>226</v>
      </c>
      <c r="I154" s="197"/>
      <c r="J154" s="197"/>
    </row>
    <row r="155" spans="1:10" ht="18" x14ac:dyDescent="0.25">
      <c r="A155" s="143"/>
      <c r="B155" s="143"/>
      <c r="C155" s="143"/>
      <c r="D155" s="143"/>
      <c r="E155" s="143"/>
      <c r="F155" s="143"/>
      <c r="G155" s="134">
        <v>77</v>
      </c>
      <c r="H155" s="200" t="s">
        <v>250</v>
      </c>
      <c r="I155" s="197"/>
      <c r="J155" s="207">
        <f>'KARDEX PRODUCTO A'!E111</f>
        <v>300</v>
      </c>
    </row>
    <row r="156" spans="1:10" ht="18" x14ac:dyDescent="0.25">
      <c r="A156" s="143"/>
      <c r="B156" s="143"/>
      <c r="C156" s="143"/>
      <c r="D156" s="143"/>
      <c r="E156" s="143"/>
      <c r="F156" s="143"/>
      <c r="G156" s="206">
        <v>777</v>
      </c>
      <c r="H156" s="199" t="s">
        <v>251</v>
      </c>
      <c r="I156" s="197"/>
      <c r="J156" s="197"/>
    </row>
    <row r="157" spans="1:10" ht="18" x14ac:dyDescent="0.25">
      <c r="A157" s="191"/>
      <c r="B157" s="191"/>
      <c r="C157" s="191"/>
      <c r="D157" s="191"/>
      <c r="E157" s="191"/>
      <c r="F157" s="191"/>
      <c r="G157" s="192"/>
      <c r="H157" s="191"/>
      <c r="I157" s="193"/>
      <c r="J157" s="192"/>
    </row>
    <row r="158" spans="1:10" ht="18" x14ac:dyDescent="0.25">
      <c r="A158" s="145" t="s">
        <v>316</v>
      </c>
      <c r="B158" s="203">
        <v>41152</v>
      </c>
      <c r="C158" s="198" t="s">
        <v>314</v>
      </c>
      <c r="D158" s="143"/>
      <c r="E158" s="143"/>
      <c r="F158" s="143"/>
      <c r="G158" s="134">
        <v>29</v>
      </c>
      <c r="H158" s="137" t="s">
        <v>236</v>
      </c>
      <c r="I158" s="207">
        <v>40000</v>
      </c>
      <c r="J158" s="197"/>
    </row>
    <row r="159" spans="1:10" ht="18" x14ac:dyDescent="0.25">
      <c r="A159" s="143"/>
      <c r="B159" s="143"/>
      <c r="C159" s="198" t="s">
        <v>315</v>
      </c>
      <c r="D159" s="143"/>
      <c r="E159" s="143"/>
      <c r="F159" s="143"/>
      <c r="G159" s="119">
        <v>291</v>
      </c>
      <c r="H159" s="118" t="s">
        <v>153</v>
      </c>
      <c r="I159" s="197"/>
      <c r="J159" s="197"/>
    </row>
    <row r="160" spans="1:10" ht="18" x14ac:dyDescent="0.25">
      <c r="A160" s="143"/>
      <c r="B160" s="143"/>
      <c r="C160" s="143"/>
      <c r="D160" s="143"/>
      <c r="E160" s="143"/>
      <c r="F160" s="143"/>
      <c r="G160" s="134">
        <v>20</v>
      </c>
      <c r="H160" s="138" t="s">
        <v>284</v>
      </c>
      <c r="I160" s="197"/>
      <c r="J160" s="197">
        <f>I158</f>
        <v>40000</v>
      </c>
    </row>
    <row r="161" spans="1:10" ht="18" x14ac:dyDescent="0.25">
      <c r="A161" s="143"/>
      <c r="B161" s="143"/>
      <c r="C161" s="143"/>
      <c r="D161" s="143"/>
      <c r="E161" s="143"/>
      <c r="F161" s="143"/>
      <c r="G161" s="119">
        <v>201</v>
      </c>
      <c r="H161" s="121" t="s">
        <v>235</v>
      </c>
      <c r="I161" s="197"/>
      <c r="J161" s="197"/>
    </row>
    <row r="162" spans="1:10" ht="18" x14ac:dyDescent="0.25">
      <c r="A162" s="191"/>
      <c r="B162" s="191"/>
      <c r="C162" s="191"/>
      <c r="D162" s="191"/>
      <c r="E162" s="191"/>
      <c r="F162" s="191"/>
      <c r="G162" s="192"/>
      <c r="H162" s="191"/>
      <c r="I162" s="193"/>
      <c r="J162" s="192"/>
    </row>
    <row r="163" spans="1:10" ht="18" x14ac:dyDescent="0.25">
      <c r="A163" s="209"/>
      <c r="B163" s="203">
        <v>41152</v>
      </c>
      <c r="C163" s="212" t="s">
        <v>320</v>
      </c>
      <c r="D163" s="209"/>
      <c r="E163" s="209"/>
      <c r="F163" s="209"/>
      <c r="G163" s="213">
        <v>10</v>
      </c>
      <c r="H163" s="214" t="s">
        <v>323</v>
      </c>
      <c r="I163" s="211">
        <f>'CAJA TABULAR'!C9</f>
        <v>2821454</v>
      </c>
      <c r="J163" s="210"/>
    </row>
    <row r="164" spans="1:10" ht="18" x14ac:dyDescent="0.25">
      <c r="A164" s="209"/>
      <c r="B164" s="209"/>
      <c r="C164" s="212" t="s">
        <v>321</v>
      </c>
      <c r="D164" s="209"/>
      <c r="E164" s="209"/>
      <c r="F164" s="209"/>
      <c r="G164" s="210">
        <v>104</v>
      </c>
      <c r="H164" s="209" t="s">
        <v>324</v>
      </c>
      <c r="I164" s="211"/>
      <c r="J164" s="210"/>
    </row>
    <row r="165" spans="1:10" ht="18" x14ac:dyDescent="0.25">
      <c r="A165" s="209"/>
      <c r="B165" s="209"/>
      <c r="C165" s="212" t="s">
        <v>322</v>
      </c>
      <c r="D165" s="209"/>
      <c r="E165" s="209"/>
      <c r="F165" s="209"/>
      <c r="G165" s="134">
        <v>42</v>
      </c>
      <c r="H165" s="200" t="s">
        <v>157</v>
      </c>
      <c r="I165" s="211">
        <f>'CAJA TABULAR'!B9</f>
        <v>982586</v>
      </c>
      <c r="J165" s="210"/>
    </row>
    <row r="166" spans="1:10" ht="18" x14ac:dyDescent="0.25">
      <c r="A166" s="209"/>
      <c r="B166" s="209"/>
      <c r="C166" s="209"/>
      <c r="D166" s="209"/>
      <c r="E166" s="209"/>
      <c r="F166" s="209"/>
      <c r="G166" s="119">
        <v>421</v>
      </c>
      <c r="H166" s="130" t="s">
        <v>163</v>
      </c>
      <c r="I166" s="211"/>
      <c r="J166" s="210"/>
    </row>
    <row r="167" spans="1:10" ht="18" x14ac:dyDescent="0.25">
      <c r="A167" s="209"/>
      <c r="B167" s="209"/>
      <c r="C167" s="209"/>
      <c r="D167" s="209"/>
      <c r="E167" s="209"/>
      <c r="F167" s="209"/>
      <c r="G167" s="213">
        <v>10</v>
      </c>
      <c r="H167" s="214" t="s">
        <v>325</v>
      </c>
      <c r="I167" s="211"/>
      <c r="J167" s="210"/>
    </row>
    <row r="168" spans="1:10" ht="18" x14ac:dyDescent="0.25">
      <c r="A168" s="209"/>
      <c r="B168" s="209"/>
      <c r="C168" s="209"/>
      <c r="D168" s="209"/>
      <c r="E168" s="209"/>
      <c r="F168" s="209"/>
      <c r="G168" s="210">
        <v>101</v>
      </c>
      <c r="H168" s="209" t="s">
        <v>324</v>
      </c>
      <c r="I168" s="211"/>
      <c r="J168" s="215">
        <f>'CAJA TABULAR'!G9</f>
        <v>2621454</v>
      </c>
    </row>
    <row r="169" spans="1:10" ht="18" x14ac:dyDescent="0.25">
      <c r="A169" s="209"/>
      <c r="B169" s="209"/>
      <c r="C169" s="209"/>
      <c r="D169" s="209"/>
      <c r="E169" s="209"/>
      <c r="F169" s="209"/>
      <c r="G169" s="213">
        <v>10</v>
      </c>
      <c r="H169" s="214" t="s">
        <v>325</v>
      </c>
      <c r="I169" s="211"/>
      <c r="J169" s="210"/>
    </row>
    <row r="170" spans="1:10" ht="18" x14ac:dyDescent="0.25">
      <c r="A170" s="209"/>
      <c r="B170" s="209"/>
      <c r="C170" s="209"/>
      <c r="D170" s="209"/>
      <c r="E170" s="209"/>
      <c r="F170" s="209"/>
      <c r="G170" s="210">
        <v>104</v>
      </c>
      <c r="H170" s="209" t="s">
        <v>324</v>
      </c>
      <c r="I170" s="211"/>
      <c r="J170" s="215">
        <f>'CAJA TABULAR'!H9</f>
        <v>982586</v>
      </c>
    </row>
    <row r="171" spans="1:10" ht="18" x14ac:dyDescent="0.25">
      <c r="A171" s="209"/>
      <c r="B171" s="209"/>
      <c r="C171" s="209"/>
      <c r="D171" s="209"/>
      <c r="E171" s="209"/>
      <c r="F171" s="209"/>
      <c r="G171" s="189">
        <v>12</v>
      </c>
      <c r="H171" s="190" t="s">
        <v>326</v>
      </c>
      <c r="I171" s="211"/>
      <c r="J171" s="210"/>
    </row>
    <row r="172" spans="1:10" ht="18" x14ac:dyDescent="0.25">
      <c r="A172" s="209"/>
      <c r="B172" s="209"/>
      <c r="C172" s="209"/>
      <c r="D172" s="209"/>
      <c r="E172" s="209"/>
      <c r="F172" s="209"/>
      <c r="G172" s="119">
        <v>121</v>
      </c>
      <c r="H172" s="204" t="s">
        <v>222</v>
      </c>
      <c r="I172" s="211"/>
      <c r="J172" s="215">
        <f>'CAJA TABULAR'!I9</f>
        <v>200000</v>
      </c>
    </row>
    <row r="173" spans="1:10" ht="18.75" thickBot="1" x14ac:dyDescent="0.3">
      <c r="A173" s="217"/>
      <c r="B173" s="217"/>
      <c r="C173" s="217"/>
      <c r="D173" s="217"/>
      <c r="E173" s="217"/>
      <c r="F173" s="217"/>
      <c r="G173" s="218"/>
      <c r="H173" s="217"/>
      <c r="I173" s="220"/>
      <c r="J173" s="221"/>
    </row>
    <row r="174" spans="1:10" ht="18.75" thickBot="1" x14ac:dyDescent="0.3">
      <c r="A174" s="216"/>
      <c r="B174" s="216"/>
      <c r="C174" s="216"/>
      <c r="D174" s="216"/>
      <c r="E174" s="216"/>
      <c r="F174" s="216"/>
      <c r="G174" s="216"/>
      <c r="H174" s="219" t="s">
        <v>142</v>
      </c>
      <c r="I174" s="222">
        <f>SUM(I5:I173)</f>
        <v>20091060</v>
      </c>
      <c r="J174" s="223">
        <f>SUM(J5:J173)</f>
        <v>20091060</v>
      </c>
    </row>
  </sheetData>
  <mergeCells count="14">
    <mergeCell ref="G3:G4"/>
    <mergeCell ref="H3:H4"/>
    <mergeCell ref="I3:I4"/>
    <mergeCell ref="J3:J4"/>
    <mergeCell ref="A1:J1"/>
    <mergeCell ref="A2:A4"/>
    <mergeCell ref="B2:B4"/>
    <mergeCell ref="C2:C4"/>
    <mergeCell ref="D2:F2"/>
    <mergeCell ref="G2:H2"/>
    <mergeCell ref="I2:J2"/>
    <mergeCell ref="D3:D4"/>
    <mergeCell ref="E3:E4"/>
    <mergeCell ref="F3:F4"/>
  </mergeCells>
  <pageMargins left="0.7" right="0.7" top="0.75" bottom="0.75" header="0.3" footer="0.3"/>
  <pageSetup paperSize="9" orientation="portrait" r:id="rId1"/>
  <ignoredErrors>
    <ignoredError sqref="A13 A17 A57 A88 A93 A99 A103 A40 A51 A62 A71 A77 A82 A108 A115 A122 A131 A138 A144 A149 A15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opLeftCell="A10" workbookViewId="0">
      <selection activeCell="A14" sqref="A14"/>
    </sheetView>
  </sheetViews>
  <sheetFormatPr baseColWidth="10" defaultRowHeight="15" x14ac:dyDescent="0.25"/>
  <cols>
    <col min="1" max="1" width="17.5703125" customWidth="1"/>
    <col min="2" max="2" width="19.42578125" customWidth="1"/>
    <col min="3" max="3" width="20.42578125" customWidth="1"/>
    <col min="5" max="5" width="23.7109375" customWidth="1"/>
  </cols>
  <sheetData>
    <row r="1" spans="1:7" ht="18" x14ac:dyDescent="0.25">
      <c r="A1" s="307" t="s">
        <v>212</v>
      </c>
      <c r="B1" s="307"/>
      <c r="C1" s="307"/>
      <c r="D1" s="307"/>
      <c r="E1" s="307"/>
      <c r="F1" s="307"/>
      <c r="G1" s="307"/>
    </row>
    <row r="2" spans="1:7" ht="18" x14ac:dyDescent="0.25">
      <c r="A2" s="307" t="s">
        <v>213</v>
      </c>
      <c r="B2" s="307"/>
      <c r="C2" s="307"/>
      <c r="D2" s="307"/>
      <c r="E2" s="307"/>
      <c r="F2" s="307"/>
      <c r="G2" s="307"/>
    </row>
    <row r="3" spans="1:7" ht="16.5" x14ac:dyDescent="0.3">
      <c r="A3" s="126"/>
      <c r="B3" s="126"/>
      <c r="C3" s="126"/>
      <c r="D3" s="126"/>
      <c r="E3" s="126"/>
      <c r="F3" s="126"/>
      <c r="G3" s="126"/>
    </row>
    <row r="4" spans="1:7" ht="18" x14ac:dyDescent="0.25">
      <c r="A4" s="307" t="s">
        <v>214</v>
      </c>
      <c r="B4" s="307"/>
      <c r="C4" s="307"/>
      <c r="D4" s="307"/>
      <c r="E4" s="307"/>
      <c r="F4" s="307"/>
      <c r="G4" s="307"/>
    </row>
    <row r="5" spans="1:7" ht="16.5" x14ac:dyDescent="0.3">
      <c r="A5" s="126"/>
      <c r="B5" s="126"/>
      <c r="C5" s="126"/>
      <c r="D5" s="126"/>
      <c r="E5" s="126"/>
      <c r="F5" s="126"/>
      <c r="G5" s="126"/>
    </row>
    <row r="6" spans="1:7" ht="16.5" x14ac:dyDescent="0.3">
      <c r="A6" s="188" t="s">
        <v>186</v>
      </c>
      <c r="B6" s="126"/>
      <c r="C6" s="126"/>
      <c r="D6" s="126"/>
      <c r="E6" s="126"/>
      <c r="G6" s="126"/>
    </row>
    <row r="7" spans="1:7" ht="16.5" x14ac:dyDescent="0.3">
      <c r="A7" s="188" t="s">
        <v>187</v>
      </c>
      <c r="B7" s="126"/>
      <c r="C7" s="126"/>
      <c r="D7" s="126"/>
      <c r="E7" s="126"/>
      <c r="G7" s="126"/>
    </row>
    <row r="8" spans="1:7" ht="16.5" x14ac:dyDescent="0.3">
      <c r="A8" s="188" t="s">
        <v>188</v>
      </c>
      <c r="B8" s="126"/>
      <c r="C8" s="126"/>
      <c r="D8" s="126"/>
      <c r="E8" s="126"/>
      <c r="G8" s="126"/>
    </row>
    <row r="9" spans="1:7" x14ac:dyDescent="0.25">
      <c r="A9" s="304" t="s">
        <v>215</v>
      </c>
      <c r="B9" s="304" t="s">
        <v>216</v>
      </c>
      <c r="C9" s="304" t="s">
        <v>196</v>
      </c>
      <c r="D9" s="304" t="s">
        <v>193</v>
      </c>
      <c r="E9" s="304"/>
      <c r="F9" s="304" t="s">
        <v>194</v>
      </c>
      <c r="G9" s="304"/>
    </row>
    <row r="10" spans="1:7" x14ac:dyDescent="0.25">
      <c r="A10" s="304"/>
      <c r="B10" s="304"/>
      <c r="C10" s="304"/>
      <c r="D10" s="304"/>
      <c r="E10" s="304"/>
      <c r="F10" s="304"/>
      <c r="G10" s="304"/>
    </row>
    <row r="11" spans="1:7" x14ac:dyDescent="0.25">
      <c r="A11" s="304"/>
      <c r="B11" s="304"/>
      <c r="C11" s="304"/>
      <c r="D11" s="304" t="s">
        <v>199</v>
      </c>
      <c r="E11" s="304" t="s">
        <v>139</v>
      </c>
      <c r="F11" s="304" t="s">
        <v>200</v>
      </c>
      <c r="G11" s="304" t="s">
        <v>201</v>
      </c>
    </row>
    <row r="12" spans="1:7" x14ac:dyDescent="0.25">
      <c r="A12" s="304"/>
      <c r="B12" s="304"/>
      <c r="C12" s="304"/>
      <c r="D12" s="304"/>
      <c r="E12" s="304"/>
      <c r="F12" s="304"/>
      <c r="G12" s="304"/>
    </row>
    <row r="13" spans="1:7" ht="16.5" x14ac:dyDescent="0.3">
      <c r="A13" s="156"/>
      <c r="B13" s="156"/>
      <c r="C13" s="158" t="s">
        <v>203</v>
      </c>
      <c r="D13" s="159"/>
      <c r="E13" s="159"/>
      <c r="F13" s="160">
        <v>0</v>
      </c>
      <c r="G13" s="161"/>
    </row>
    <row r="14" spans="1:7" ht="25.5" x14ac:dyDescent="0.3">
      <c r="A14" s="162" t="s">
        <v>173</v>
      </c>
      <c r="B14" s="162" t="s">
        <v>218</v>
      </c>
      <c r="C14" s="164" t="s">
        <v>217</v>
      </c>
      <c r="D14" s="165">
        <v>121</v>
      </c>
      <c r="E14" s="167" t="s">
        <v>205</v>
      </c>
      <c r="F14" s="166">
        <f>'LIBRO DIARIO'!I33</f>
        <v>1390040</v>
      </c>
      <c r="G14" s="166"/>
    </row>
    <row r="15" spans="1:7" ht="25.5" x14ac:dyDescent="0.3">
      <c r="A15" s="162" t="s">
        <v>174</v>
      </c>
      <c r="B15" s="162" t="s">
        <v>283</v>
      </c>
      <c r="C15" s="164" t="s">
        <v>217</v>
      </c>
      <c r="D15" s="165">
        <v>121</v>
      </c>
      <c r="E15" s="167" t="s">
        <v>205</v>
      </c>
      <c r="F15" s="166">
        <f>'LIBRO DIARIO'!I115</f>
        <v>1014000</v>
      </c>
      <c r="G15" s="166"/>
    </row>
    <row r="16" spans="1:7" ht="16.5" x14ac:dyDescent="0.3">
      <c r="A16" s="162"/>
      <c r="B16" s="162"/>
      <c r="C16" s="164"/>
      <c r="D16" s="165"/>
      <c r="E16" s="167"/>
      <c r="F16" s="166"/>
      <c r="G16" s="166"/>
    </row>
    <row r="17" spans="1:7" ht="16.5" x14ac:dyDescent="0.3">
      <c r="A17" s="168"/>
      <c r="B17" s="168"/>
      <c r="C17" s="170"/>
      <c r="D17" s="171"/>
      <c r="E17" s="167"/>
      <c r="F17" s="173"/>
      <c r="G17" s="173"/>
    </row>
    <row r="18" spans="1:7" ht="16.5" x14ac:dyDescent="0.3">
      <c r="A18" s="179"/>
      <c r="B18" s="179"/>
      <c r="C18" s="180" t="s">
        <v>206</v>
      </c>
      <c r="D18" s="181"/>
      <c r="E18" s="181"/>
      <c r="F18" s="183"/>
      <c r="G18" s="184"/>
    </row>
    <row r="19" spans="1:7" ht="16.5" x14ac:dyDescent="0.3">
      <c r="A19" s="179"/>
      <c r="B19" s="179"/>
      <c r="C19" s="181"/>
      <c r="D19" s="181"/>
      <c r="E19" s="181"/>
      <c r="F19" s="183"/>
      <c r="G19" s="183"/>
    </row>
    <row r="20" spans="1:7" ht="17.25" thickBot="1" x14ac:dyDescent="0.35">
      <c r="A20" s="185"/>
      <c r="B20" s="185"/>
      <c r="C20" s="186"/>
      <c r="D20" s="305" t="s">
        <v>23</v>
      </c>
      <c r="E20" s="306"/>
      <c r="F20" s="187">
        <f>SUM(F13:F19)</f>
        <v>2404040</v>
      </c>
      <c r="G20" s="187">
        <f>SUM(G13:G19)</f>
        <v>0</v>
      </c>
    </row>
    <row r="21" spans="1:7" ht="15.75" thickTop="1" x14ac:dyDescent="0.25"/>
  </sheetData>
  <mergeCells count="13">
    <mergeCell ref="F11:F12"/>
    <mergeCell ref="G11:G12"/>
    <mergeCell ref="D20:E20"/>
    <mergeCell ref="A1:G1"/>
    <mergeCell ref="A2:G2"/>
    <mergeCell ref="A4:G4"/>
    <mergeCell ref="A9:A12"/>
    <mergeCell ref="B9:B12"/>
    <mergeCell ref="C9:C12"/>
    <mergeCell ref="D9:E10"/>
    <mergeCell ref="F9:G10"/>
    <mergeCell ref="D11:D12"/>
    <mergeCell ref="E11:E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opLeftCell="D1" workbookViewId="0">
      <selection activeCell="J12" sqref="J12"/>
    </sheetView>
  </sheetViews>
  <sheetFormatPr baseColWidth="10" defaultRowHeight="15" x14ac:dyDescent="0.25"/>
  <cols>
    <col min="4" max="4" width="17.5703125" customWidth="1"/>
    <col min="5" max="5" width="22.140625" customWidth="1"/>
    <col min="6" max="6" width="19.7109375" customWidth="1"/>
    <col min="8" max="8" width="20.42578125" customWidth="1"/>
    <col min="9" max="9" width="14.85546875" customWidth="1"/>
    <col min="10" max="10" width="18.140625" customWidth="1"/>
  </cols>
  <sheetData>
    <row r="1" spans="1:10" ht="18" x14ac:dyDescent="0.25">
      <c r="A1" s="307" t="s">
        <v>185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 ht="16.5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</row>
    <row r="3" spans="1:10" ht="16.5" x14ac:dyDescent="0.3">
      <c r="A3" s="152" t="s">
        <v>186</v>
      </c>
      <c r="B3" s="126"/>
      <c r="C3" s="126"/>
      <c r="D3" s="126"/>
      <c r="E3" s="126"/>
      <c r="F3" s="126"/>
      <c r="G3" s="126"/>
      <c r="H3" s="126"/>
      <c r="J3" s="126"/>
    </row>
    <row r="4" spans="1:10" ht="16.5" x14ac:dyDescent="0.3">
      <c r="A4" s="152" t="s">
        <v>187</v>
      </c>
      <c r="B4" s="126"/>
      <c r="C4" s="126"/>
      <c r="D4" s="126"/>
      <c r="E4" s="126"/>
      <c r="F4" s="126"/>
      <c r="G4" s="126"/>
      <c r="H4" s="126"/>
      <c r="J4" s="126"/>
    </row>
    <row r="5" spans="1:10" ht="16.5" x14ac:dyDescent="0.3">
      <c r="A5" s="152" t="s">
        <v>188</v>
      </c>
      <c r="B5" s="126"/>
      <c r="C5" s="126"/>
      <c r="D5" s="126"/>
      <c r="E5" s="126"/>
      <c r="F5" s="126"/>
      <c r="G5" s="126"/>
      <c r="H5" s="126"/>
      <c r="J5" s="126"/>
    </row>
    <row r="6" spans="1:10" ht="16.5" x14ac:dyDescent="0.3">
      <c r="A6" s="152" t="s">
        <v>189</v>
      </c>
      <c r="B6" s="126"/>
      <c r="C6" s="126"/>
      <c r="D6" s="126"/>
      <c r="E6" s="126"/>
      <c r="F6" s="126"/>
      <c r="G6" s="126"/>
      <c r="H6" s="126"/>
      <c r="J6" s="126"/>
    </row>
    <row r="7" spans="1:10" ht="16.5" x14ac:dyDescent="0.3">
      <c r="A7" s="152" t="s">
        <v>190</v>
      </c>
      <c r="B7" s="126"/>
      <c r="C7" s="126"/>
      <c r="D7" s="126"/>
      <c r="E7" s="126"/>
      <c r="F7" s="126"/>
      <c r="G7" s="126"/>
      <c r="H7" s="126"/>
      <c r="J7" s="126"/>
    </row>
    <row r="8" spans="1:10" x14ac:dyDescent="0.25">
      <c r="A8" s="304" t="s">
        <v>191</v>
      </c>
      <c r="B8" s="308" t="s">
        <v>192</v>
      </c>
      <c r="C8" s="309"/>
      <c r="D8" s="309"/>
      <c r="E8" s="309"/>
      <c r="F8" s="310"/>
      <c r="G8" s="308" t="s">
        <v>193</v>
      </c>
      <c r="H8" s="310"/>
      <c r="I8" s="308" t="s">
        <v>194</v>
      </c>
      <c r="J8" s="310"/>
    </row>
    <row r="9" spans="1:10" ht="111" customHeight="1" x14ac:dyDescent="0.25">
      <c r="A9" s="304"/>
      <c r="B9" s="153" t="s">
        <v>5</v>
      </c>
      <c r="C9" s="153" t="s">
        <v>195</v>
      </c>
      <c r="D9" s="153" t="s">
        <v>196</v>
      </c>
      <c r="E9" s="153" t="s">
        <v>197</v>
      </c>
      <c r="F9" s="153" t="s">
        <v>198</v>
      </c>
      <c r="G9" s="154" t="s">
        <v>199</v>
      </c>
      <c r="H9" s="154" t="s">
        <v>139</v>
      </c>
      <c r="I9" s="155" t="s">
        <v>200</v>
      </c>
      <c r="J9" s="155" t="s">
        <v>201</v>
      </c>
    </row>
    <row r="10" spans="1:10" ht="16.5" x14ac:dyDescent="0.3">
      <c r="A10" s="156"/>
      <c r="B10" s="157" t="s">
        <v>202</v>
      </c>
      <c r="C10" s="156"/>
      <c r="D10" s="158" t="s">
        <v>203</v>
      </c>
      <c r="E10" s="156"/>
      <c r="F10" s="158"/>
      <c r="G10" s="159"/>
      <c r="H10" s="159"/>
      <c r="I10" s="160">
        <v>1000000</v>
      </c>
      <c r="J10" s="161"/>
    </row>
    <row r="11" spans="1:10" ht="25.5" x14ac:dyDescent="0.3">
      <c r="A11" s="162"/>
      <c r="B11" s="162" t="s">
        <v>208</v>
      </c>
      <c r="C11" s="162"/>
      <c r="D11" s="163" t="s">
        <v>209</v>
      </c>
      <c r="E11" t="s">
        <v>210</v>
      </c>
      <c r="F11" s="164"/>
      <c r="G11" s="165">
        <v>421</v>
      </c>
      <c r="H11" s="167" t="s">
        <v>204</v>
      </c>
      <c r="I11" s="166"/>
      <c r="J11" s="166">
        <v>885</v>
      </c>
    </row>
    <row r="12" spans="1:10" ht="25.5" x14ac:dyDescent="0.3">
      <c r="A12" s="162"/>
      <c r="B12" s="162" t="s">
        <v>244</v>
      </c>
      <c r="C12" s="162"/>
      <c r="D12" s="163" t="s">
        <v>209</v>
      </c>
      <c r="E12" s="163" t="s">
        <v>245</v>
      </c>
      <c r="F12" s="164"/>
      <c r="G12" s="165">
        <v>421</v>
      </c>
      <c r="H12" s="167" t="s">
        <v>204</v>
      </c>
      <c r="I12" s="166"/>
      <c r="J12" s="166">
        <f>'KARDEX PRODUCTO A'!E86</f>
        <v>980875</v>
      </c>
    </row>
    <row r="13" spans="1:10" ht="25.5" x14ac:dyDescent="0.3">
      <c r="A13" s="162"/>
      <c r="B13" s="162" t="s">
        <v>257</v>
      </c>
      <c r="C13" s="162"/>
      <c r="D13" s="163" t="s">
        <v>209</v>
      </c>
      <c r="E13" s="163" t="s">
        <v>258</v>
      </c>
      <c r="F13" s="164"/>
      <c r="G13" s="165">
        <v>421</v>
      </c>
      <c r="H13" s="167" t="s">
        <v>204</v>
      </c>
      <c r="I13" s="166"/>
      <c r="J13" s="166">
        <v>826</v>
      </c>
    </row>
    <row r="14" spans="1:10" ht="25.5" x14ac:dyDescent="0.3">
      <c r="A14" s="162"/>
      <c r="B14" s="162" t="s">
        <v>304</v>
      </c>
      <c r="C14" s="162"/>
      <c r="D14" s="163" t="s">
        <v>209</v>
      </c>
      <c r="E14" s="163" t="s">
        <v>305</v>
      </c>
      <c r="F14" s="164"/>
      <c r="G14" s="165">
        <v>121</v>
      </c>
      <c r="H14" s="167" t="s">
        <v>205</v>
      </c>
      <c r="I14" s="166">
        <v>200000</v>
      </c>
      <c r="J14" s="166"/>
    </row>
    <row r="15" spans="1:10" ht="16.5" x14ac:dyDescent="0.3">
      <c r="A15" s="168"/>
      <c r="B15" s="168" t="s">
        <v>317</v>
      </c>
      <c r="C15" s="168"/>
      <c r="D15" s="169" t="s">
        <v>209</v>
      </c>
      <c r="E15" s="169" t="s">
        <v>318</v>
      </c>
      <c r="F15" s="170"/>
      <c r="G15" s="171">
        <v>101</v>
      </c>
      <c r="H15" s="172" t="s">
        <v>319</v>
      </c>
      <c r="I15" s="173">
        <f>EFECTIVO!F20</f>
        <v>2404040</v>
      </c>
      <c r="J15" s="173"/>
    </row>
    <row r="16" spans="1:10" ht="16.5" x14ac:dyDescent="0.3">
      <c r="A16" s="174"/>
      <c r="B16" s="174"/>
      <c r="C16" s="174"/>
      <c r="D16" s="174"/>
      <c r="E16" s="174"/>
      <c r="F16" s="175" t="s">
        <v>206</v>
      </c>
      <c r="G16" s="176"/>
      <c r="H16" s="177" t="s">
        <v>207</v>
      </c>
      <c r="I16" s="178"/>
      <c r="J16" s="208">
        <f>3604040-982586</f>
        <v>2621454</v>
      </c>
    </row>
    <row r="17" spans="1:10" ht="16.5" x14ac:dyDescent="0.3">
      <c r="A17" s="179"/>
      <c r="B17" s="179"/>
      <c r="C17" s="179"/>
      <c r="D17" s="179"/>
      <c r="E17" s="179"/>
      <c r="F17" s="180"/>
      <c r="G17" s="181"/>
      <c r="H17" s="182"/>
      <c r="I17" s="183"/>
      <c r="J17" s="184"/>
    </row>
    <row r="18" spans="1:10" ht="16.5" x14ac:dyDescent="0.3">
      <c r="A18" s="179"/>
      <c r="B18" s="179"/>
      <c r="C18" s="179"/>
      <c r="D18" s="179"/>
      <c r="E18" s="179"/>
      <c r="F18" s="181"/>
      <c r="G18" s="181"/>
      <c r="H18" s="181"/>
      <c r="I18" s="183"/>
      <c r="J18" s="183"/>
    </row>
    <row r="19" spans="1:10" ht="17.25" thickBot="1" x14ac:dyDescent="0.35">
      <c r="A19" s="185"/>
      <c r="B19" s="185"/>
      <c r="C19" s="185"/>
      <c r="D19" s="185"/>
      <c r="E19" s="185"/>
      <c r="F19" s="186"/>
      <c r="G19" s="305" t="s">
        <v>23</v>
      </c>
      <c r="H19" s="306"/>
      <c r="I19" s="187">
        <f>SUM(I10:I18)</f>
        <v>3604040</v>
      </c>
      <c r="J19" s="187">
        <f>SUM(J10:J18)</f>
        <v>3604040</v>
      </c>
    </row>
    <row r="20" spans="1:10" ht="15.75" thickTop="1" x14ac:dyDescent="0.25"/>
  </sheetData>
  <mergeCells count="6">
    <mergeCell ref="G19:H19"/>
    <mergeCell ref="A1:J1"/>
    <mergeCell ref="A8:A9"/>
    <mergeCell ref="B8:F8"/>
    <mergeCell ref="G8:H8"/>
    <mergeCell ref="I8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7" workbookViewId="0">
      <selection activeCell="L11" sqref="L11:L12"/>
    </sheetView>
  </sheetViews>
  <sheetFormatPr baseColWidth="10" defaultRowHeight="15" x14ac:dyDescent="0.25"/>
  <cols>
    <col min="2" max="2" width="12.7109375" bestFit="1" customWidth="1"/>
    <col min="3" max="3" width="14.28515625" customWidth="1"/>
    <col min="6" max="6" width="15.28515625" customWidth="1"/>
    <col min="7" max="7" width="14.7109375" customWidth="1"/>
    <col min="8" max="9" width="12.7109375" bestFit="1" customWidth="1"/>
    <col min="12" max="12" width="11.7109375" bestFit="1" customWidth="1"/>
  </cols>
  <sheetData>
    <row r="1" spans="1:12" ht="30" x14ac:dyDescent="0.4">
      <c r="A1" s="123" t="s">
        <v>143</v>
      </c>
      <c r="B1" s="317" t="s">
        <v>144</v>
      </c>
      <c r="C1" s="318"/>
      <c r="D1" s="318"/>
      <c r="E1" s="318"/>
      <c r="F1" s="318"/>
      <c r="G1" s="318"/>
      <c r="H1" s="318"/>
      <c r="I1" s="319"/>
      <c r="J1" s="124" t="s">
        <v>145</v>
      </c>
    </row>
    <row r="2" spans="1:12" ht="18" x14ac:dyDescent="0.25">
      <c r="A2" s="125">
        <v>454</v>
      </c>
      <c r="B2" s="125">
        <v>421</v>
      </c>
      <c r="C2" s="125">
        <v>104</v>
      </c>
      <c r="D2" s="125" t="s">
        <v>32</v>
      </c>
      <c r="E2" s="320" t="s">
        <v>146</v>
      </c>
      <c r="F2" s="321"/>
      <c r="G2" s="125">
        <v>101</v>
      </c>
      <c r="H2" s="125">
        <v>104</v>
      </c>
      <c r="I2" s="125">
        <v>121</v>
      </c>
      <c r="J2" s="125">
        <v>123</v>
      </c>
    </row>
    <row r="3" spans="1:12" ht="18" x14ac:dyDescent="0.25">
      <c r="A3" s="149"/>
      <c r="B3" s="149">
        <f>'CTA CTE'!J11</f>
        <v>885</v>
      </c>
      <c r="C3" s="149"/>
      <c r="D3" s="149"/>
      <c r="E3" s="322" t="s">
        <v>211</v>
      </c>
      <c r="F3" s="323"/>
      <c r="G3" s="149"/>
      <c r="H3" s="149">
        <f>'CTA CTE'!J11</f>
        <v>885</v>
      </c>
      <c r="I3" s="149"/>
      <c r="J3" s="149"/>
    </row>
    <row r="4" spans="1:12" ht="18" x14ac:dyDescent="0.25">
      <c r="A4" s="148"/>
      <c r="B4" s="148">
        <f>'CTA CTE'!J12</f>
        <v>980875</v>
      </c>
      <c r="C4" s="148"/>
      <c r="D4" s="148"/>
      <c r="E4" s="311" t="s">
        <v>246</v>
      </c>
      <c r="F4" s="312"/>
      <c r="G4" s="148"/>
      <c r="H4" s="148">
        <f>'CTA CTE'!J12</f>
        <v>980875</v>
      </c>
      <c r="I4" s="148"/>
      <c r="J4" s="148"/>
    </row>
    <row r="5" spans="1:12" ht="18" x14ac:dyDescent="0.25">
      <c r="A5" s="148"/>
      <c r="B5" s="148">
        <f>'CTA CTE'!J13</f>
        <v>826</v>
      </c>
      <c r="C5" s="148"/>
      <c r="D5" s="148"/>
      <c r="E5" s="311" t="s">
        <v>259</v>
      </c>
      <c r="F5" s="312"/>
      <c r="G5" s="148"/>
      <c r="H5" s="148">
        <f>'CTA CTE'!J13</f>
        <v>826</v>
      </c>
      <c r="I5" s="148"/>
      <c r="J5" s="148"/>
    </row>
    <row r="6" spans="1:12" ht="18" x14ac:dyDescent="0.25">
      <c r="A6" s="148"/>
      <c r="B6" s="148"/>
      <c r="C6" s="148">
        <v>200000</v>
      </c>
      <c r="D6" s="148"/>
      <c r="E6" s="311" t="s">
        <v>84</v>
      </c>
      <c r="F6" s="312"/>
      <c r="G6" s="148"/>
      <c r="H6" s="148"/>
      <c r="I6" s="148">
        <v>200000</v>
      </c>
      <c r="J6" s="148"/>
    </row>
    <row r="7" spans="1:12" ht="18" x14ac:dyDescent="0.25">
      <c r="A7" s="148"/>
      <c r="B7" s="148"/>
      <c r="C7" s="148">
        <f>'CTA CTE'!J16</f>
        <v>2621454</v>
      </c>
      <c r="D7" s="148"/>
      <c r="E7" s="311"/>
      <c r="F7" s="312"/>
      <c r="G7" s="148">
        <f>'CTA CTE'!J16</f>
        <v>2621454</v>
      </c>
      <c r="H7" s="148"/>
      <c r="I7" s="148"/>
      <c r="J7" s="148"/>
    </row>
    <row r="8" spans="1:12" ht="18" x14ac:dyDescent="0.25">
      <c r="A8" s="150"/>
      <c r="B8" s="150"/>
      <c r="C8" s="150"/>
      <c r="D8" s="150"/>
      <c r="E8" s="313"/>
      <c r="F8" s="314"/>
      <c r="G8" s="150"/>
      <c r="H8" s="150"/>
      <c r="I8" s="150"/>
      <c r="J8" s="150"/>
    </row>
    <row r="9" spans="1:12" ht="18" x14ac:dyDescent="0.25">
      <c r="A9" s="151">
        <f>SUM(A3:A8)</f>
        <v>0</v>
      </c>
      <c r="B9" s="151">
        <f t="shared" ref="B9:D9" si="0">SUM(B3:B8)</f>
        <v>982586</v>
      </c>
      <c r="C9" s="151">
        <f t="shared" si="0"/>
        <v>2821454</v>
      </c>
      <c r="D9" s="151">
        <f t="shared" si="0"/>
        <v>0</v>
      </c>
      <c r="E9" s="315" t="s">
        <v>32</v>
      </c>
      <c r="F9" s="316"/>
      <c r="G9" s="151">
        <f t="shared" ref="G9:J9" si="1">SUM(G3:G8)</f>
        <v>2621454</v>
      </c>
      <c r="H9" s="151">
        <f t="shared" si="1"/>
        <v>982586</v>
      </c>
      <c r="I9" s="151">
        <f t="shared" si="1"/>
        <v>200000</v>
      </c>
      <c r="J9" s="151">
        <f t="shared" si="1"/>
        <v>0</v>
      </c>
    </row>
    <row r="11" spans="1:12" ht="16.5" x14ac:dyDescent="0.3">
      <c r="A11" s="126" t="s">
        <v>147</v>
      </c>
      <c r="B11" s="126"/>
      <c r="L11" s="43"/>
    </row>
    <row r="12" spans="1:12" ht="16.5" x14ac:dyDescent="0.3">
      <c r="A12" s="127" t="s">
        <v>148</v>
      </c>
      <c r="B12" s="126" t="s">
        <v>149</v>
      </c>
      <c r="L12" s="43"/>
    </row>
    <row r="13" spans="1:12" ht="16.5" x14ac:dyDescent="0.3">
      <c r="A13" s="127" t="s">
        <v>150</v>
      </c>
      <c r="B13" s="126" t="s">
        <v>151</v>
      </c>
    </row>
  </sheetData>
  <mergeCells count="9">
    <mergeCell ref="E7:F7"/>
    <mergeCell ref="E8:F8"/>
    <mergeCell ref="E9:F9"/>
    <mergeCell ref="B1:I1"/>
    <mergeCell ref="E2:F2"/>
    <mergeCell ref="E3:F3"/>
    <mergeCell ref="E4:F4"/>
    <mergeCell ref="E5:F5"/>
    <mergeCell ref="E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tabSelected="1" workbookViewId="0">
      <selection activeCell="B56" sqref="B56"/>
    </sheetView>
  </sheetViews>
  <sheetFormatPr baseColWidth="10" defaultRowHeight="15" x14ac:dyDescent="0.25"/>
  <cols>
    <col min="1" max="1" width="11.85546875" bestFit="1" customWidth="1"/>
    <col min="2" max="2" width="11.7109375" bestFit="1" customWidth="1"/>
    <col min="3" max="3" width="14.42578125" customWidth="1"/>
    <col min="4" max="4" width="16.28515625" customWidth="1"/>
    <col min="5" max="5" width="13.7109375" customWidth="1"/>
    <col min="6" max="6" width="16.28515625" customWidth="1"/>
    <col min="7" max="7" width="12.42578125" bestFit="1" customWidth="1"/>
  </cols>
  <sheetData>
    <row r="1" spans="1:5" ht="15.75" thickBot="1" x14ac:dyDescent="0.3">
      <c r="A1" s="324" t="s">
        <v>338</v>
      </c>
      <c r="B1" s="324"/>
      <c r="C1" s="324"/>
      <c r="D1" s="324"/>
      <c r="E1" s="324"/>
    </row>
    <row r="2" spans="1:5" ht="15.75" thickBot="1" x14ac:dyDescent="0.3">
      <c r="A2" s="234" t="s">
        <v>339</v>
      </c>
      <c r="B2" s="235" t="s">
        <v>341</v>
      </c>
      <c r="C2" s="235" t="s">
        <v>330</v>
      </c>
      <c r="D2" s="235" t="s">
        <v>331</v>
      </c>
      <c r="E2" s="236" t="s">
        <v>342</v>
      </c>
    </row>
    <row r="3" spans="1:5" x14ac:dyDescent="0.25">
      <c r="A3" s="230" t="s">
        <v>340</v>
      </c>
      <c r="B3" s="231">
        <v>500</v>
      </c>
      <c r="C3" s="231" t="s">
        <v>332</v>
      </c>
      <c r="D3" s="245">
        <v>1000</v>
      </c>
      <c r="E3" s="26">
        <f>D3*B3</f>
        <v>500000</v>
      </c>
    </row>
    <row r="4" spans="1:5" x14ac:dyDescent="0.25">
      <c r="A4" s="226" t="s">
        <v>343</v>
      </c>
      <c r="B4" s="224">
        <v>200</v>
      </c>
      <c r="C4" s="224" t="s">
        <v>345</v>
      </c>
      <c r="D4" s="225">
        <v>500</v>
      </c>
      <c r="E4" s="27">
        <f>D4*B4</f>
        <v>100000</v>
      </c>
    </row>
    <row r="5" spans="1:5" ht="15.75" thickBot="1" x14ac:dyDescent="0.3">
      <c r="A5" s="227" t="s">
        <v>344</v>
      </c>
      <c r="B5" s="228">
        <v>400</v>
      </c>
      <c r="C5" s="228" t="s">
        <v>334</v>
      </c>
      <c r="D5" s="242">
        <v>800</v>
      </c>
      <c r="E5" s="243">
        <f>D5*B5</f>
        <v>320000</v>
      </c>
    </row>
    <row r="6" spans="1:5" ht="15.75" thickBot="1" x14ac:dyDescent="0.3">
      <c r="B6" s="48"/>
      <c r="C6" s="48"/>
      <c r="D6" s="205" t="s">
        <v>23</v>
      </c>
      <c r="E6" s="244">
        <f>SUM(E3:E5)</f>
        <v>920000</v>
      </c>
    </row>
    <row r="9" spans="1:5" x14ac:dyDescent="0.25">
      <c r="A9" s="49" t="s">
        <v>346</v>
      </c>
    </row>
    <row r="11" spans="1:5" x14ac:dyDescent="0.25">
      <c r="A11" s="325">
        <v>60</v>
      </c>
      <c r="B11" s="325"/>
      <c r="D11" s="325">
        <v>61</v>
      </c>
      <c r="E11" s="325"/>
    </row>
    <row r="12" spans="1:5" x14ac:dyDescent="0.25">
      <c r="A12" s="246">
        <f>'LIBRO DIARIO'!I5</f>
        <v>714000</v>
      </c>
      <c r="B12" s="97">
        <f>'LIBRO DIARIO'!J86</f>
        <v>118750</v>
      </c>
      <c r="D12" s="246">
        <f>'LIBRO DIARIO'!I88</f>
        <v>118750</v>
      </c>
      <c r="E12" s="97">
        <f>'LIBRO DIARIO'!J15</f>
        <v>714000</v>
      </c>
    </row>
    <row r="13" spans="1:5" x14ac:dyDescent="0.25">
      <c r="A13" s="248">
        <f>'LIBRO DIARIO'!I22</f>
        <v>750</v>
      </c>
      <c r="B13" s="95"/>
      <c r="D13" s="248">
        <f>'LIBRO DIARIO'!L22</f>
        <v>0</v>
      </c>
      <c r="E13" s="251">
        <f>'LIBRO DIARIO'!J30</f>
        <v>750</v>
      </c>
    </row>
    <row r="14" spans="1:5" x14ac:dyDescent="0.25">
      <c r="A14" s="248">
        <f>'LIBRO DIARIO'!I51</f>
        <v>831250</v>
      </c>
      <c r="B14" s="95"/>
      <c r="D14" s="248">
        <f>'LIBRO DIARIO'!L51</f>
        <v>0</v>
      </c>
      <c r="E14" s="253">
        <f>'LIBRO DIARIO'!J59</f>
        <v>831250</v>
      </c>
    </row>
    <row r="15" spans="1:5" x14ac:dyDescent="0.25">
      <c r="A15" s="248">
        <f>'LIBRO DIARIO'!I71</f>
        <v>700</v>
      </c>
      <c r="B15" s="95"/>
      <c r="D15" s="248">
        <f>'LIBRO DIARIO'!L71</f>
        <v>0</v>
      </c>
      <c r="E15" s="251">
        <f>'LIBRO DIARIO'!J79</f>
        <v>700</v>
      </c>
    </row>
    <row r="16" spans="1:5" x14ac:dyDescent="0.25">
      <c r="A16" s="248">
        <f>'LIBRO DIARIO'!I93</f>
        <v>2000000</v>
      </c>
      <c r="B16" s="95"/>
      <c r="D16" s="248">
        <f>'LIBRO DIARIO'!L93</f>
        <v>0</v>
      </c>
      <c r="E16" s="253">
        <f>'LIBRO DIARIO'!J101</f>
        <v>2000000</v>
      </c>
    </row>
    <row r="17" spans="1:5" ht="15.75" thickBot="1" x14ac:dyDescent="0.3">
      <c r="A17" s="249">
        <f>'LIBRO DIARIO'!I138</f>
        <v>241500</v>
      </c>
      <c r="B17" s="250"/>
      <c r="D17" s="249">
        <f>'LIBRO DIARIO'!L138</f>
        <v>0</v>
      </c>
      <c r="E17" s="254">
        <f>'LIBRO DIARIO'!J146</f>
        <v>241500</v>
      </c>
    </row>
    <row r="18" spans="1:5" x14ac:dyDescent="0.25">
      <c r="A18" s="247">
        <f>SUM(A12:A17)</f>
        <v>3788200</v>
      </c>
      <c r="B18" s="252">
        <f>SUM(B12:B17)</f>
        <v>118750</v>
      </c>
      <c r="D18" s="247">
        <f>SUM(D12:D17)</f>
        <v>118750</v>
      </c>
      <c r="E18" s="252">
        <f>SUM(E12:E17)</f>
        <v>3788200</v>
      </c>
    </row>
    <row r="19" spans="1:5" ht="15.75" thickBot="1" x14ac:dyDescent="0.3">
      <c r="A19" s="94"/>
      <c r="B19" s="252">
        <f>A18-B18</f>
        <v>3669450</v>
      </c>
      <c r="D19" s="326">
        <f>D43</f>
        <v>2362050</v>
      </c>
      <c r="E19" s="252"/>
    </row>
    <row r="20" spans="1:5" x14ac:dyDescent="0.25">
      <c r="A20" s="93"/>
      <c r="B20" s="93"/>
      <c r="C20" s="93"/>
      <c r="D20" s="108">
        <f>SUM(D18:D19)</f>
        <v>2480800</v>
      </c>
      <c r="E20" s="93"/>
    </row>
    <row r="21" spans="1:5" x14ac:dyDescent="0.25">
      <c r="A21" s="269" t="s">
        <v>327</v>
      </c>
      <c r="B21" s="269"/>
      <c r="C21" s="269"/>
      <c r="D21" s="269"/>
      <c r="E21" s="43">
        <f>E18-D20</f>
        <v>1307400</v>
      </c>
    </row>
    <row r="22" spans="1:5" ht="15.75" thickBot="1" x14ac:dyDescent="0.3">
      <c r="A22" s="269" t="s">
        <v>328</v>
      </c>
      <c r="B22" s="269"/>
      <c r="C22" s="269"/>
      <c r="D22" s="269"/>
    </row>
    <row r="23" spans="1:5" ht="15.75" thickBot="1" x14ac:dyDescent="0.3">
      <c r="A23" s="234" t="s">
        <v>329</v>
      </c>
      <c r="B23" s="235" t="s">
        <v>330</v>
      </c>
      <c r="C23" s="235" t="s">
        <v>331</v>
      </c>
      <c r="D23" s="236" t="s">
        <v>23</v>
      </c>
    </row>
    <row r="24" spans="1:5" x14ac:dyDescent="0.25">
      <c r="A24" s="230">
        <v>1000</v>
      </c>
      <c r="B24" s="231" t="s">
        <v>332</v>
      </c>
      <c r="C24" s="232">
        <v>1200</v>
      </c>
      <c r="D24" s="233">
        <f>C24*A24</f>
        <v>1200000</v>
      </c>
    </row>
    <row r="25" spans="1:5" ht="15.75" thickBot="1" x14ac:dyDescent="0.3">
      <c r="A25" s="227">
        <v>400</v>
      </c>
      <c r="B25" s="228" t="s">
        <v>332</v>
      </c>
      <c r="C25" s="229">
        <v>1188.5</v>
      </c>
      <c r="D25" s="237">
        <f>C25*A25</f>
        <v>475400</v>
      </c>
    </row>
    <row r="26" spans="1:5" ht="15.75" thickBot="1" x14ac:dyDescent="0.3">
      <c r="C26" s="43"/>
      <c r="D26" s="238">
        <f>D25+D24</f>
        <v>1675400</v>
      </c>
    </row>
    <row r="27" spans="1:5" ht="15.75" thickBot="1" x14ac:dyDescent="0.3">
      <c r="A27" s="269" t="s">
        <v>333</v>
      </c>
      <c r="B27" s="269"/>
      <c r="C27" s="269"/>
      <c r="D27" s="269"/>
    </row>
    <row r="28" spans="1:5" ht="15.75" thickBot="1" x14ac:dyDescent="0.3">
      <c r="A28" s="234" t="s">
        <v>329</v>
      </c>
      <c r="B28" s="235" t="s">
        <v>330</v>
      </c>
      <c r="C28" s="235" t="s">
        <v>331</v>
      </c>
      <c r="D28" s="236" t="s">
        <v>23</v>
      </c>
    </row>
    <row r="29" spans="1:5" x14ac:dyDescent="0.25">
      <c r="A29" s="230">
        <v>500</v>
      </c>
      <c r="B29" s="231" t="s">
        <v>334</v>
      </c>
      <c r="C29" s="232">
        <v>1000</v>
      </c>
      <c r="D29" s="233">
        <f>C29*A29</f>
        <v>500000</v>
      </c>
    </row>
    <row r="30" spans="1:5" ht="15.75" thickBot="1" x14ac:dyDescent="0.3">
      <c r="C30" s="43"/>
      <c r="D30" s="238">
        <f>D29</f>
        <v>500000</v>
      </c>
    </row>
    <row r="31" spans="1:5" x14ac:dyDescent="0.25">
      <c r="C31" s="43"/>
      <c r="D31" s="43"/>
    </row>
    <row r="32" spans="1:5" ht="15.75" thickBot="1" x14ac:dyDescent="0.3"/>
    <row r="33" spans="1:7" ht="15.75" thickBot="1" x14ac:dyDescent="0.3">
      <c r="A33" s="239" t="s">
        <v>335</v>
      </c>
      <c r="B33" s="240"/>
      <c r="C33" s="240"/>
      <c r="D33" s="241">
        <f>D30+D26</f>
        <v>2175400</v>
      </c>
    </row>
    <row r="36" spans="1:7" x14ac:dyDescent="0.25">
      <c r="A36" s="49" t="s">
        <v>233</v>
      </c>
    </row>
    <row r="37" spans="1:7" x14ac:dyDescent="0.25">
      <c r="A37" t="s">
        <v>336</v>
      </c>
      <c r="D37" s="43">
        <f>E6</f>
        <v>920000</v>
      </c>
    </row>
    <row r="38" spans="1:7" x14ac:dyDescent="0.25">
      <c r="A38" t="s">
        <v>337</v>
      </c>
      <c r="D38" s="43">
        <f>B19</f>
        <v>3669450</v>
      </c>
    </row>
    <row r="39" spans="1:7" x14ac:dyDescent="0.25">
      <c r="A39" t="s">
        <v>347</v>
      </c>
    </row>
    <row r="40" spans="1:7" x14ac:dyDescent="0.25">
      <c r="A40" t="s">
        <v>348</v>
      </c>
      <c r="C40" s="43">
        <v>12000</v>
      </c>
    </row>
    <row r="41" spans="1:7" ht="15.75" thickBot="1" x14ac:dyDescent="0.3">
      <c r="A41" t="s">
        <v>349</v>
      </c>
      <c r="C41" s="86">
        <v>40000</v>
      </c>
      <c r="D41" s="43">
        <f>-C40-C41</f>
        <v>-52000</v>
      </c>
    </row>
    <row r="42" spans="1:7" ht="15.75" thickBot="1" x14ac:dyDescent="0.3">
      <c r="A42" t="s">
        <v>350</v>
      </c>
      <c r="D42" s="86">
        <f>-D33</f>
        <v>-2175400</v>
      </c>
    </row>
    <row r="43" spans="1:7" ht="15.75" thickBot="1" x14ac:dyDescent="0.3">
      <c r="A43" s="269" t="s">
        <v>233</v>
      </c>
      <c r="B43" s="269"/>
      <c r="C43" s="269"/>
      <c r="D43" s="113">
        <f>D37+D38+D41+D42</f>
        <v>2362050</v>
      </c>
    </row>
    <row r="46" spans="1:7" x14ac:dyDescent="0.25">
      <c r="A46" s="327" t="s">
        <v>356</v>
      </c>
      <c r="D46" s="43">
        <f>B56</f>
        <v>4017830.5084745763</v>
      </c>
      <c r="F46" t="s">
        <v>303</v>
      </c>
      <c r="G46" s="43">
        <f>B56</f>
        <v>4017830.5084745763</v>
      </c>
    </row>
    <row r="47" spans="1:7" ht="15.75" thickBot="1" x14ac:dyDescent="0.3">
      <c r="A47" s="49" t="s">
        <v>357</v>
      </c>
      <c r="D47" s="255">
        <f>-D43</f>
        <v>-2362050</v>
      </c>
      <c r="F47" t="s">
        <v>352</v>
      </c>
      <c r="G47" s="86">
        <f>-D38</f>
        <v>-3669450</v>
      </c>
    </row>
    <row r="48" spans="1:7" ht="16.5" thickTop="1" thickBot="1" x14ac:dyDescent="0.3">
      <c r="A48" s="325">
        <v>70</v>
      </c>
      <c r="B48" s="325"/>
      <c r="C48" t="s">
        <v>351</v>
      </c>
      <c r="D48" s="256">
        <f>D46+D47</f>
        <v>1655780.5084745763</v>
      </c>
      <c r="G48" s="43">
        <f>G46+G47</f>
        <v>348380.50847457629</v>
      </c>
    </row>
    <row r="49" spans="1:7" ht="15.75" thickBot="1" x14ac:dyDescent="0.3">
      <c r="A49" s="246">
        <f>'LIBRO DIARIO'!I131</f>
        <v>169491.52542372883</v>
      </c>
      <c r="B49" s="97">
        <f>'LIBRO DIARIO'!J38</f>
        <v>1178000</v>
      </c>
      <c r="F49" t="s">
        <v>354</v>
      </c>
      <c r="G49" s="255">
        <f>E21</f>
        <v>1307400</v>
      </c>
    </row>
    <row r="50" spans="1:7" ht="16.5" thickTop="1" thickBot="1" x14ac:dyDescent="0.3">
      <c r="A50" s="248"/>
      <c r="B50" s="251">
        <f>'LIBRO DIARIO'!J66</f>
        <v>900000</v>
      </c>
      <c r="F50" s="49" t="s">
        <v>353</v>
      </c>
      <c r="G50" s="256">
        <f>G49+G48</f>
        <v>1655780.5084745763</v>
      </c>
    </row>
    <row r="51" spans="1:7" x14ac:dyDescent="0.25">
      <c r="A51" s="248"/>
      <c r="B51" s="253">
        <f>'LIBRO DIARIO'!J119</f>
        <v>859322.03389830515</v>
      </c>
    </row>
    <row r="52" spans="1:7" x14ac:dyDescent="0.25">
      <c r="A52" s="248"/>
      <c r="B52" s="253">
        <f>'LIBRO DIARIO'!J153</f>
        <v>1250000</v>
      </c>
    </row>
    <row r="53" spans="1:7" x14ac:dyDescent="0.25">
      <c r="A53" s="248"/>
      <c r="B53" s="95">
        <f>'LIBRO DIARIO'!H176</f>
        <v>0</v>
      </c>
    </row>
    <row r="54" spans="1:7" ht="15.75" thickBot="1" x14ac:dyDescent="0.3">
      <c r="A54" s="249"/>
      <c r="B54" s="250"/>
    </row>
    <row r="55" spans="1:7" x14ac:dyDescent="0.25">
      <c r="A55" s="247">
        <f>SUM(A49:A54)</f>
        <v>169491.52542372883</v>
      </c>
      <c r="B55" s="252">
        <f>SUM(B49:B54)</f>
        <v>4187322.0338983051</v>
      </c>
    </row>
    <row r="56" spans="1:7" x14ac:dyDescent="0.25">
      <c r="B56" s="43">
        <f>B55-A55</f>
        <v>4017830.5084745763</v>
      </c>
    </row>
  </sheetData>
  <mergeCells count="8">
    <mergeCell ref="A1:E1"/>
    <mergeCell ref="A11:B11"/>
    <mergeCell ref="D11:E11"/>
    <mergeCell ref="A43:C43"/>
    <mergeCell ref="A48:B48"/>
    <mergeCell ref="A22:D22"/>
    <mergeCell ref="A21:D21"/>
    <mergeCell ref="A27:D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KARDEX PRODUCTO A</vt:lpstr>
      <vt:lpstr>KARDEX PRODUCTO B</vt:lpstr>
      <vt:lpstr>Hoja2</vt:lpstr>
      <vt:lpstr>KARDEX PRODUCTO C</vt:lpstr>
      <vt:lpstr>LIBRO DIARIO</vt:lpstr>
      <vt:lpstr>EFECTIVO</vt:lpstr>
      <vt:lpstr>CTA CTE</vt:lpstr>
      <vt:lpstr>CAJA TABULAR</vt:lpstr>
      <vt:lpstr>COSTO DE VENTAS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AULA-B303</cp:lastModifiedBy>
  <cp:lastPrinted>2012-09-18T17:12:20Z</cp:lastPrinted>
  <dcterms:created xsi:type="dcterms:W3CDTF">2012-09-13T15:52:44Z</dcterms:created>
  <dcterms:modified xsi:type="dcterms:W3CDTF">2014-09-29T21:04:06Z</dcterms:modified>
</cp:coreProperties>
</file>