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720" windowWidth="15300" windowHeight="7245" tabRatio="776"/>
  </bookViews>
  <sheets>
    <sheet name="june2015" sheetId="40" r:id="rId1"/>
  </sheets>
  <externalReferences>
    <externalReference r:id="rId2"/>
  </externalReferences>
  <definedNames>
    <definedName name="_xlnm.Print_Area" localSheetId="0">june2015!$B$1:$G$252</definedName>
    <definedName name="_xlnm.Print_Titles" localSheetId="0">june2015!$1:$8</definedName>
  </definedNames>
  <calcPr calcId="124519"/>
</workbook>
</file>

<file path=xl/calcChain.xml><?xml version="1.0" encoding="utf-8"?>
<calcChain xmlns="http://schemas.openxmlformats.org/spreadsheetml/2006/main">
  <c r="G277" i="40"/>
  <c r="E277"/>
  <c r="D277"/>
  <c r="F275"/>
  <c r="F274"/>
  <c r="F273"/>
  <c r="F277" s="1"/>
  <c r="F269"/>
  <c r="D269"/>
  <c r="D280" s="1"/>
  <c r="G267"/>
  <c r="G266"/>
  <c r="E265"/>
  <c r="E269" s="1"/>
  <c r="E280" s="1"/>
  <c r="E236"/>
  <c r="D236"/>
  <c r="D237" s="1"/>
  <c r="G235"/>
  <c r="F235"/>
  <c r="G234"/>
  <c r="F234"/>
  <c r="G233"/>
  <c r="F233"/>
  <c r="G232"/>
  <c r="G236" s="1"/>
  <c r="F232"/>
  <c r="F236" s="1"/>
  <c r="D230"/>
  <c r="E229"/>
  <c r="F229" s="1"/>
  <c r="E228"/>
  <c r="G228" s="1"/>
  <c r="F227"/>
  <c r="E227"/>
  <c r="G227" s="1"/>
  <c r="E226"/>
  <c r="G226" s="1"/>
  <c r="F225"/>
  <c r="E225"/>
  <c r="E230" s="1"/>
  <c r="G224"/>
  <c r="F224"/>
  <c r="G223"/>
  <c r="F223"/>
  <c r="G222"/>
  <c r="F222"/>
  <c r="G221"/>
  <c r="F221"/>
  <c r="G220"/>
  <c r="F220"/>
  <c r="G219"/>
  <c r="F219"/>
  <c r="G218"/>
  <c r="F218"/>
  <c r="G217"/>
  <c r="F217"/>
  <c r="G216"/>
  <c r="F216"/>
  <c r="G215"/>
  <c r="F215"/>
  <c r="G214"/>
  <c r="F214"/>
  <c r="G213"/>
  <c r="F213"/>
  <c r="G212"/>
  <c r="F212"/>
  <c r="G211"/>
  <c r="F211"/>
  <c r="D208"/>
  <c r="F207"/>
  <c r="E207"/>
  <c r="G207" s="1"/>
  <c r="E206"/>
  <c r="F206" s="1"/>
  <c r="F205"/>
  <c r="E205"/>
  <c r="G205" s="1"/>
  <c r="E204"/>
  <c r="F204" s="1"/>
  <c r="F203"/>
  <c r="E203"/>
  <c r="E208" s="1"/>
  <c r="G202"/>
  <c r="F202"/>
  <c r="G201"/>
  <c r="F201"/>
  <c r="G200"/>
  <c r="F200"/>
  <c r="G199"/>
  <c r="F199"/>
  <c r="G198"/>
  <c r="F198"/>
  <c r="G197"/>
  <c r="F197"/>
  <c r="G196"/>
  <c r="F196"/>
  <c r="G195"/>
  <c r="F195"/>
  <c r="F208" s="1"/>
  <c r="E193"/>
  <c r="D193"/>
  <c r="G192"/>
  <c r="F192"/>
  <c r="G191"/>
  <c r="F191"/>
  <c r="G190"/>
  <c r="F190"/>
  <c r="G189"/>
  <c r="F189"/>
  <c r="G188"/>
  <c r="F188"/>
  <c r="G187"/>
  <c r="F187"/>
  <c r="G186"/>
  <c r="F186"/>
  <c r="G185"/>
  <c r="F185"/>
  <c r="G184"/>
  <c r="F184"/>
  <c r="G183"/>
  <c r="F183"/>
  <c r="G182"/>
  <c r="F182"/>
  <c r="G181"/>
  <c r="F181"/>
  <c r="G180"/>
  <c r="F180"/>
  <c r="G179"/>
  <c r="F179"/>
  <c r="G178"/>
  <c r="G193" s="1"/>
  <c r="F178"/>
  <c r="F193" s="1"/>
  <c r="D176"/>
  <c r="G175"/>
  <c r="F175"/>
  <c r="G174"/>
  <c r="F174"/>
  <c r="G173"/>
  <c r="F173"/>
  <c r="G172"/>
  <c r="F172"/>
  <c r="F171"/>
  <c r="E171"/>
  <c r="G171" s="1"/>
  <c r="E170"/>
  <c r="G170" s="1"/>
  <c r="G169"/>
  <c r="F169"/>
  <c r="G168"/>
  <c r="F168"/>
  <c r="G167"/>
  <c r="F167"/>
  <c r="G166"/>
  <c r="F166"/>
  <c r="G165"/>
  <c r="F165"/>
  <c r="G164"/>
  <c r="F164"/>
  <c r="G163"/>
  <c r="F163"/>
  <c r="E161"/>
  <c r="D161"/>
  <c r="G160"/>
  <c r="F160"/>
  <c r="G159"/>
  <c r="F159"/>
  <c r="G158"/>
  <c r="F158"/>
  <c r="G157"/>
  <c r="F157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G145"/>
  <c r="G161" s="1"/>
  <c r="F145"/>
  <c r="F161" s="1"/>
  <c r="D142"/>
  <c r="G142" s="1"/>
  <c r="E137"/>
  <c r="F136"/>
  <c r="D135"/>
  <c r="D137" s="1"/>
  <c r="D133"/>
  <c r="D134" s="1"/>
  <c r="F132"/>
  <c r="E132"/>
  <c r="G132" s="1"/>
  <c r="G131"/>
  <c r="F131"/>
  <c r="G130"/>
  <c r="F130"/>
  <c r="G129"/>
  <c r="F129"/>
  <c r="G128"/>
  <c r="F128"/>
  <c r="G127"/>
  <c r="F127"/>
  <c r="G126"/>
  <c r="F126"/>
  <c r="G125"/>
  <c r="F125"/>
  <c r="G124"/>
  <c r="F124"/>
  <c r="G123"/>
  <c r="F123"/>
  <c r="G122"/>
  <c r="F122"/>
  <c r="G121"/>
  <c r="F121"/>
  <c r="E120"/>
  <c r="G120" s="1"/>
  <c r="G119"/>
  <c r="F119"/>
  <c r="G118"/>
  <c r="F118"/>
  <c r="G117"/>
  <c r="F117"/>
  <c r="F116"/>
  <c r="E116"/>
  <c r="E133" s="1"/>
  <c r="E134" s="1"/>
  <c r="G114"/>
  <c r="F114"/>
  <c r="G113"/>
  <c r="F113"/>
  <c r="E110"/>
  <c r="D110"/>
  <c r="G109"/>
  <c r="F109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G110" s="1"/>
  <c r="F60"/>
  <c r="F110" s="1"/>
  <c r="E58"/>
  <c r="D58"/>
  <c r="G57"/>
  <c r="F57"/>
  <c r="G56"/>
  <c r="F56"/>
  <c r="G55"/>
  <c r="F55"/>
  <c r="G54"/>
  <c r="F54"/>
  <c r="G53"/>
  <c r="F53"/>
  <c r="G52"/>
  <c r="F52"/>
  <c r="G51"/>
  <c r="F51"/>
  <c r="G49"/>
  <c r="F49"/>
  <c r="G48"/>
  <c r="F48"/>
  <c r="G47"/>
  <c r="F47"/>
  <c r="G45"/>
  <c r="F45"/>
  <c r="G44"/>
  <c r="F44"/>
  <c r="G43"/>
  <c r="F43"/>
  <c r="G41"/>
  <c r="F41"/>
  <c r="G40"/>
  <c r="F40"/>
  <c r="G39"/>
  <c r="F39"/>
  <c r="G37"/>
  <c r="F37"/>
  <c r="G36"/>
  <c r="F36"/>
  <c r="G35"/>
  <c r="F35"/>
  <c r="G34"/>
  <c r="G58" s="1"/>
  <c r="F34"/>
  <c r="F58" s="1"/>
  <c r="G30"/>
  <c r="F30"/>
  <c r="G29"/>
  <c r="F29"/>
  <c r="G27"/>
  <c r="F27"/>
  <c r="G26"/>
  <c r="F26"/>
  <c r="G25"/>
  <c r="F25"/>
  <c r="G24"/>
  <c r="F24"/>
  <c r="F23"/>
  <c r="E23"/>
  <c r="E31" s="1"/>
  <c r="E138" s="1"/>
  <c r="G21"/>
  <c r="F21"/>
  <c r="G20"/>
  <c r="F20"/>
  <c r="G19"/>
  <c r="F19"/>
  <c r="G18"/>
  <c r="F18"/>
  <c r="G17"/>
  <c r="F17"/>
  <c r="G16"/>
  <c r="F16"/>
  <c r="G14"/>
  <c r="F14"/>
  <c r="D13"/>
  <c r="F13" s="1"/>
  <c r="G11"/>
  <c r="F11"/>
  <c r="F31" s="1"/>
  <c r="F280" l="1"/>
  <c r="G265"/>
  <c r="G269" s="1"/>
  <c r="G280" s="1"/>
  <c r="G176"/>
  <c r="G13"/>
  <c r="G31" s="1"/>
  <c r="D31"/>
  <c r="D138" s="1"/>
  <c r="D238" s="1"/>
  <c r="G116"/>
  <c r="G133" s="1"/>
  <c r="G134" s="1"/>
  <c r="F120"/>
  <c r="F133" s="1"/>
  <c r="F134" s="1"/>
  <c r="F138" s="1"/>
  <c r="F135"/>
  <c r="F137" s="1"/>
  <c r="F170"/>
  <c r="F176" s="1"/>
  <c r="E176"/>
  <c r="E237" s="1"/>
  <c r="E238" s="1"/>
  <c r="G204"/>
  <c r="G206"/>
  <c r="G225"/>
  <c r="G230" s="1"/>
  <c r="G237" s="1"/>
  <c r="F226"/>
  <c r="F230" s="1"/>
  <c r="F228"/>
  <c r="G229"/>
  <c r="G23"/>
  <c r="G135"/>
  <c r="G137" s="1"/>
  <c r="G203"/>
  <c r="G208" s="1"/>
  <c r="F237" l="1"/>
  <c r="F238" s="1"/>
  <c r="G138"/>
  <c r="G238" s="1"/>
</calcChain>
</file>

<file path=xl/comments1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<sst xmlns="http://schemas.openxmlformats.org/spreadsheetml/2006/main" count="442" uniqueCount="370">
  <si>
    <t>Prov'l. Form No. 215(A)</t>
  </si>
  <si>
    <t>REVENUE SOURCE</t>
  </si>
  <si>
    <t xml:space="preserve">   Miscellaneous Income</t>
  </si>
  <si>
    <t xml:space="preserve">   Weighing Fee</t>
  </si>
  <si>
    <t xml:space="preserve">   Stall Rental</t>
  </si>
  <si>
    <t xml:space="preserve">   Cash Tickets</t>
  </si>
  <si>
    <t xml:space="preserve"> </t>
  </si>
  <si>
    <t>638-6</t>
  </si>
  <si>
    <t xml:space="preserve">   Poultry Inspection Fee</t>
  </si>
  <si>
    <t xml:space="preserve">   Hog Inspection Fee</t>
  </si>
  <si>
    <t xml:space="preserve">   Corral Hog Fee</t>
  </si>
  <si>
    <t xml:space="preserve">   Corral Poultry Fee</t>
  </si>
  <si>
    <t xml:space="preserve">   Lechon Fee</t>
  </si>
  <si>
    <t>FUND: GENERAL FUND</t>
  </si>
  <si>
    <t xml:space="preserve">   Receipts from Cemeteries</t>
  </si>
  <si>
    <t xml:space="preserve">   Corral Fee- goat</t>
  </si>
  <si>
    <t xml:space="preserve">   TLAC  Rental</t>
  </si>
  <si>
    <t xml:space="preserve">   Clearance - TLAC</t>
  </si>
  <si>
    <t>638-9</t>
  </si>
  <si>
    <t xml:space="preserve">      Total</t>
  </si>
  <si>
    <t>628-8</t>
  </si>
  <si>
    <t xml:space="preserve">   Chevon</t>
  </si>
  <si>
    <t>628-12</t>
  </si>
  <si>
    <t>628-13</t>
  </si>
  <si>
    <t xml:space="preserve">   Security fee</t>
  </si>
  <si>
    <t xml:space="preserve">   Drainage Maintenance Fee (DMF)</t>
  </si>
  <si>
    <t xml:space="preserve">   Sanitary Service Fee (SSF)</t>
  </si>
  <si>
    <t>ESTIMATED</t>
  </si>
  <si>
    <t>REVENUE</t>
  </si>
  <si>
    <t>OVER</t>
  </si>
  <si>
    <t>UNDER</t>
  </si>
  <si>
    <t>REPORT OF REVENUES AND RECEIPTS</t>
  </si>
  <si>
    <t>1.0 INCOME</t>
  </si>
  <si>
    <t>1.1  Local Taxes</t>
  </si>
  <si>
    <t>1.2 GENERAL INCOME ACCOUNTS</t>
  </si>
  <si>
    <t xml:space="preserve">  1.2.1 Permits &amp; Licenses</t>
  </si>
  <si>
    <t>1.2.2 Service Income</t>
  </si>
  <si>
    <t xml:space="preserve">      License Inspection Fee</t>
  </si>
  <si>
    <t xml:space="preserve">      Fire Safety Inspection Fee</t>
  </si>
  <si>
    <t xml:space="preserve">      Annual Building Inspection Fee</t>
  </si>
  <si>
    <t xml:space="preserve">      Local Fire Inspection Fee</t>
  </si>
  <si>
    <t xml:space="preserve">     Towing Fee</t>
  </si>
  <si>
    <t>1.2.3 Other Income</t>
  </si>
  <si>
    <t>2.0 Income from Economic Enterprise</t>
  </si>
  <si>
    <t xml:space="preserve"> 2.1 Income from Asphalt</t>
  </si>
  <si>
    <t xml:space="preserve"> 2.2  Income from Market</t>
  </si>
  <si>
    <t xml:space="preserve"> 2.3 Income from Trade Center</t>
  </si>
  <si>
    <t xml:space="preserve"> 2.4 Income from Terminal</t>
  </si>
  <si>
    <t xml:space="preserve"> 2.5 Income from Slaughterhouse</t>
  </si>
  <si>
    <t xml:space="preserve"> 2.6 Income from TLAC</t>
  </si>
  <si>
    <t xml:space="preserve">ACTUAL </t>
  </si>
  <si>
    <t>COLLECTION</t>
  </si>
  <si>
    <t>CODE</t>
  </si>
  <si>
    <t xml:space="preserve">   RCEP</t>
  </si>
  <si>
    <t>Prepared by:</t>
  </si>
  <si>
    <t>Certified Correct:</t>
  </si>
  <si>
    <t>RAMIL Y. TIU, CPA</t>
  </si>
  <si>
    <t>City Accountant</t>
  </si>
  <si>
    <t>Note : * RPT Current is net of Discount</t>
  </si>
  <si>
    <t xml:space="preserve"> 2.7 Income from Cemetery</t>
  </si>
  <si>
    <t xml:space="preserve">   Transfer/occupancy Fee</t>
  </si>
  <si>
    <t xml:space="preserve">  Total Economic Enterprises</t>
  </si>
  <si>
    <t xml:space="preserve">   Educational Support Program Fee(ESPF)</t>
  </si>
  <si>
    <t>628-15</t>
  </si>
  <si>
    <t xml:space="preserve">     Impounding Fee (Motor Vehicles)</t>
  </si>
  <si>
    <t xml:space="preserve">     Impounding Fee (Astray Animals)</t>
  </si>
  <si>
    <t>Rent Income</t>
  </si>
  <si>
    <t>Canteen Rental</t>
  </si>
  <si>
    <t>Equipment Rental</t>
  </si>
  <si>
    <t>642-001</t>
  </si>
  <si>
    <t>642-002</t>
  </si>
  <si>
    <t>Special Education Fund</t>
  </si>
  <si>
    <t>ACCOUNT CODE</t>
  </si>
  <si>
    <t>COLLECTIONS</t>
  </si>
  <si>
    <t>ADDITIONAL REALIZED</t>
  </si>
  <si>
    <t>UNREALIZED</t>
  </si>
  <si>
    <t>TAX REVENUE</t>
  </si>
  <si>
    <t>Real Property Tax - Current Year*</t>
  </si>
  <si>
    <t>591-01</t>
  </si>
  <si>
    <t>Real Property Tax - Prior Years</t>
  </si>
  <si>
    <t>591-02</t>
  </si>
  <si>
    <t>Real Property Tax - Penalty</t>
  </si>
  <si>
    <t>TOTAL TAX REVENUE</t>
  </si>
  <si>
    <t>OPERATING &amp; MISC. INCOME</t>
  </si>
  <si>
    <t>Interest Income - LBP</t>
  </si>
  <si>
    <t>Miscellaneous Income</t>
  </si>
  <si>
    <t>Liquidated Damages</t>
  </si>
  <si>
    <t>679-02</t>
  </si>
  <si>
    <t>TOTAL OPERATING &amp; MISC. INCOME</t>
  </si>
  <si>
    <t>GRAND TOTAL</t>
  </si>
  <si>
    <t>* RPT Current is net of Discount</t>
  </si>
  <si>
    <t>Prepared by :</t>
  </si>
  <si>
    <t>Jay-R T.  Geogangco, CPA</t>
  </si>
  <si>
    <t>Accounting Staff</t>
  </si>
  <si>
    <t>Certified Correct :</t>
  </si>
  <si>
    <t>Ramil Y. Tiu, CPA</t>
  </si>
  <si>
    <t>FOR THE MONTH ENDED JUNE 30, 2015</t>
  </si>
  <si>
    <t>Amusement Tax</t>
  </si>
  <si>
    <t>Business Tax</t>
  </si>
  <si>
    <t>Current Taxes</t>
  </si>
  <si>
    <t>582-001</t>
  </si>
  <si>
    <t>Prior Years Taxes</t>
  </si>
  <si>
    <t>582-002</t>
  </si>
  <si>
    <t>Community Tax</t>
  </si>
  <si>
    <t>Individual</t>
  </si>
  <si>
    <t>583-001</t>
  </si>
  <si>
    <t>Corporate</t>
  </si>
  <si>
    <t>583-002</t>
  </si>
  <si>
    <t>Franchise Tax - Electricity</t>
  </si>
  <si>
    <t>584-001</t>
  </si>
  <si>
    <t>Occupational Tax</t>
  </si>
  <si>
    <t>585-001</t>
  </si>
  <si>
    <t>Professional Tax</t>
  </si>
  <si>
    <t>585-002</t>
  </si>
  <si>
    <t>Property Tax Transfer</t>
  </si>
  <si>
    <t>Real Property Tax</t>
  </si>
  <si>
    <t>588-001</t>
  </si>
  <si>
    <t>Prior years</t>
  </si>
  <si>
    <t>588-002</t>
  </si>
  <si>
    <t>Tax on Idle Land</t>
  </si>
  <si>
    <t>Tax on Delivery Trucks &amp; Vans</t>
  </si>
  <si>
    <t>Tax on Sand, Gravel &amp; Other Quarry</t>
  </si>
  <si>
    <t>Fines &amp;Penalties</t>
  </si>
  <si>
    <t>Real Property</t>
  </si>
  <si>
    <t>599-001</t>
  </si>
  <si>
    <t>599-002</t>
  </si>
  <si>
    <t>Fees on Weight and Measures</t>
  </si>
  <si>
    <t>601-001</t>
  </si>
  <si>
    <t>Fees on Stickers</t>
  </si>
  <si>
    <t>601-002</t>
  </si>
  <si>
    <t xml:space="preserve">Fees on Tag Seal </t>
  </si>
  <si>
    <t>601-003</t>
  </si>
  <si>
    <t>Fees on Business License Plate</t>
  </si>
  <si>
    <t>601-004</t>
  </si>
  <si>
    <t xml:space="preserve">Franchising &amp; Licensing Fees </t>
  </si>
  <si>
    <t>MTOP-MCH</t>
  </si>
  <si>
    <t>603-001</t>
  </si>
  <si>
    <t xml:space="preserve">Annual Renewal Fees </t>
  </si>
  <si>
    <t>603-003</t>
  </si>
  <si>
    <t>Transfer Fee (MTOP)</t>
  </si>
  <si>
    <t>603-004</t>
  </si>
  <si>
    <t>Permit Fees</t>
  </si>
  <si>
    <t>Business</t>
  </si>
  <si>
    <t>605-001</t>
  </si>
  <si>
    <t>Fishery</t>
  </si>
  <si>
    <t>605-002</t>
  </si>
  <si>
    <t>Flammables Storage</t>
  </si>
  <si>
    <t>605-003</t>
  </si>
  <si>
    <t>Registration Fees</t>
  </si>
  <si>
    <t>Large Cattle</t>
  </si>
  <si>
    <t>606-001</t>
  </si>
  <si>
    <t>Bicycle</t>
  </si>
  <si>
    <t>606-002</t>
  </si>
  <si>
    <t>Birth, Marriage &amp; Death</t>
  </si>
  <si>
    <t>606-003</t>
  </si>
  <si>
    <t>Other Permits and Licenses</t>
  </si>
  <si>
    <t>Occupancy Permit Fee</t>
  </si>
  <si>
    <t>608-001</t>
  </si>
  <si>
    <t xml:space="preserve">Building Permit Fee </t>
  </si>
  <si>
    <t>608-002</t>
  </si>
  <si>
    <t>Electrical Permit Fee</t>
  </si>
  <si>
    <t>608-003</t>
  </si>
  <si>
    <t>Subdivision Permit Fee</t>
  </si>
  <si>
    <t>608-004</t>
  </si>
  <si>
    <t>Zoning/Locational Permit Fee</t>
  </si>
  <si>
    <t>608-005</t>
  </si>
  <si>
    <t>Mayor"s Special Permit</t>
  </si>
  <si>
    <t>608-006</t>
  </si>
  <si>
    <t>Application for Marriage &amp; License</t>
  </si>
  <si>
    <t>608-007</t>
  </si>
  <si>
    <t>Police Clearance</t>
  </si>
  <si>
    <t>613-001</t>
  </si>
  <si>
    <t>Land Tax Clearance</t>
  </si>
  <si>
    <t>613-002</t>
  </si>
  <si>
    <t>Engineers Clearance</t>
  </si>
  <si>
    <t>613-003</t>
  </si>
  <si>
    <t>Mayor's Clearance</t>
  </si>
  <si>
    <t>613-004</t>
  </si>
  <si>
    <t>Certification of Birth, Death&amp;Marriage</t>
  </si>
  <si>
    <t>613-005</t>
  </si>
  <si>
    <t>Certification and Clearance Fee</t>
  </si>
  <si>
    <t>Accounting Office</t>
  </si>
  <si>
    <t>613-006</t>
  </si>
  <si>
    <t>City Agriculture's Office</t>
  </si>
  <si>
    <t>613-007</t>
  </si>
  <si>
    <t xml:space="preserve">City Assessor's Office </t>
  </si>
  <si>
    <t>613-008</t>
  </si>
  <si>
    <t>CENRO</t>
  </si>
  <si>
    <t>613-009</t>
  </si>
  <si>
    <t>City General Service Office</t>
  </si>
  <si>
    <t>613-010</t>
  </si>
  <si>
    <t>LIBRARY</t>
  </si>
  <si>
    <t>613-011</t>
  </si>
  <si>
    <t>MO LICENSE</t>
  </si>
  <si>
    <t>613-012</t>
  </si>
  <si>
    <t>Human Resource Management Office</t>
  </si>
  <si>
    <t>613-013</t>
  </si>
  <si>
    <t>TOURISM</t>
  </si>
  <si>
    <t>613-014</t>
  </si>
  <si>
    <t>Public Employment Services Office</t>
  </si>
  <si>
    <t>613-015</t>
  </si>
  <si>
    <t>City Planning &amp; Development Office</t>
  </si>
  <si>
    <t>613-016</t>
  </si>
  <si>
    <t>City Prosecutor Office</t>
  </si>
  <si>
    <t>613-017</t>
  </si>
  <si>
    <t>SP/Legislative and Secretariat Office</t>
  </si>
  <si>
    <t>613-018</t>
  </si>
  <si>
    <t>City Social Welfare&amp;Development</t>
  </si>
  <si>
    <t>613-019</t>
  </si>
  <si>
    <t>City Treasurer's Office</t>
  </si>
  <si>
    <t>613-020</t>
  </si>
  <si>
    <t>PLEB</t>
  </si>
  <si>
    <t>613-021</t>
  </si>
  <si>
    <t>City Veterenary Office</t>
  </si>
  <si>
    <t>613-022</t>
  </si>
  <si>
    <t>Garbage Fee</t>
  </si>
  <si>
    <t xml:space="preserve">Inspection Fee </t>
  </si>
  <si>
    <t>617-001</t>
  </si>
  <si>
    <t>617-002</t>
  </si>
  <si>
    <t>617-003</t>
  </si>
  <si>
    <t>617-004</t>
  </si>
  <si>
    <t>Medical,Dental &amp; Laboratory Fee</t>
  </si>
  <si>
    <t>Medical,Dental&amp;Laboratory Fee - CHO</t>
  </si>
  <si>
    <t>619-001</t>
  </si>
  <si>
    <t>Medical Fee - License</t>
  </si>
  <si>
    <t>619-002</t>
  </si>
  <si>
    <t>Laboaratory Fee-License</t>
  </si>
  <si>
    <t>619-003</t>
  </si>
  <si>
    <t>Sanitary Fee</t>
  </si>
  <si>
    <t>619-004</t>
  </si>
  <si>
    <t>Other Service Income</t>
  </si>
  <si>
    <t>Legal Instrument/Court Orders</t>
  </si>
  <si>
    <t>628-002</t>
  </si>
  <si>
    <t>Petition &amp; Correction of Entry</t>
  </si>
  <si>
    <t>628-003</t>
  </si>
  <si>
    <t>Legal Service  Fee</t>
  </si>
  <si>
    <t>628-005</t>
  </si>
  <si>
    <t>Educational Support Program Fee (ESPF)</t>
  </si>
  <si>
    <t>628-006</t>
  </si>
  <si>
    <t>Sanitary Service Fee (SSF)</t>
  </si>
  <si>
    <t>628-007</t>
  </si>
  <si>
    <t>Road Maintenance Fee (RMF)</t>
  </si>
  <si>
    <t>628-008</t>
  </si>
  <si>
    <t>Drainage Maintenance Fee (DMF)</t>
  </si>
  <si>
    <t>628-009</t>
  </si>
  <si>
    <t>Archival Fee (AF)</t>
  </si>
  <si>
    <t>628-010</t>
  </si>
  <si>
    <t>Security Fee (SF)</t>
  </si>
  <si>
    <t>628-011</t>
  </si>
  <si>
    <t>RCEPF</t>
  </si>
  <si>
    <t>628-014</t>
  </si>
  <si>
    <t>Income From Birthing Facilty</t>
  </si>
  <si>
    <t>Services 50% (PAANAKAN)</t>
  </si>
  <si>
    <t>628-016</t>
  </si>
  <si>
    <t>Interest Income</t>
  </si>
  <si>
    <t>Bank Deposit</t>
  </si>
  <si>
    <t>664-001</t>
  </si>
  <si>
    <t>Soft loan-Taceco</t>
  </si>
  <si>
    <t>664-002</t>
  </si>
  <si>
    <t>Share from National Wealth</t>
  </si>
  <si>
    <t>Share from LOTTO</t>
  </si>
  <si>
    <t>ID Cards</t>
  </si>
  <si>
    <t>678-005</t>
  </si>
  <si>
    <t>PMC</t>
  </si>
  <si>
    <t>678-006</t>
  </si>
  <si>
    <t xml:space="preserve">Sale of Accountable Forms </t>
  </si>
  <si>
    <t>AF# 51&amp;55</t>
  </si>
  <si>
    <t>678-008</t>
  </si>
  <si>
    <t>BIR Form #0016</t>
  </si>
  <si>
    <t>678-009</t>
  </si>
  <si>
    <t>Sale of Scrap</t>
  </si>
  <si>
    <t>678-015</t>
  </si>
  <si>
    <t>BREQIS - LCR</t>
  </si>
  <si>
    <t>678-019</t>
  </si>
  <si>
    <t>Kalakalan</t>
  </si>
  <si>
    <t>678-025</t>
  </si>
  <si>
    <t>Employees village</t>
  </si>
  <si>
    <t>678-026</t>
  </si>
  <si>
    <t>Tax Incentive Registration</t>
  </si>
  <si>
    <t>678-031</t>
  </si>
  <si>
    <t>Citation Tickets</t>
  </si>
  <si>
    <t>679-001</t>
  </si>
  <si>
    <t>Liquidated damages</t>
  </si>
  <si>
    <t>679-002</t>
  </si>
  <si>
    <t>Total General Income</t>
  </si>
  <si>
    <t>Share from Internal Revenue Allotment</t>
  </si>
  <si>
    <t>665-001</t>
  </si>
  <si>
    <t>Monetization of IRA</t>
  </si>
  <si>
    <t>General Fund Proper Total Income</t>
  </si>
  <si>
    <t>648-001</t>
  </si>
  <si>
    <t>Fees on Weighing Scale</t>
  </si>
  <si>
    <t>636-001</t>
  </si>
  <si>
    <t>Stall Rental</t>
  </si>
  <si>
    <t>636-002</t>
  </si>
  <si>
    <t>Cash Tickets</t>
  </si>
  <si>
    <t>636-003</t>
  </si>
  <si>
    <t>Stall Rental -Arrears</t>
  </si>
  <si>
    <t>636-004</t>
  </si>
  <si>
    <t>636-005</t>
  </si>
  <si>
    <t>Fees on Fish Landing</t>
  </si>
  <si>
    <t>636-006</t>
  </si>
  <si>
    <t>Stall Rental -Surcharge &amp; Penalties</t>
  </si>
  <si>
    <t>636-007</t>
  </si>
  <si>
    <t>Occupancy/Transfer Fee</t>
  </si>
  <si>
    <t>636-012</t>
  </si>
  <si>
    <t>Annual Registration Fee- Market</t>
  </si>
  <si>
    <t>636-014</t>
  </si>
  <si>
    <t>CR Rental</t>
  </si>
  <si>
    <t>636-016</t>
  </si>
  <si>
    <t>Security Fee</t>
  </si>
  <si>
    <t>636-008</t>
  </si>
  <si>
    <t>636-009</t>
  </si>
  <si>
    <t>636-010</t>
  </si>
  <si>
    <t>Occupancy Fee</t>
  </si>
  <si>
    <t>636-011</t>
  </si>
  <si>
    <t>Cash Tickets Trade</t>
  </si>
  <si>
    <t>636-013</t>
  </si>
  <si>
    <t>Cash Ticket-Night Market</t>
  </si>
  <si>
    <t>636-015</t>
  </si>
  <si>
    <t>ESPF- Night Market</t>
  </si>
  <si>
    <t>Terminal &amp; Toll Fee</t>
  </si>
  <si>
    <t>638-001</t>
  </si>
  <si>
    <t>Cash Tickets-Ambulant Vendors</t>
  </si>
  <si>
    <t>638-002</t>
  </si>
  <si>
    <t>638-003</t>
  </si>
  <si>
    <t>Cash Ticket-Toll fee</t>
  </si>
  <si>
    <t>638-004</t>
  </si>
  <si>
    <t>638-005</t>
  </si>
  <si>
    <t xml:space="preserve">Occupancy </t>
  </si>
  <si>
    <t>638-007</t>
  </si>
  <si>
    <t>638-008</t>
  </si>
  <si>
    <t>CR  Rental</t>
  </si>
  <si>
    <t>Annual Registration-Bus &amp; Jeeps</t>
  </si>
  <si>
    <t>638-010</t>
  </si>
  <si>
    <t>Slaughter Permit Fee</t>
  </si>
  <si>
    <t>637-001</t>
  </si>
  <si>
    <t>Stockyard  Fee</t>
  </si>
  <si>
    <t>637-002</t>
  </si>
  <si>
    <t>Holding  Pen Fee</t>
  </si>
  <si>
    <t>637-003</t>
  </si>
  <si>
    <t>Inspection Fee</t>
  </si>
  <si>
    <t>637-004</t>
  </si>
  <si>
    <t>Ante Mortem</t>
  </si>
  <si>
    <t>637-005</t>
  </si>
  <si>
    <t>637-013</t>
  </si>
  <si>
    <t>637-015</t>
  </si>
  <si>
    <t>Meat inspection Fee</t>
  </si>
  <si>
    <t>637-022</t>
  </si>
  <si>
    <t>RCEP</t>
  </si>
  <si>
    <t>637-006</t>
  </si>
  <si>
    <t>637-007</t>
  </si>
  <si>
    <t>637-008</t>
  </si>
  <si>
    <t>637-009</t>
  </si>
  <si>
    <t>637-010</t>
  </si>
  <si>
    <t>637-011</t>
  </si>
  <si>
    <t>637-012</t>
  </si>
  <si>
    <t>637-014</t>
  </si>
  <si>
    <t>637-016</t>
  </si>
  <si>
    <t>637-017</t>
  </si>
  <si>
    <t>637-018</t>
  </si>
  <si>
    <t>637-019</t>
  </si>
  <si>
    <t>637-021</t>
  </si>
  <si>
    <t>637-023</t>
  </si>
  <si>
    <t>633-001</t>
  </si>
  <si>
    <t xml:space="preserve">  GRAND TOTAL</t>
  </si>
  <si>
    <t>JAY-R T. GEOGANGCO, CPA</t>
  </si>
  <si>
    <t xml:space="preserve">            Bookkeeper I</t>
  </si>
  <si>
    <t xml:space="preserve">         ** Total Income excluding of non-cash transaction ( Income from Grants &amp; Donations)</t>
  </si>
  <si>
    <t xml:space="preserve">         ***Excluding all Trade School Income (e.g. Tuition Fees)</t>
  </si>
  <si>
    <t>For the Month Ended June 30, 2015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</si>
</sst>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b/>
      <sz val="11.05"/>
      <color indexed="8"/>
      <name val="Arial"/>
      <family val="2"/>
    </font>
    <font>
      <sz val="10"/>
      <color indexed="8"/>
      <name val="MS Sans Serif"/>
      <family val="2"/>
    </font>
    <font>
      <b/>
      <sz val="8.9"/>
      <color indexed="8"/>
      <name val="Bookman Old Style"/>
      <family val="1"/>
    </font>
    <font>
      <b/>
      <sz val="8.9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1.05"/>
      <color indexed="8"/>
      <name val="Arial"/>
      <family val="2"/>
    </font>
    <font>
      <sz val="11"/>
      <color theme="1"/>
      <name val="Calibri"/>
      <family val="2"/>
      <scheme val="minor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4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4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5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5" fillId="0" borderId="0"/>
    <xf numFmtId="0" fontId="17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Border="1"/>
    <xf numFmtId="43" fontId="0" fillId="0" borderId="0" xfId="1" applyFont="1" applyBorder="1"/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8" xfId="0" applyFont="1" applyFill="1" applyBorder="1"/>
    <xf numFmtId="0" fontId="7" fillId="2" borderId="30" xfId="0" applyFont="1" applyFill="1" applyBorder="1"/>
    <xf numFmtId="0" fontId="4" fillId="2" borderId="0" xfId="0" applyFont="1" applyFill="1" applyBorder="1"/>
    <xf numFmtId="0" fontId="12" fillId="2" borderId="18" xfId="0" applyFont="1" applyFill="1" applyBorder="1"/>
    <xf numFmtId="0" fontId="12" fillId="2" borderId="0" xfId="0" applyFont="1" applyFill="1" applyBorder="1" applyAlignment="1">
      <alignment horizontal="center"/>
    </xf>
    <xf numFmtId="43" fontId="12" fillId="2" borderId="0" xfId="1" applyFont="1" applyFill="1" applyBorder="1"/>
    <xf numFmtId="43" fontId="12" fillId="2" borderId="19" xfId="1" applyFont="1" applyFill="1" applyBorder="1"/>
    <xf numFmtId="43" fontId="12" fillId="2" borderId="0" xfId="0" applyNumberFormat="1" applyFont="1" applyFill="1" applyBorder="1"/>
    <xf numFmtId="43" fontId="12" fillId="2" borderId="19" xfId="0" applyNumberFormat="1" applyFont="1" applyFill="1" applyBorder="1"/>
    <xf numFmtId="0" fontId="12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2" fillId="2" borderId="19" xfId="0" applyFont="1" applyFill="1" applyBorder="1"/>
    <xf numFmtId="0" fontId="4" fillId="2" borderId="0" xfId="0" applyFont="1" applyFill="1" applyAlignment="1">
      <alignment horizontal="center"/>
    </xf>
    <xf numFmtId="0" fontId="14" fillId="2" borderId="0" xfId="0" applyFont="1" applyFill="1"/>
    <xf numFmtId="0" fontId="4" fillId="2" borderId="0" xfId="0" applyFont="1" applyFill="1"/>
    <xf numFmtId="43" fontId="3" fillId="2" borderId="1" xfId="1" applyFont="1" applyFill="1" applyBorder="1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43" fontId="3" fillId="2" borderId="0" xfId="1" applyFont="1" applyFill="1" applyBorder="1"/>
    <xf numFmtId="0" fontId="0" fillId="2" borderId="0" xfId="0" applyFill="1"/>
    <xf numFmtId="0" fontId="22" fillId="2" borderId="0" xfId="0" applyFont="1" applyFill="1"/>
    <xf numFmtId="43" fontId="0" fillId="2" borderId="0" xfId="0" applyNumberFormat="1" applyFill="1"/>
    <xf numFmtId="0" fontId="0" fillId="2" borderId="0" xfId="0" applyFill="1" applyBorder="1"/>
    <xf numFmtId="0" fontId="2" fillId="2" borderId="18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19" xfId="0" applyFont="1" applyFill="1" applyBorder="1"/>
    <xf numFmtId="0" fontId="1" fillId="2" borderId="30" xfId="0" applyFont="1" applyFill="1" applyBorder="1"/>
    <xf numFmtId="0" fontId="1" fillId="2" borderId="33" xfId="0" applyFont="1" applyFill="1" applyBorder="1" applyAlignment="1">
      <alignment horizontal="left" indent="1"/>
    </xf>
    <xf numFmtId="0" fontId="1" fillId="2" borderId="30" xfId="0" applyFont="1" applyFill="1" applyBorder="1" applyAlignment="1">
      <alignment horizontal="left" indent="1"/>
    </xf>
    <xf numFmtId="0" fontId="1" fillId="2" borderId="30" xfId="0" applyFont="1" applyFill="1" applyBorder="1" applyAlignment="1">
      <alignment horizontal="left" indent="2"/>
    </xf>
    <xf numFmtId="0" fontId="0" fillId="0" borderId="0" xfId="0" applyFill="1"/>
    <xf numFmtId="0" fontId="7" fillId="2" borderId="11" xfId="0" applyFont="1" applyFill="1" applyBorder="1"/>
    <xf numFmtId="0" fontId="7" fillId="2" borderId="1" xfId="0" applyFont="1" applyFill="1" applyBorder="1"/>
    <xf numFmtId="0" fontId="1" fillId="2" borderId="18" xfId="0" applyFont="1" applyFill="1" applyBorder="1"/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43" fontId="0" fillId="0" borderId="19" xfId="1" applyFont="1" applyBorder="1"/>
    <xf numFmtId="0" fontId="7" fillId="0" borderId="49" xfId="0" applyFont="1" applyBorder="1" applyAlignment="1">
      <alignment horizontal="center" vertical="center" wrapText="1"/>
    </xf>
    <xf numFmtId="43" fontId="7" fillId="0" borderId="50" xfId="1" applyFont="1" applyBorder="1" applyAlignment="1">
      <alignment horizontal="center" vertical="center" wrapText="1"/>
    </xf>
    <xf numFmtId="43" fontId="7" fillId="0" borderId="51" xfId="1" applyFont="1" applyBorder="1" applyAlignment="1">
      <alignment horizontal="center" vertical="center" wrapText="1"/>
    </xf>
    <xf numFmtId="43" fontId="7" fillId="0" borderId="52" xfId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3" fontId="0" fillId="0" borderId="1" xfId="1" applyFont="1" applyBorder="1"/>
    <xf numFmtId="43" fontId="0" fillId="0" borderId="3" xfId="1" applyFont="1" applyBorder="1"/>
    <xf numFmtId="43" fontId="0" fillId="0" borderId="36" xfId="1" applyFont="1" applyBorder="1"/>
    <xf numFmtId="0" fontId="7" fillId="0" borderId="18" xfId="0" applyFont="1" applyBorder="1" applyAlignment="1">
      <alignment horizontal="center"/>
    </xf>
    <xf numFmtId="0" fontId="7" fillId="0" borderId="0" xfId="0" applyFont="1" applyBorder="1"/>
    <xf numFmtId="43" fontId="0" fillId="0" borderId="28" xfId="1" applyFont="1" applyBorder="1"/>
    <xf numFmtId="39" fontId="1" fillId="0" borderId="1" xfId="0" applyNumberFormat="1" applyFont="1" applyBorder="1"/>
    <xf numFmtId="43" fontId="0" fillId="0" borderId="53" xfId="1" applyFont="1" applyBorder="1"/>
    <xf numFmtId="0" fontId="7" fillId="0" borderId="7" xfId="0" applyFont="1" applyBorder="1"/>
    <xf numFmtId="0" fontId="7" fillId="0" borderId="41" xfId="0" applyFont="1" applyBorder="1" applyAlignment="1">
      <alignment horizontal="center"/>
    </xf>
    <xf numFmtId="43" fontId="7" fillId="0" borderId="9" xfId="1" applyFont="1" applyBorder="1"/>
    <xf numFmtId="43" fontId="7" fillId="0" borderId="10" xfId="1" applyFont="1" applyBorder="1"/>
    <xf numFmtId="43" fontId="7" fillId="0" borderId="7" xfId="1" applyFont="1" applyBorder="1"/>
    <xf numFmtId="43" fontId="7" fillId="0" borderId="25" xfId="1" applyFont="1" applyBorder="1"/>
    <xf numFmtId="0" fontId="7" fillId="0" borderId="40" xfId="0" applyFont="1" applyBorder="1"/>
    <xf numFmtId="0" fontId="7" fillId="0" borderId="8" xfId="0" applyFont="1" applyBorder="1" applyAlignment="1">
      <alignment horizontal="center"/>
    </xf>
    <xf numFmtId="43" fontId="7" fillId="0" borderId="6" xfId="1" applyFont="1" applyBorder="1"/>
    <xf numFmtId="43" fontId="7" fillId="0" borderId="5" xfId="1" applyFont="1" applyBorder="1"/>
    <xf numFmtId="43" fontId="7" fillId="0" borderId="40" xfId="1" applyFont="1" applyBorder="1"/>
    <xf numFmtId="43" fontId="7" fillId="0" borderId="24" xfId="1" applyFont="1" applyBorder="1"/>
    <xf numFmtId="0" fontId="0" fillId="0" borderId="54" xfId="0" applyBorder="1" applyAlignment="1">
      <alignment horizontal="center"/>
    </xf>
    <xf numFmtId="0" fontId="0" fillId="0" borderId="12" xfId="0" applyBorder="1"/>
    <xf numFmtId="0" fontId="0" fillId="0" borderId="38" xfId="0" applyBorder="1" applyAlignment="1">
      <alignment horizontal="center"/>
    </xf>
    <xf numFmtId="43" fontId="0" fillId="0" borderId="2" xfId="1" applyFont="1" applyBorder="1"/>
    <xf numFmtId="43" fontId="0" fillId="0" borderId="46" xfId="1" applyFont="1" applyBorder="1"/>
    <xf numFmtId="43" fontId="0" fillId="0" borderId="12" xfId="1" applyFont="1" applyBorder="1"/>
    <xf numFmtId="43" fontId="1" fillId="0" borderId="0" xfId="1" applyFont="1" applyBorder="1"/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43" fontId="0" fillId="0" borderId="42" xfId="1" applyFont="1" applyBorder="1"/>
    <xf numFmtId="43" fontId="0" fillId="0" borderId="44" xfId="1" applyFont="1" applyBorder="1"/>
    <xf numFmtId="0" fontId="0" fillId="0" borderId="0" xfId="0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3" fontId="7" fillId="0" borderId="0" xfId="1" applyFont="1" applyBorder="1" applyAlignment="1">
      <alignment horizontal="center"/>
    </xf>
    <xf numFmtId="43" fontId="7" fillId="0" borderId="19" xfId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19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2" borderId="45" xfId="0" applyFont="1" applyFill="1" applyBorder="1"/>
    <xf numFmtId="0" fontId="3" fillId="2" borderId="31" xfId="0" applyFont="1" applyFill="1" applyBorder="1" applyAlignment="1">
      <alignment horizontal="center"/>
    </xf>
    <xf numFmtId="0" fontId="3" fillId="2" borderId="31" xfId="0" applyFont="1" applyFill="1" applyBorder="1"/>
    <xf numFmtId="0" fontId="3" fillId="2" borderId="27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19" xfId="0" applyFont="1" applyFill="1" applyBorder="1"/>
    <xf numFmtId="0" fontId="8" fillId="2" borderId="1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7" fillId="2" borderId="45" xfId="0" applyFont="1" applyFill="1" applyBorder="1"/>
    <xf numFmtId="0" fontId="8" fillId="2" borderId="23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8" xfId="0" applyFont="1" applyFill="1" applyBorder="1"/>
    <xf numFmtId="0" fontId="3" fillId="2" borderId="11" xfId="0" applyFont="1" applyFill="1" applyBorder="1" applyAlignment="1">
      <alignment horizontal="center"/>
    </xf>
    <xf numFmtId="43" fontId="1" fillId="2" borderId="1" xfId="1" applyFont="1" applyFill="1" applyBorder="1"/>
    <xf numFmtId="43" fontId="1" fillId="2" borderId="3" xfId="1" applyFont="1" applyFill="1" applyBorder="1"/>
    <xf numFmtId="43" fontId="1" fillId="2" borderId="19" xfId="1" applyFont="1" applyFill="1" applyBorder="1"/>
    <xf numFmtId="43" fontId="1" fillId="2" borderId="19" xfId="0" applyNumberFormat="1" applyFont="1" applyFill="1" applyBorder="1"/>
    <xf numFmtId="43" fontId="1" fillId="2" borderId="2" xfId="1" applyFont="1" applyFill="1" applyBorder="1"/>
    <xf numFmtId="43" fontId="1" fillId="2" borderId="16" xfId="0" applyNumberFormat="1" applyFont="1" applyFill="1" applyBorder="1"/>
    <xf numFmtId="43" fontId="1" fillId="2" borderId="5" xfId="0" applyNumberFormat="1" applyFont="1" applyFill="1" applyBorder="1"/>
    <xf numFmtId="43" fontId="1" fillId="2" borderId="39" xfId="0" applyNumberFormat="1" applyFont="1" applyFill="1" applyBorder="1"/>
    <xf numFmtId="0" fontId="1" fillId="2" borderId="0" xfId="0" applyFont="1" applyFill="1" applyBorder="1"/>
    <xf numFmtId="0" fontId="1" fillId="2" borderId="3" xfId="0" applyFont="1" applyFill="1" applyBorder="1"/>
    <xf numFmtId="0" fontId="1" fillId="2" borderId="19" xfId="0" applyFont="1" applyFill="1" applyBorder="1"/>
    <xf numFmtId="43" fontId="1" fillId="2" borderId="6" xfId="1" applyFont="1" applyFill="1" applyBorder="1"/>
    <xf numFmtId="43" fontId="1" fillId="2" borderId="24" xfId="1" applyFont="1" applyFill="1" applyBorder="1"/>
    <xf numFmtId="43" fontId="1" fillId="2" borderId="0" xfId="1" applyFont="1" applyFill="1" applyBorder="1"/>
    <xf numFmtId="43" fontId="1" fillId="2" borderId="1" xfId="1" quotePrefix="1" applyFont="1" applyFill="1" applyBorder="1" applyAlignment="1">
      <alignment horizontal="center"/>
    </xf>
    <xf numFmtId="43" fontId="1" fillId="2" borderId="28" xfId="1" applyFont="1" applyFill="1" applyBorder="1"/>
    <xf numFmtId="0" fontId="1" fillId="2" borderId="34" xfId="0" applyFont="1" applyFill="1" applyBorder="1" applyAlignment="1">
      <alignment horizontal="left" indent="2"/>
    </xf>
    <xf numFmtId="0" fontId="3" fillId="2" borderId="42" xfId="0" applyFont="1" applyFill="1" applyBorder="1" applyAlignment="1">
      <alignment horizontal="center"/>
    </xf>
    <xf numFmtId="43" fontId="1" fillId="2" borderId="21" xfId="1" quotePrefix="1" applyFont="1" applyFill="1" applyBorder="1" applyAlignment="1">
      <alignment horizontal="center"/>
    </xf>
    <xf numFmtId="43" fontId="1" fillId="2" borderId="42" xfId="1" applyFont="1" applyFill="1" applyBorder="1"/>
    <xf numFmtId="43" fontId="1" fillId="2" borderId="21" xfId="1" applyFont="1" applyFill="1" applyBorder="1"/>
    <xf numFmtId="43" fontId="1" fillId="2" borderId="44" xfId="1" applyFont="1" applyFill="1" applyBorder="1"/>
    <xf numFmtId="43" fontId="1" fillId="2" borderId="1" xfId="0" applyNumberFormat="1" applyFont="1" applyFill="1" applyBorder="1"/>
    <xf numFmtId="43" fontId="1" fillId="2" borderId="11" xfId="1" applyFont="1" applyFill="1" applyBorder="1"/>
    <xf numFmtId="0" fontId="1" fillId="2" borderId="30" xfId="0" applyFont="1" applyFill="1" applyBorder="1" applyAlignment="1">
      <alignment horizontal="left" indent="3"/>
    </xf>
    <xf numFmtId="43" fontId="1" fillId="2" borderId="8" xfId="1" applyFont="1" applyFill="1" applyBorder="1"/>
    <xf numFmtId="43" fontId="1" fillId="2" borderId="0" xfId="39" applyFont="1" applyFill="1" applyBorder="1"/>
    <xf numFmtId="43" fontId="1" fillId="2" borderId="17" xfId="1" applyFont="1" applyFill="1" applyBorder="1"/>
    <xf numFmtId="0" fontId="7" fillId="2" borderId="30" xfId="0" applyFont="1" applyFill="1" applyBorder="1" applyAlignment="1">
      <alignment horizontal="left" indent="1"/>
    </xf>
    <xf numFmtId="43" fontId="1" fillId="2" borderId="41" xfId="1" applyFont="1" applyFill="1" applyBorder="1"/>
    <xf numFmtId="43" fontId="1" fillId="2" borderId="9" xfId="1" applyFont="1" applyFill="1" applyBorder="1"/>
    <xf numFmtId="43" fontId="1" fillId="2" borderId="25" xfId="1" applyFont="1" applyFill="1" applyBorder="1"/>
    <xf numFmtId="0" fontId="1" fillId="2" borderId="18" xfId="0" applyFont="1" applyFill="1" applyBorder="1" applyAlignment="1">
      <alignment horizontal="left" indent="1"/>
    </xf>
    <xf numFmtId="0" fontId="1" fillId="2" borderId="34" xfId="0" applyFont="1" applyFill="1" applyBorder="1"/>
    <xf numFmtId="0" fontId="3" fillId="2" borderId="21" xfId="0" applyFont="1" applyFill="1" applyBorder="1" applyAlignment="1">
      <alignment horizontal="center"/>
    </xf>
    <xf numFmtId="43" fontId="1" fillId="2" borderId="43" xfId="1" applyFont="1" applyFill="1" applyBorder="1"/>
    <xf numFmtId="43" fontId="1" fillId="2" borderId="10" xfId="1" applyFont="1" applyFill="1" applyBorder="1"/>
    <xf numFmtId="43" fontId="1" fillId="2" borderId="26" xfId="1" applyFont="1" applyFill="1" applyBorder="1"/>
    <xf numFmtId="43" fontId="1" fillId="2" borderId="11" xfId="3" applyFont="1" applyFill="1" applyBorder="1" applyAlignment="1">
      <alignment horizontal="right" vertical="center"/>
    </xf>
    <xf numFmtId="43" fontId="1" fillId="2" borderId="0" xfId="3" applyFont="1" applyFill="1" applyBorder="1" applyAlignment="1">
      <alignment horizontal="right" vertical="center"/>
    </xf>
    <xf numFmtId="43" fontId="1" fillId="2" borderId="0" xfId="3" applyFont="1" applyFill="1" applyBorder="1" applyAlignment="1" applyProtection="1"/>
    <xf numFmtId="0" fontId="1" fillId="0" borderId="30" xfId="0" applyFont="1" applyFill="1" applyBorder="1" applyAlignment="1">
      <alignment horizontal="left" indent="1"/>
    </xf>
    <xf numFmtId="39" fontId="1" fillId="2" borderId="0" xfId="63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/>
    </xf>
    <xf numFmtId="43" fontId="1" fillId="0" borderId="1" xfId="1" applyFont="1" applyFill="1" applyBorder="1"/>
    <xf numFmtId="39" fontId="1" fillId="0" borderId="0" xfId="63" applyNumberFormat="1" applyFont="1" applyFill="1" applyBorder="1" applyAlignment="1">
      <alignment horizontal="right" vertical="center"/>
    </xf>
    <xf numFmtId="43" fontId="1" fillId="0" borderId="19" xfId="1" applyFont="1" applyFill="1" applyBorder="1"/>
    <xf numFmtId="43" fontId="1" fillId="0" borderId="0" xfId="3" applyFont="1" applyFill="1" applyBorder="1" applyAlignment="1" applyProtection="1"/>
    <xf numFmtId="43" fontId="1" fillId="2" borderId="2" xfId="3" applyFont="1" applyFill="1" applyBorder="1" applyAlignment="1" applyProtection="1"/>
    <xf numFmtId="43" fontId="1" fillId="2" borderId="7" xfId="1" applyFont="1" applyFill="1" applyBorder="1"/>
    <xf numFmtId="43" fontId="1" fillId="2" borderId="0" xfId="3" applyFont="1" applyFill="1" applyBorder="1" applyAlignment="1" applyProtection="1">
      <alignment horizontal="left"/>
    </xf>
    <xf numFmtId="43" fontId="1" fillId="2" borderId="0" xfId="3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39" fontId="1" fillId="2" borderId="11" xfId="63" applyNumberFormat="1" applyFont="1" applyFill="1" applyBorder="1" applyAlignment="1">
      <alignment horizontal="right" vertical="center"/>
    </xf>
    <xf numFmtId="0" fontId="1" fillId="2" borderId="34" xfId="0" applyFont="1" applyFill="1" applyBorder="1" applyAlignment="1">
      <alignment horizontal="left" indent="1"/>
    </xf>
    <xf numFmtId="0" fontId="3" fillId="2" borderId="20" xfId="0" applyFont="1" applyFill="1" applyBorder="1" applyAlignment="1">
      <alignment horizontal="center"/>
    </xf>
    <xf numFmtId="43" fontId="1" fillId="2" borderId="29" xfId="1" applyFont="1" applyFill="1" applyBorder="1"/>
    <xf numFmtId="43" fontId="1" fillId="2" borderId="55" xfId="1" applyFont="1" applyFill="1" applyBorder="1"/>
    <xf numFmtId="43" fontId="1" fillId="2" borderId="56" xfId="1" applyFont="1" applyFill="1" applyBorder="1"/>
    <xf numFmtId="0" fontId="3" fillId="2" borderId="22" xfId="0" applyFont="1" applyFill="1" applyBorder="1" applyAlignment="1">
      <alignment horizontal="center"/>
    </xf>
    <xf numFmtId="43" fontId="1" fillId="2" borderId="23" xfId="1" applyFont="1" applyFill="1" applyBorder="1"/>
    <xf numFmtId="43" fontId="1" fillId="2" borderId="22" xfId="1" applyFont="1" applyFill="1" applyBorder="1"/>
    <xf numFmtId="43" fontId="1" fillId="2" borderId="27" xfId="1" applyFont="1" applyFill="1" applyBorder="1"/>
    <xf numFmtId="39" fontId="1" fillId="2" borderId="0" xfId="0" applyNumberFormat="1" applyFont="1" applyFill="1" applyBorder="1" applyAlignment="1">
      <alignment horizontal="right" vertical="center"/>
    </xf>
    <xf numFmtId="43" fontId="1" fillId="2" borderId="4" xfId="1" applyFont="1" applyFill="1" applyBorder="1"/>
    <xf numFmtId="43" fontId="1" fillId="2" borderId="15" xfId="1" applyFont="1" applyFill="1" applyBorder="1"/>
    <xf numFmtId="43" fontId="1" fillId="2" borderId="2" xfId="0" applyNumberFormat="1" applyFont="1" applyFill="1" applyBorder="1"/>
    <xf numFmtId="43" fontId="1" fillId="2" borderId="9" xfId="0" applyNumberFormat="1" applyFont="1" applyFill="1" applyBorder="1"/>
    <xf numFmtId="43" fontId="1" fillId="2" borderId="10" xfId="0" applyNumberFormat="1" applyFont="1" applyFill="1" applyBorder="1"/>
    <xf numFmtId="43" fontId="1" fillId="2" borderId="25" xfId="0" applyNumberFormat="1" applyFont="1" applyFill="1" applyBorder="1"/>
    <xf numFmtId="0" fontId="7" fillId="2" borderId="37" xfId="0" applyFont="1" applyFill="1" applyBorder="1"/>
    <xf numFmtId="0" fontId="3" fillId="2" borderId="2" xfId="0" applyFont="1" applyFill="1" applyBorder="1" applyAlignment="1">
      <alignment horizontal="center"/>
    </xf>
    <xf numFmtId="43" fontId="7" fillId="2" borderId="8" xfId="1" applyFont="1" applyFill="1" applyBorder="1"/>
    <xf numFmtId="43" fontId="7" fillId="2" borderId="6" xfId="1" applyFont="1" applyFill="1" applyBorder="1"/>
    <xf numFmtId="43" fontId="7" fillId="2" borderId="5" xfId="1" applyFont="1" applyFill="1" applyBorder="1"/>
    <xf numFmtId="43" fontId="7" fillId="2" borderId="24" xfId="1" applyFont="1" applyFill="1" applyBorder="1"/>
    <xf numFmtId="0" fontId="1" fillId="2" borderId="0" xfId="0" applyFont="1" applyFill="1" applyBorder="1" applyAlignment="1">
      <alignment horizontal="center"/>
    </xf>
    <xf numFmtId="0" fontId="1" fillId="2" borderId="35" xfId="0" applyFont="1" applyFill="1" applyBorder="1"/>
    <xf numFmtId="0" fontId="1" fillId="2" borderId="42" xfId="0" applyFont="1" applyFill="1" applyBorder="1"/>
    <xf numFmtId="0" fontId="1" fillId="2" borderId="44" xfId="0" applyFont="1" applyFill="1" applyBorder="1"/>
    <xf numFmtId="0" fontId="12" fillId="2" borderId="19" xfId="0" applyFont="1" applyFill="1" applyBorder="1" applyAlignment="1">
      <alignment horizontal="center"/>
    </xf>
    <xf numFmtId="0" fontId="12" fillId="2" borderId="42" xfId="0" applyFont="1" applyFill="1" applyBorder="1"/>
    <xf numFmtId="0" fontId="12" fillId="2" borderId="44" xfId="0" applyFont="1" applyFill="1" applyBorder="1"/>
  </cellXfs>
  <cellStyles count="124">
    <cellStyle name="Comma" xfId="1" builtinId="3"/>
    <cellStyle name="Comma 2" xfId="2"/>
    <cellStyle name="Comma 2 2" xfId="3"/>
    <cellStyle name="Comma 2 2 2" xfId="4"/>
    <cellStyle name="Comma 2 2 2 2" xfId="5"/>
    <cellStyle name="Comma 2 2 2 3" xfId="6"/>
    <cellStyle name="Comma 2 2 2 3 2" xfId="7"/>
    <cellStyle name="Comma 2 2 2 3 3" xfId="8"/>
    <cellStyle name="Comma 2 2 2 3 3 2" xfId="9"/>
    <cellStyle name="Comma 2 2 3" xfId="10"/>
    <cellStyle name="Comma 2 2 4" xfId="11"/>
    <cellStyle name="Comma 2 2 5" xfId="12"/>
    <cellStyle name="Comma 2 2 6" xfId="13"/>
    <cellStyle name="Comma 2 3" xfId="14"/>
    <cellStyle name="Comma 2 3 2" xfId="15"/>
    <cellStyle name="Comma 2 3 3" xfId="16"/>
    <cellStyle name="Comma 2 3 4" xfId="17"/>
    <cellStyle name="Comma 2 4" xfId="18"/>
    <cellStyle name="Comma 2 5" xfId="19"/>
    <cellStyle name="Comma 2 6" xfId="20"/>
    <cellStyle name="Comma 3" xfId="21"/>
    <cellStyle name="Comma 3 2" xfId="22"/>
    <cellStyle name="Comma 3 2 2" xfId="23"/>
    <cellStyle name="Comma 3 2 3" xfId="24"/>
    <cellStyle name="Comma 3 2 3 2" xfId="25"/>
    <cellStyle name="Comma 3 2 3 3" xfId="26"/>
    <cellStyle name="Comma 3 2 3 3 2" xfId="27"/>
    <cellStyle name="Comma 3 3" xfId="28"/>
    <cellStyle name="Comma 3 3 2" xfId="29"/>
    <cellStyle name="Comma 3 3 2 2" xfId="30"/>
    <cellStyle name="Comma 3 3 3" xfId="31"/>
    <cellStyle name="Comma 3 4" xfId="32"/>
    <cellStyle name="Comma 3 5" xfId="33"/>
    <cellStyle name="Comma 4" xfId="34"/>
    <cellStyle name="Comma 4 2" xfId="35"/>
    <cellStyle name="Comma 4 2 2" xfId="36"/>
    <cellStyle name="Comma 4 2 3" xfId="37"/>
    <cellStyle name="Comma 4 3" xfId="38"/>
    <cellStyle name="Comma 4 4" xfId="39"/>
    <cellStyle name="Comma 4 4 2" xfId="40"/>
    <cellStyle name="Comma 4 4 3" xfId="41"/>
    <cellStyle name="Comma 4 4 3 2" xfId="42"/>
    <cellStyle name="Comma 4 5" xfId="43"/>
    <cellStyle name="Comma 5" xfId="44"/>
    <cellStyle name="Comma 5 2" xfId="45"/>
    <cellStyle name="Comma 6" xfId="46"/>
    <cellStyle name="Comma 7" xfId="47"/>
    <cellStyle name="Comma 7 2" xfId="48"/>
    <cellStyle name="Comma 7 2 2" xfId="49"/>
    <cellStyle name="Comma 7 2 3" xfId="50"/>
    <cellStyle name="Comma 7 3" xfId="51"/>
    <cellStyle name="Comma 7 3 2" xfId="52"/>
    <cellStyle name="Comma 7 3 3" xfId="53"/>
    <cellStyle name="Comma 7 4" xfId="54"/>
    <cellStyle name="Comma 7 5" xfId="55"/>
    <cellStyle name="Comma 8" xfId="56"/>
    <cellStyle name="Comma 9" xfId="57"/>
    <cellStyle name="Comma 9 2" xfId="58"/>
    <cellStyle name="Normal" xfId="0" builtinId="0"/>
    <cellStyle name="Normal 2" xfId="59"/>
    <cellStyle name="Normal 2 2" xfId="60"/>
    <cellStyle name="Normal 2 2 2" xfId="61"/>
    <cellStyle name="Normal 2 2 3" xfId="62"/>
    <cellStyle name="Normal 2 3" xfId="63"/>
    <cellStyle name="Normal 2 3 2" xfId="64"/>
    <cellStyle name="Normal 2 3 2 2" xfId="65"/>
    <cellStyle name="Normal 2 3 3" xfId="66"/>
    <cellStyle name="Normal 2 3 4" xfId="67"/>
    <cellStyle name="Normal 2 4" xfId="68"/>
    <cellStyle name="Normal 2 5" xfId="69"/>
    <cellStyle name="Normal 2 5 2" xfId="70"/>
    <cellStyle name="Normal 2 6" xfId="71"/>
    <cellStyle name="Normal 2 7" xfId="72"/>
    <cellStyle name="Normal 3" xfId="73"/>
    <cellStyle name="Normal 3 2" xfId="74"/>
    <cellStyle name="Normal 3 3" xfId="75"/>
    <cellStyle name="Normal 3 4" xfId="76"/>
    <cellStyle name="Normal 4" xfId="77"/>
    <cellStyle name="Normal 4 2" xfId="78"/>
    <cellStyle name="Normal 4 2 2" xfId="79"/>
    <cellStyle name="Normal 4 2 3" xfId="80"/>
    <cellStyle name="Normal 4 3" xfId="81"/>
    <cellStyle name="Normal 4 4" xfId="82"/>
    <cellStyle name="Normal 4 4 2" xfId="83"/>
    <cellStyle name="Normal 4 4 3" xfId="84"/>
    <cellStyle name="Normal 4 4 3 2" xfId="85"/>
    <cellStyle name="Normal 4 5" xfId="86"/>
    <cellStyle name="Normal 5" xfId="87"/>
    <cellStyle name="Normal 5 2" xfId="88"/>
    <cellStyle name="Normal 6" xfId="89"/>
    <cellStyle name="Normal 6 2" xfId="90"/>
    <cellStyle name="Percent 2" xfId="91"/>
    <cellStyle name="Percent 2 2" xfId="92"/>
    <cellStyle name="Percent 2 2 2" xfId="93"/>
    <cellStyle name="Percent 2 2 3" xfId="94"/>
    <cellStyle name="Percent 2 2 4" xfId="95"/>
    <cellStyle name="Percent 2 3" xfId="96"/>
    <cellStyle name="Percent 2 3 2" xfId="97"/>
    <cellStyle name="Percent 2 3 2 2" xfId="98"/>
    <cellStyle name="Percent 2 3 3" xfId="99"/>
    <cellStyle name="Percent 2 3 4" xfId="100"/>
    <cellStyle name="Percent 2 4" xfId="101"/>
    <cellStyle name="Percent 2 5" xfId="102"/>
    <cellStyle name="Percent 2 5 2" xfId="103"/>
    <cellStyle name="Percent 2 6" xfId="104"/>
    <cellStyle name="Percent 2 7" xfId="105"/>
    <cellStyle name="Percent 3" xfId="106"/>
    <cellStyle name="Percent 3 2" xfId="107"/>
    <cellStyle name="Percent 3 3" xfId="108"/>
    <cellStyle name="Percent 3 4" xfId="109"/>
    <cellStyle name="Percent 4" xfId="110"/>
    <cellStyle name="Percent 4 2" xfId="111"/>
    <cellStyle name="Percent 4 2 2" xfId="112"/>
    <cellStyle name="Percent 4 3" xfId="113"/>
    <cellStyle name="Percent 4 4" xfId="114"/>
    <cellStyle name="Percent 4 4 2" xfId="115"/>
    <cellStyle name="Percent 4 4 3" xfId="116"/>
    <cellStyle name="Percent 4 4 3 2" xfId="117"/>
    <cellStyle name="Percent 5" xfId="118"/>
    <cellStyle name="Percent 5 2" xfId="119"/>
    <cellStyle name="Percent 5 3" xfId="120"/>
    <cellStyle name="Percent 5 3 2" xfId="121"/>
    <cellStyle name="Percent 5 3 3" xfId="122"/>
    <cellStyle name="Percent 6" xfId="12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RR%202015%20-%20G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'15"/>
      <sheetName val="FEB'15"/>
      <sheetName val="MAR'15"/>
      <sheetName val="MAR'15 (2)"/>
      <sheetName val="APR'15"/>
      <sheetName val="MAY'15"/>
      <sheetName val="JUN'15"/>
      <sheetName val="JUL'15"/>
      <sheetName val="misc monthly"/>
      <sheetName val="AUG'15"/>
      <sheetName val="SEP'15"/>
      <sheetName val="OCT'15"/>
      <sheetName val="NOV'15"/>
      <sheetName val="DEC'15"/>
      <sheetName val="CTO"/>
      <sheetName val="EV &amp; R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8">
          <cell r="T58">
            <v>407261.69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5"/>
  <sheetViews>
    <sheetView tabSelected="1" zoomScaleSheetLayoutView="100" workbookViewId="0">
      <selection activeCell="E14" sqref="E14"/>
    </sheetView>
  </sheetViews>
  <sheetFormatPr defaultRowHeight="12.75"/>
  <cols>
    <col min="1" max="1" width="2.7109375" style="24" customWidth="1"/>
    <col min="2" max="2" width="34" style="19" customWidth="1"/>
    <col min="3" max="3" width="9.7109375" style="17" customWidth="1"/>
    <col min="4" max="4" width="17.140625" style="18" bestFit="1" customWidth="1"/>
    <col min="5" max="5" width="15.28515625" style="18" customWidth="1"/>
    <col min="6" max="6" width="14.28515625" style="18" customWidth="1"/>
    <col min="7" max="7" width="17.28515625" style="18" bestFit="1" customWidth="1"/>
    <col min="8" max="8" width="14.5703125" style="24" bestFit="1" customWidth="1"/>
    <col min="9" max="16384" width="9.140625" style="24"/>
  </cols>
  <sheetData>
    <row r="1" spans="2:8">
      <c r="B1" s="104" t="s">
        <v>0</v>
      </c>
      <c r="C1" s="105"/>
      <c r="D1" s="106"/>
      <c r="E1" s="106"/>
      <c r="F1" s="106"/>
      <c r="G1" s="107"/>
    </row>
    <row r="2" spans="2:8" ht="9" customHeight="1">
      <c r="B2" s="38"/>
      <c r="C2" s="108"/>
      <c r="D2" s="109"/>
      <c r="E2" s="109"/>
      <c r="F2" s="109"/>
      <c r="G2" s="110"/>
    </row>
    <row r="3" spans="2:8" ht="15.75">
      <c r="B3" s="88" t="s">
        <v>31</v>
      </c>
      <c r="C3" s="89"/>
      <c r="D3" s="89"/>
      <c r="E3" s="89"/>
      <c r="F3" s="89"/>
      <c r="G3" s="90"/>
    </row>
    <row r="4" spans="2:8">
      <c r="B4" s="91" t="s">
        <v>96</v>
      </c>
      <c r="C4" s="92"/>
      <c r="D4" s="92"/>
      <c r="E4" s="92"/>
      <c r="F4" s="92"/>
      <c r="G4" s="93"/>
    </row>
    <row r="5" spans="2:8" ht="6" customHeight="1">
      <c r="B5" s="28"/>
      <c r="C5" s="108"/>
      <c r="D5" s="109"/>
      <c r="E5" s="109"/>
      <c r="F5" s="109"/>
      <c r="G5" s="110"/>
    </row>
    <row r="6" spans="2:8" ht="13.5" thickBot="1">
      <c r="B6" s="5" t="s">
        <v>13</v>
      </c>
      <c r="C6" s="81"/>
      <c r="D6" s="29"/>
      <c r="E6" s="29"/>
      <c r="F6" s="29"/>
      <c r="G6" s="30"/>
    </row>
    <row r="7" spans="2:8">
      <c r="B7" s="94" t="s">
        <v>1</v>
      </c>
      <c r="C7" s="111" t="s">
        <v>52</v>
      </c>
      <c r="D7" s="3" t="s">
        <v>27</v>
      </c>
      <c r="E7" s="3" t="s">
        <v>50</v>
      </c>
      <c r="F7" s="96" t="s">
        <v>29</v>
      </c>
      <c r="G7" s="95" t="s">
        <v>30</v>
      </c>
    </row>
    <row r="8" spans="2:8" ht="13.5" thickBot="1">
      <c r="B8" s="112"/>
      <c r="C8" s="113"/>
      <c r="D8" s="4" t="s">
        <v>28</v>
      </c>
      <c r="E8" s="4" t="s">
        <v>51</v>
      </c>
      <c r="F8" s="114"/>
      <c r="G8" s="97"/>
    </row>
    <row r="9" spans="2:8">
      <c r="B9" s="115" t="s">
        <v>32</v>
      </c>
      <c r="C9" s="116"/>
      <c r="D9" s="117"/>
      <c r="E9" s="118"/>
      <c r="F9" s="119"/>
      <c r="G9" s="120"/>
    </row>
    <row r="10" spans="2:8">
      <c r="B10" s="6" t="s">
        <v>33</v>
      </c>
      <c r="C10" s="22"/>
      <c r="D10" s="121"/>
      <c r="E10" s="121"/>
      <c r="F10" s="121"/>
      <c r="G10" s="122"/>
    </row>
    <row r="11" spans="2:8">
      <c r="B11" s="33" t="s">
        <v>97</v>
      </c>
      <c r="C11" s="123">
        <v>581</v>
      </c>
      <c r="D11" s="124">
        <v>2000000</v>
      </c>
      <c r="E11" s="125">
        <v>1763014.84</v>
      </c>
      <c r="F11" s="125" t="str">
        <f>IF((E11-D11)&gt;0,E11-D11,"")</f>
        <v/>
      </c>
      <c r="G11" s="126">
        <f>IF((E11-D11)&gt;0,"",E11-D11)</f>
        <v>-236985.15999999992</v>
      </c>
    </row>
    <row r="12" spans="2:8">
      <c r="B12" s="33" t="s">
        <v>98</v>
      </c>
      <c r="C12" s="123"/>
      <c r="D12" s="124"/>
      <c r="E12" s="125"/>
      <c r="F12" s="125"/>
      <c r="G12" s="127"/>
    </row>
    <row r="13" spans="2:8">
      <c r="B13" s="34" t="s">
        <v>99</v>
      </c>
      <c r="C13" s="123" t="s">
        <v>100</v>
      </c>
      <c r="D13" s="124">
        <f>155000000+5900000</f>
        <v>160900000</v>
      </c>
      <c r="E13" s="125">
        <v>131698188.58</v>
      </c>
      <c r="F13" s="125" t="str">
        <f>IF((E13-D13)&gt;0,E13-D13,"")</f>
        <v/>
      </c>
      <c r="G13" s="126">
        <f>IF((E13-D13)&gt;0,"",E13-D13)</f>
        <v>-29201811.420000002</v>
      </c>
      <c r="H13" s="26"/>
    </row>
    <row r="14" spans="2:8">
      <c r="B14" s="34" t="s">
        <v>101</v>
      </c>
      <c r="C14" s="123" t="s">
        <v>102</v>
      </c>
      <c r="D14" s="124">
        <v>3000000</v>
      </c>
      <c r="E14" s="125">
        <v>2835100.81</v>
      </c>
      <c r="F14" s="125" t="str">
        <f>IF((E14-D14)&gt;0,E14-D14,"")</f>
        <v/>
      </c>
      <c r="G14" s="126">
        <f>IF((E14-D14)&gt;0,"",E14-D14)</f>
        <v>-164899.18999999994</v>
      </c>
    </row>
    <row r="15" spans="2:8">
      <c r="B15" s="33" t="s">
        <v>103</v>
      </c>
      <c r="C15" s="123"/>
      <c r="D15" s="124"/>
      <c r="E15" s="125"/>
      <c r="F15" s="125"/>
      <c r="G15" s="127"/>
    </row>
    <row r="16" spans="2:8">
      <c r="B16" s="34" t="s">
        <v>104</v>
      </c>
      <c r="C16" s="123" t="s">
        <v>105</v>
      </c>
      <c r="D16" s="124">
        <v>6000000</v>
      </c>
      <c r="E16" s="125">
        <v>4259495.8499999996</v>
      </c>
      <c r="F16" s="125" t="str">
        <f t="shared" ref="F16:F21" si="0">IF((E16-D16)&gt;0,E16-D16,"")</f>
        <v/>
      </c>
      <c r="G16" s="126">
        <f t="shared" ref="G16:G21" si="1">IF((E16-D16)&gt;0,"",E16-D16)</f>
        <v>-1740504.1500000004</v>
      </c>
    </row>
    <row r="17" spans="2:7">
      <c r="B17" s="34" t="s">
        <v>106</v>
      </c>
      <c r="C17" s="123" t="s">
        <v>107</v>
      </c>
      <c r="D17" s="124">
        <v>1200000</v>
      </c>
      <c r="E17" s="125">
        <v>1154729.6499999999</v>
      </c>
      <c r="F17" s="125" t="str">
        <f t="shared" si="0"/>
        <v/>
      </c>
      <c r="G17" s="126">
        <f t="shared" si="1"/>
        <v>-45270.350000000093</v>
      </c>
    </row>
    <row r="18" spans="2:7">
      <c r="B18" s="33" t="s">
        <v>108</v>
      </c>
      <c r="C18" s="123" t="s">
        <v>109</v>
      </c>
      <c r="D18" s="124">
        <v>2500000</v>
      </c>
      <c r="E18" s="125">
        <v>1358438.03</v>
      </c>
      <c r="F18" s="125" t="str">
        <f t="shared" si="0"/>
        <v/>
      </c>
      <c r="G18" s="126">
        <f t="shared" si="1"/>
        <v>-1141561.97</v>
      </c>
    </row>
    <row r="19" spans="2:7">
      <c r="B19" s="33" t="s">
        <v>110</v>
      </c>
      <c r="C19" s="123" t="s">
        <v>111</v>
      </c>
      <c r="D19" s="124">
        <v>5000000</v>
      </c>
      <c r="E19" s="125">
        <v>5122684.8</v>
      </c>
      <c r="F19" s="125">
        <f t="shared" si="0"/>
        <v>122684.79999999981</v>
      </c>
      <c r="G19" s="126" t="str">
        <f t="shared" si="1"/>
        <v/>
      </c>
    </row>
    <row r="20" spans="2:7">
      <c r="B20" s="33" t="s">
        <v>112</v>
      </c>
      <c r="C20" s="123" t="s">
        <v>113</v>
      </c>
      <c r="D20" s="124">
        <v>350000</v>
      </c>
      <c r="E20" s="125">
        <v>314850</v>
      </c>
      <c r="F20" s="125" t="str">
        <f t="shared" si="0"/>
        <v/>
      </c>
      <c r="G20" s="126">
        <f t="shared" si="1"/>
        <v>-35150</v>
      </c>
    </row>
    <row r="21" spans="2:7">
      <c r="B21" s="33" t="s">
        <v>114</v>
      </c>
      <c r="C21" s="123">
        <v>587</v>
      </c>
      <c r="D21" s="124">
        <v>5500000</v>
      </c>
      <c r="E21" s="125">
        <v>3982076.61</v>
      </c>
      <c r="F21" s="125" t="str">
        <f t="shared" si="0"/>
        <v/>
      </c>
      <c r="G21" s="126">
        <f t="shared" si="1"/>
        <v>-1517923.3900000001</v>
      </c>
    </row>
    <row r="22" spans="2:7">
      <c r="B22" s="33" t="s">
        <v>115</v>
      </c>
      <c r="C22" s="123"/>
      <c r="D22" s="124"/>
      <c r="E22" s="125"/>
      <c r="F22" s="125"/>
      <c r="G22" s="127"/>
    </row>
    <row r="23" spans="2:7">
      <c r="B23" s="34" t="s">
        <v>99</v>
      </c>
      <c r="C23" s="123" t="s">
        <v>116</v>
      </c>
      <c r="D23" s="124">
        <v>45000000</v>
      </c>
      <c r="E23" s="125">
        <f>39032924.68-J251</f>
        <v>39032924.68</v>
      </c>
      <c r="F23" s="125" t="str">
        <f>IF((E23-D23)&gt;0,E23-D23,"")</f>
        <v/>
      </c>
      <c r="G23" s="126">
        <f>IF((E23-D23)&gt;0,"",E23-D23)</f>
        <v>-5967075.3200000003</v>
      </c>
    </row>
    <row r="24" spans="2:7">
      <c r="B24" s="34" t="s">
        <v>117</v>
      </c>
      <c r="C24" s="123" t="s">
        <v>118</v>
      </c>
      <c r="D24" s="124">
        <v>7500000</v>
      </c>
      <c r="E24" s="125">
        <v>6074911.5700000003</v>
      </c>
      <c r="F24" s="125" t="str">
        <f>IF((E24-D24)&gt;0,E24-D24,"")</f>
        <v/>
      </c>
      <c r="G24" s="126">
        <f>IF((E24-D24)&gt;0,"",E24-D24)</f>
        <v>-1425088.4299999997</v>
      </c>
    </row>
    <row r="25" spans="2:7">
      <c r="B25" s="33" t="s">
        <v>119</v>
      </c>
      <c r="C25" s="123">
        <v>589</v>
      </c>
      <c r="D25" s="124">
        <v>200000</v>
      </c>
      <c r="E25" s="125">
        <v>74776.639999999999</v>
      </c>
      <c r="F25" s="125" t="str">
        <f>IF((E25-D25)&gt;0,E25-D25,"")</f>
        <v/>
      </c>
      <c r="G25" s="126">
        <f>IF((E25-D25)&gt;0,"",E25-D25)</f>
        <v>-125223.36</v>
      </c>
    </row>
    <row r="26" spans="2:7">
      <c r="B26" s="33" t="s">
        <v>120</v>
      </c>
      <c r="C26" s="123">
        <v>592</v>
      </c>
      <c r="D26" s="124">
        <v>1500000</v>
      </c>
      <c r="E26" s="125">
        <v>959561</v>
      </c>
      <c r="F26" s="125" t="str">
        <f>IF((E26-D26)&gt;0,E26-D26,"")</f>
        <v/>
      </c>
      <c r="G26" s="126">
        <f>IF((E26-D26)&gt;0,"",E26-D26)</f>
        <v>-540439</v>
      </c>
    </row>
    <row r="27" spans="2:7">
      <c r="B27" s="33" t="s">
        <v>121</v>
      </c>
      <c r="C27" s="123">
        <v>593</v>
      </c>
      <c r="D27" s="124">
        <v>2700000</v>
      </c>
      <c r="E27" s="125">
        <v>892912.5</v>
      </c>
      <c r="F27" s="125" t="str">
        <f>IF((E27-D27)&gt;0,E27-D27,"")</f>
        <v/>
      </c>
      <c r="G27" s="126">
        <f>IF((E27-D27)&gt;0,"",E27-D27)</f>
        <v>-1807087.5</v>
      </c>
    </row>
    <row r="28" spans="2:7">
      <c r="B28" s="33" t="s">
        <v>122</v>
      </c>
      <c r="C28" s="123"/>
      <c r="D28" s="124"/>
      <c r="E28" s="125"/>
      <c r="F28" s="125"/>
      <c r="G28" s="127"/>
    </row>
    <row r="29" spans="2:7">
      <c r="B29" s="34" t="s">
        <v>123</v>
      </c>
      <c r="C29" s="123" t="s">
        <v>124</v>
      </c>
      <c r="D29" s="124">
        <v>4000000</v>
      </c>
      <c r="E29" s="125">
        <v>2594892.9</v>
      </c>
      <c r="F29" s="125" t="str">
        <f>IF((E29-D29)&gt;0,E29-D29,"")</f>
        <v/>
      </c>
      <c r="G29" s="126">
        <f>IF((E29-D29)&gt;0,"",E29-D29)</f>
        <v>-1405107.1</v>
      </c>
    </row>
    <row r="30" spans="2:7">
      <c r="B30" s="34" t="s">
        <v>98</v>
      </c>
      <c r="C30" s="123" t="s">
        <v>125</v>
      </c>
      <c r="D30" s="128">
        <v>5600000</v>
      </c>
      <c r="E30" s="128">
        <v>4119812.84</v>
      </c>
      <c r="F30" s="125" t="str">
        <f>IF((E30-D30)&gt;0,E30-D30,"")</f>
        <v/>
      </c>
      <c r="G30" s="126">
        <f>IF((E30-D30)&gt;0,"",E30-D30)</f>
        <v>-1480187.1600000001</v>
      </c>
    </row>
    <row r="31" spans="2:7" ht="13.5" thickBot="1">
      <c r="B31" s="31" t="s">
        <v>19</v>
      </c>
      <c r="C31" s="123"/>
      <c r="D31" s="129">
        <f>SUM(D11:D30)</f>
        <v>252950000</v>
      </c>
      <c r="E31" s="129">
        <f>SUM(E11:E30)</f>
        <v>206238371.30000001</v>
      </c>
      <c r="F31" s="130">
        <f>SUM(F11:F30)</f>
        <v>122684.79999999981</v>
      </c>
      <c r="G31" s="131">
        <f>SUM(G11:G30)</f>
        <v>-46834313.5</v>
      </c>
    </row>
    <row r="32" spans="2:7" ht="13.5" thickTop="1">
      <c r="B32" s="6" t="s">
        <v>34</v>
      </c>
      <c r="C32" s="22"/>
      <c r="D32" s="132"/>
      <c r="E32" s="121"/>
      <c r="F32" s="133"/>
      <c r="G32" s="134"/>
    </row>
    <row r="33" spans="2:8">
      <c r="B33" s="31" t="s">
        <v>35</v>
      </c>
      <c r="C33" s="123"/>
      <c r="D33" s="121"/>
      <c r="E33" s="133"/>
      <c r="F33" s="133"/>
      <c r="G33" s="134"/>
    </row>
    <row r="34" spans="2:8">
      <c r="B34" s="33" t="s">
        <v>126</v>
      </c>
      <c r="C34" s="123" t="s">
        <v>127</v>
      </c>
      <c r="D34" s="124">
        <v>200000</v>
      </c>
      <c r="E34" s="125">
        <v>78945</v>
      </c>
      <c r="F34" s="125" t="str">
        <f>IF((E34-D34)&gt;0,E34-D34,"")</f>
        <v/>
      </c>
      <c r="G34" s="126">
        <f>IF((E34-D34)&gt;0,"",E34-D34)</f>
        <v>-121055</v>
      </c>
    </row>
    <row r="35" spans="2:8">
      <c r="B35" s="33" t="s">
        <v>128</v>
      </c>
      <c r="C35" s="123" t="s">
        <v>129</v>
      </c>
      <c r="D35" s="124">
        <v>210000</v>
      </c>
      <c r="E35" s="125">
        <v>23910</v>
      </c>
      <c r="F35" s="125" t="str">
        <f>IF((E35-D35)&gt;0,E35-D35,"")</f>
        <v/>
      </c>
      <c r="G35" s="126">
        <f>IF((E35-D35)&gt;0,"",E35-D35)</f>
        <v>-186090</v>
      </c>
    </row>
    <row r="36" spans="2:8">
      <c r="B36" s="33" t="s">
        <v>130</v>
      </c>
      <c r="C36" s="123" t="s">
        <v>131</v>
      </c>
      <c r="D36" s="124">
        <v>30000</v>
      </c>
      <c r="E36" s="125">
        <v>14265</v>
      </c>
      <c r="F36" s="125" t="str">
        <f>IF((E36-D36)&gt;0,E36-D36,"")</f>
        <v/>
      </c>
      <c r="G36" s="126">
        <f>IF((E36-D36)&gt;0,"",E36-D36)</f>
        <v>-15735</v>
      </c>
    </row>
    <row r="37" spans="2:8">
      <c r="B37" s="33" t="s">
        <v>132</v>
      </c>
      <c r="C37" s="123" t="s">
        <v>133</v>
      </c>
      <c r="D37" s="124">
        <v>120000</v>
      </c>
      <c r="E37" s="125">
        <v>517580.79999999999</v>
      </c>
      <c r="F37" s="125">
        <f>IF((E37-D37)&gt;0,E37-D37,"")</f>
        <v>397580.79999999999</v>
      </c>
      <c r="G37" s="126" t="str">
        <f>IF((E37-D37)&gt;0,"",E37-D37)</f>
        <v/>
      </c>
    </row>
    <row r="38" spans="2:8">
      <c r="B38" s="33" t="s">
        <v>134</v>
      </c>
      <c r="C38" s="123"/>
      <c r="D38" s="124"/>
      <c r="E38" s="125"/>
      <c r="F38" s="125"/>
      <c r="G38" s="127"/>
    </row>
    <row r="39" spans="2:8">
      <c r="B39" s="34" t="s">
        <v>135</v>
      </c>
      <c r="C39" s="123" t="s">
        <v>136</v>
      </c>
      <c r="D39" s="124">
        <v>2500000</v>
      </c>
      <c r="E39" s="125">
        <v>278720</v>
      </c>
      <c r="F39" s="125" t="str">
        <f>IF((E39-D39)&gt;0,E39-D39,"")</f>
        <v/>
      </c>
      <c r="G39" s="126">
        <f>IF((E39-D39)&gt;0,"",E39-D39)</f>
        <v>-2221280</v>
      </c>
    </row>
    <row r="40" spans="2:8">
      <c r="B40" s="34" t="s">
        <v>137</v>
      </c>
      <c r="C40" s="123" t="s">
        <v>138</v>
      </c>
      <c r="D40" s="124"/>
      <c r="E40" s="125">
        <v>138375</v>
      </c>
      <c r="F40" s="125">
        <f>IF((E40-D40)&gt;0,E40-D40,"")</f>
        <v>138375</v>
      </c>
      <c r="G40" s="126" t="str">
        <f>IF((E40-D40)&gt;0,"",E40-D40)</f>
        <v/>
      </c>
      <c r="H40" s="25"/>
    </row>
    <row r="41" spans="2:8">
      <c r="B41" s="34" t="s">
        <v>139</v>
      </c>
      <c r="C41" s="123" t="s">
        <v>140</v>
      </c>
      <c r="D41" s="124">
        <v>150000</v>
      </c>
      <c r="E41" s="125">
        <v>438000</v>
      </c>
      <c r="F41" s="125">
        <f>IF((E41-D41)&gt;0,E41-D41,"")</f>
        <v>288000</v>
      </c>
      <c r="G41" s="126" t="str">
        <f>IF((E41-D41)&gt;0,"",E41-D41)</f>
        <v/>
      </c>
    </row>
    <row r="42" spans="2:8">
      <c r="B42" s="33" t="s">
        <v>141</v>
      </c>
      <c r="C42" s="123"/>
      <c r="D42" s="124"/>
      <c r="E42" s="125"/>
      <c r="F42" s="125"/>
      <c r="G42" s="127"/>
    </row>
    <row r="43" spans="2:8">
      <c r="B43" s="34" t="s">
        <v>142</v>
      </c>
      <c r="C43" s="123" t="s">
        <v>143</v>
      </c>
      <c r="D43" s="124">
        <v>10500000</v>
      </c>
      <c r="E43" s="125">
        <v>9980130.0099999998</v>
      </c>
      <c r="F43" s="125" t="str">
        <f>IF((E43-D43)&gt;0,E43-D43,"")</f>
        <v/>
      </c>
      <c r="G43" s="126">
        <f>IF((E43-D43)&gt;0,"",E43-D43)</f>
        <v>-519869.99000000022</v>
      </c>
    </row>
    <row r="44" spans="2:8">
      <c r="B44" s="34" t="s">
        <v>144</v>
      </c>
      <c r="C44" s="123" t="s">
        <v>145</v>
      </c>
      <c r="D44" s="124">
        <v>100000</v>
      </c>
      <c r="E44" s="125">
        <v>16463</v>
      </c>
      <c r="F44" s="125" t="str">
        <f>IF((E44-D44)&gt;0,E44-D44,"")</f>
        <v/>
      </c>
      <c r="G44" s="126">
        <f>IF((E44-D44)&gt;0,"",E44-D44)</f>
        <v>-83537</v>
      </c>
    </row>
    <row r="45" spans="2:8">
      <c r="B45" s="34" t="s">
        <v>146</v>
      </c>
      <c r="C45" s="123" t="s">
        <v>147</v>
      </c>
      <c r="D45" s="124">
        <v>150000</v>
      </c>
      <c r="E45" s="125">
        <v>194600</v>
      </c>
      <c r="F45" s="125">
        <f>IF((E45-D45)&gt;0,E45-D45,"")</f>
        <v>44600</v>
      </c>
      <c r="G45" s="126" t="str">
        <f>IF((E45-D45)&gt;0,"",E45-D45)</f>
        <v/>
      </c>
    </row>
    <row r="46" spans="2:8">
      <c r="B46" s="33" t="s">
        <v>148</v>
      </c>
      <c r="C46" s="123"/>
      <c r="D46" s="124"/>
      <c r="E46" s="125"/>
      <c r="F46" s="125"/>
      <c r="G46" s="127"/>
    </row>
    <row r="47" spans="2:8">
      <c r="B47" s="34" t="s">
        <v>149</v>
      </c>
      <c r="C47" s="123" t="s">
        <v>150</v>
      </c>
      <c r="D47" s="124">
        <v>100000</v>
      </c>
      <c r="E47" s="125">
        <v>55760</v>
      </c>
      <c r="F47" s="125" t="str">
        <f>IF((E47-D47)&gt;0,E47-D47,"")</f>
        <v/>
      </c>
      <c r="G47" s="126">
        <f>IF((E47-D47)&gt;0,"",E47-D47)</f>
        <v>-44240</v>
      </c>
    </row>
    <row r="48" spans="2:8">
      <c r="B48" s="34" t="s">
        <v>151</v>
      </c>
      <c r="C48" s="123" t="s">
        <v>152</v>
      </c>
      <c r="D48" s="124">
        <v>100000</v>
      </c>
      <c r="E48" s="125">
        <v>5380</v>
      </c>
      <c r="F48" s="125" t="str">
        <f>IF((E48-D48)&gt;0,E48-D48,"")</f>
        <v/>
      </c>
      <c r="G48" s="126">
        <f>IF((E48-D48)&gt;0,"",E48-D48)</f>
        <v>-94620</v>
      </c>
    </row>
    <row r="49" spans="2:7">
      <c r="B49" s="34" t="s">
        <v>153</v>
      </c>
      <c r="C49" s="123" t="s">
        <v>154</v>
      </c>
      <c r="D49" s="124">
        <v>1000000</v>
      </c>
      <c r="E49" s="125">
        <v>558100</v>
      </c>
      <c r="F49" s="125" t="str">
        <f>IF((E49-D49)&gt;0,E49-D49,"")</f>
        <v/>
      </c>
      <c r="G49" s="126">
        <f>IF((E49-D49)&gt;0,"",E49-D49)</f>
        <v>-441900</v>
      </c>
    </row>
    <row r="50" spans="2:7">
      <c r="B50" s="33" t="s">
        <v>155</v>
      </c>
      <c r="C50" s="123"/>
      <c r="D50" s="124"/>
      <c r="E50" s="125"/>
      <c r="F50" s="125"/>
      <c r="G50" s="127"/>
    </row>
    <row r="51" spans="2:7">
      <c r="B51" s="34" t="s">
        <v>156</v>
      </c>
      <c r="C51" s="123" t="s">
        <v>157</v>
      </c>
      <c r="D51" s="124">
        <v>500000</v>
      </c>
      <c r="E51" s="125">
        <v>263159.40000000002</v>
      </c>
      <c r="F51" s="125" t="str">
        <f t="shared" ref="F51:F57" si="2">IF((E51-D51)&gt;0,E51-D51,"")</f>
        <v/>
      </c>
      <c r="G51" s="126">
        <f t="shared" ref="G51:G57" si="3">IF((E51-D51)&gt;0,"",E51-D51)</f>
        <v>-236840.59999999998</v>
      </c>
    </row>
    <row r="52" spans="2:7">
      <c r="B52" s="34" t="s">
        <v>158</v>
      </c>
      <c r="C52" s="123" t="s">
        <v>159</v>
      </c>
      <c r="D52" s="124">
        <v>5100000</v>
      </c>
      <c r="E52" s="125">
        <v>3476032.25</v>
      </c>
      <c r="F52" s="125" t="str">
        <f t="shared" si="2"/>
        <v/>
      </c>
      <c r="G52" s="126">
        <f t="shared" si="3"/>
        <v>-1623967.75</v>
      </c>
    </row>
    <row r="53" spans="2:7">
      <c r="B53" s="34" t="s">
        <v>160</v>
      </c>
      <c r="C53" s="123" t="s">
        <v>161</v>
      </c>
      <c r="D53" s="124">
        <v>150000</v>
      </c>
      <c r="E53" s="125">
        <v>52555</v>
      </c>
      <c r="F53" s="125" t="str">
        <f t="shared" si="2"/>
        <v/>
      </c>
      <c r="G53" s="126">
        <f t="shared" si="3"/>
        <v>-97445</v>
      </c>
    </row>
    <row r="54" spans="2:7">
      <c r="B54" s="34" t="s">
        <v>162</v>
      </c>
      <c r="C54" s="123" t="s">
        <v>163</v>
      </c>
      <c r="D54" s="124">
        <v>200000</v>
      </c>
      <c r="E54" s="125"/>
      <c r="F54" s="125" t="str">
        <f t="shared" si="2"/>
        <v/>
      </c>
      <c r="G54" s="126">
        <f t="shared" si="3"/>
        <v>-200000</v>
      </c>
    </row>
    <row r="55" spans="2:7">
      <c r="B55" s="34" t="s">
        <v>164</v>
      </c>
      <c r="C55" s="123" t="s">
        <v>165</v>
      </c>
      <c r="D55" s="124">
        <v>3200000</v>
      </c>
      <c r="E55" s="125">
        <v>1351767.4</v>
      </c>
      <c r="F55" s="125" t="str">
        <f t="shared" si="2"/>
        <v/>
      </c>
      <c r="G55" s="126">
        <f t="shared" si="3"/>
        <v>-1848232.6</v>
      </c>
    </row>
    <row r="56" spans="2:7">
      <c r="B56" s="34" t="s">
        <v>166</v>
      </c>
      <c r="C56" s="123" t="s">
        <v>167</v>
      </c>
      <c r="D56" s="124">
        <v>1200000</v>
      </c>
      <c r="E56" s="125">
        <v>103940</v>
      </c>
      <c r="F56" s="125" t="str">
        <f t="shared" si="2"/>
        <v/>
      </c>
      <c r="G56" s="126">
        <f t="shared" si="3"/>
        <v>-1096060</v>
      </c>
    </row>
    <row r="57" spans="2:7">
      <c r="B57" s="34" t="s">
        <v>168</v>
      </c>
      <c r="C57" s="123" t="s">
        <v>169</v>
      </c>
      <c r="D57" s="128">
        <v>600000</v>
      </c>
      <c r="E57" s="125">
        <v>303364</v>
      </c>
      <c r="F57" s="125" t="str">
        <f t="shared" si="2"/>
        <v/>
      </c>
      <c r="G57" s="126">
        <f t="shared" si="3"/>
        <v>-296636</v>
      </c>
    </row>
    <row r="58" spans="2:7" ht="13.5" thickBot="1">
      <c r="B58" s="31"/>
      <c r="C58" s="22"/>
      <c r="D58" s="135">
        <f t="shared" ref="D58:G58" si="4">SUM(D34:D57)</f>
        <v>26110000</v>
      </c>
      <c r="E58" s="135">
        <f t="shared" si="4"/>
        <v>17851046.859999999</v>
      </c>
      <c r="F58" s="135">
        <f t="shared" si="4"/>
        <v>868555.8</v>
      </c>
      <c r="G58" s="136">
        <f t="shared" si="4"/>
        <v>-9127508.9399999995</v>
      </c>
    </row>
    <row r="59" spans="2:7" ht="13.5" thickTop="1">
      <c r="B59" s="6" t="s">
        <v>36</v>
      </c>
      <c r="C59" s="22"/>
      <c r="D59" s="132"/>
      <c r="E59" s="121"/>
      <c r="F59" s="133"/>
      <c r="G59" s="134"/>
    </row>
    <row r="60" spans="2:7">
      <c r="B60" s="33" t="s">
        <v>170</v>
      </c>
      <c r="C60" s="123" t="s">
        <v>171</v>
      </c>
      <c r="D60" s="124">
        <v>1200000</v>
      </c>
      <c r="E60" s="125">
        <v>735230</v>
      </c>
      <c r="F60" s="125" t="str">
        <f t="shared" ref="F60:F109" si="5">IF((E60-D60)&gt;0,E60-D60,"")</f>
        <v/>
      </c>
      <c r="G60" s="126">
        <f t="shared" ref="G60:G109" si="6">IF((E60-D60)&gt;0,"",E60-D60)</f>
        <v>-464770</v>
      </c>
    </row>
    <row r="61" spans="2:7">
      <c r="B61" s="33" t="s">
        <v>172</v>
      </c>
      <c r="C61" s="123" t="s">
        <v>173</v>
      </c>
      <c r="D61" s="124">
        <v>800000</v>
      </c>
      <c r="E61" s="125">
        <v>451700</v>
      </c>
      <c r="F61" s="125" t="str">
        <f t="shared" si="5"/>
        <v/>
      </c>
      <c r="G61" s="126">
        <f t="shared" si="6"/>
        <v>-348300</v>
      </c>
    </row>
    <row r="62" spans="2:7">
      <c r="B62" s="33" t="s">
        <v>174</v>
      </c>
      <c r="C62" s="123" t="s">
        <v>175</v>
      </c>
      <c r="D62" s="124">
        <v>5000</v>
      </c>
      <c r="E62" s="125">
        <v>1500</v>
      </c>
      <c r="F62" s="125" t="str">
        <f t="shared" si="5"/>
        <v/>
      </c>
      <c r="G62" s="126">
        <f t="shared" si="6"/>
        <v>-3500</v>
      </c>
    </row>
    <row r="63" spans="2:7">
      <c r="B63" s="33" t="s">
        <v>176</v>
      </c>
      <c r="C63" s="123" t="s">
        <v>177</v>
      </c>
      <c r="D63" s="124">
        <v>50000</v>
      </c>
      <c r="E63" s="137">
        <v>33800</v>
      </c>
      <c r="F63" s="124" t="str">
        <f t="shared" si="5"/>
        <v/>
      </c>
      <c r="G63" s="126">
        <f t="shared" si="6"/>
        <v>-16200</v>
      </c>
    </row>
    <row r="64" spans="2:7">
      <c r="B64" s="33" t="s">
        <v>178</v>
      </c>
      <c r="C64" s="123" t="s">
        <v>179</v>
      </c>
      <c r="D64" s="124">
        <v>550000</v>
      </c>
      <c r="E64" s="137">
        <v>317690</v>
      </c>
      <c r="F64" s="124" t="str">
        <f t="shared" si="5"/>
        <v/>
      </c>
      <c r="G64" s="126">
        <f t="shared" si="6"/>
        <v>-232310</v>
      </c>
    </row>
    <row r="65" spans="2:7">
      <c r="B65" s="33" t="s">
        <v>180</v>
      </c>
      <c r="C65" s="123"/>
      <c r="D65" s="124"/>
      <c r="E65" s="137"/>
      <c r="F65" s="124" t="str">
        <f t="shared" si="5"/>
        <v/>
      </c>
      <c r="G65" s="126">
        <f t="shared" si="6"/>
        <v>0</v>
      </c>
    </row>
    <row r="66" spans="2:7">
      <c r="B66" s="34" t="s">
        <v>181</v>
      </c>
      <c r="C66" s="123" t="s">
        <v>182</v>
      </c>
      <c r="D66" s="124">
        <v>500</v>
      </c>
      <c r="E66" s="137"/>
      <c r="F66" s="124" t="str">
        <f t="shared" si="5"/>
        <v/>
      </c>
      <c r="G66" s="126">
        <f t="shared" si="6"/>
        <v>-500</v>
      </c>
    </row>
    <row r="67" spans="2:7">
      <c r="B67" s="34" t="s">
        <v>183</v>
      </c>
      <c r="C67" s="108" t="s">
        <v>184</v>
      </c>
      <c r="D67" s="124">
        <v>2500</v>
      </c>
      <c r="E67" s="137"/>
      <c r="F67" s="124" t="str">
        <f t="shared" si="5"/>
        <v/>
      </c>
      <c r="G67" s="126">
        <f t="shared" si="6"/>
        <v>-2500</v>
      </c>
    </row>
    <row r="68" spans="2:7">
      <c r="B68" s="34" t="s">
        <v>185</v>
      </c>
      <c r="C68" s="108" t="s">
        <v>186</v>
      </c>
      <c r="D68" s="124">
        <v>3000000</v>
      </c>
      <c r="E68" s="137">
        <v>1112466</v>
      </c>
      <c r="F68" s="124" t="str">
        <f t="shared" si="5"/>
        <v/>
      </c>
      <c r="G68" s="126">
        <f t="shared" si="6"/>
        <v>-1887534</v>
      </c>
    </row>
    <row r="69" spans="2:7">
      <c r="B69" s="34" t="s">
        <v>187</v>
      </c>
      <c r="C69" s="22" t="s">
        <v>188</v>
      </c>
      <c r="D69" s="138">
        <v>60000</v>
      </c>
      <c r="E69" s="124">
        <v>22000</v>
      </c>
      <c r="F69" s="124" t="str">
        <f t="shared" si="5"/>
        <v/>
      </c>
      <c r="G69" s="139">
        <f t="shared" si="6"/>
        <v>-38000</v>
      </c>
    </row>
    <row r="70" spans="2:7">
      <c r="B70" s="34" t="s">
        <v>189</v>
      </c>
      <c r="C70" s="108" t="s">
        <v>190</v>
      </c>
      <c r="D70" s="138">
        <v>5000</v>
      </c>
      <c r="E70" s="137">
        <v>1900</v>
      </c>
      <c r="F70" s="124" t="str">
        <f t="shared" si="5"/>
        <v/>
      </c>
      <c r="G70" s="126">
        <f t="shared" si="6"/>
        <v>-3100</v>
      </c>
    </row>
    <row r="71" spans="2:7">
      <c r="B71" s="34" t="s">
        <v>191</v>
      </c>
      <c r="C71" s="108" t="s">
        <v>192</v>
      </c>
      <c r="D71" s="124"/>
      <c r="E71" s="137"/>
      <c r="F71" s="124" t="str">
        <f t="shared" si="5"/>
        <v/>
      </c>
      <c r="G71" s="126">
        <f t="shared" si="6"/>
        <v>0</v>
      </c>
    </row>
    <row r="72" spans="2:7" ht="13.5" thickBot="1">
      <c r="B72" s="140" t="s">
        <v>193</v>
      </c>
      <c r="C72" s="141" t="s">
        <v>194</v>
      </c>
      <c r="D72" s="142">
        <v>100000</v>
      </c>
      <c r="E72" s="143">
        <v>109700</v>
      </c>
      <c r="F72" s="144">
        <f t="shared" si="5"/>
        <v>9700</v>
      </c>
      <c r="G72" s="145" t="str">
        <f t="shared" si="6"/>
        <v/>
      </c>
    </row>
    <row r="73" spans="2:7">
      <c r="B73" s="34" t="s">
        <v>195</v>
      </c>
      <c r="C73" s="108" t="s">
        <v>196</v>
      </c>
      <c r="D73" s="138">
        <v>120000</v>
      </c>
      <c r="E73" s="137">
        <v>37100</v>
      </c>
      <c r="F73" s="124" t="str">
        <f t="shared" si="5"/>
        <v/>
      </c>
      <c r="G73" s="126">
        <f t="shared" si="6"/>
        <v>-82900</v>
      </c>
    </row>
    <row r="74" spans="2:7">
      <c r="B74" s="34" t="s">
        <v>197</v>
      </c>
      <c r="C74" s="108" t="s">
        <v>198</v>
      </c>
      <c r="D74" s="124"/>
      <c r="E74" s="137">
        <v>100</v>
      </c>
      <c r="F74" s="124">
        <f t="shared" si="5"/>
        <v>100</v>
      </c>
      <c r="G74" s="126" t="str">
        <f t="shared" si="6"/>
        <v/>
      </c>
    </row>
    <row r="75" spans="2:7">
      <c r="B75" s="34" t="s">
        <v>199</v>
      </c>
      <c r="C75" s="108" t="s">
        <v>200</v>
      </c>
      <c r="D75" s="138">
        <v>150000</v>
      </c>
      <c r="E75" s="137">
        <v>90370</v>
      </c>
      <c r="F75" s="124" t="str">
        <f t="shared" si="5"/>
        <v/>
      </c>
      <c r="G75" s="126">
        <f t="shared" si="6"/>
        <v>-59630</v>
      </c>
    </row>
    <row r="76" spans="2:7">
      <c r="B76" s="34" t="s">
        <v>201</v>
      </c>
      <c r="C76" s="108" t="s">
        <v>202</v>
      </c>
      <c r="D76" s="124"/>
      <c r="E76" s="137"/>
      <c r="F76" s="124" t="str">
        <f t="shared" si="5"/>
        <v/>
      </c>
      <c r="G76" s="126">
        <f t="shared" si="6"/>
        <v>0</v>
      </c>
    </row>
    <row r="77" spans="2:7">
      <c r="B77" s="34" t="s">
        <v>203</v>
      </c>
      <c r="C77" s="108" t="s">
        <v>204</v>
      </c>
      <c r="D77" s="124"/>
      <c r="E77" s="137"/>
      <c r="F77" s="124" t="str">
        <f t="shared" si="5"/>
        <v/>
      </c>
      <c r="G77" s="126">
        <f t="shared" si="6"/>
        <v>0</v>
      </c>
    </row>
    <row r="78" spans="2:7">
      <c r="B78" s="34" t="s">
        <v>205</v>
      </c>
      <c r="C78" s="108" t="s">
        <v>206</v>
      </c>
      <c r="D78" s="146">
        <v>2000</v>
      </c>
      <c r="E78" s="137">
        <v>400</v>
      </c>
      <c r="F78" s="124" t="str">
        <f t="shared" si="5"/>
        <v/>
      </c>
      <c r="G78" s="126">
        <f t="shared" si="6"/>
        <v>-1600</v>
      </c>
    </row>
    <row r="79" spans="2:7">
      <c r="B79" s="34" t="s">
        <v>207</v>
      </c>
      <c r="C79" s="108" t="s">
        <v>208</v>
      </c>
      <c r="D79" s="146">
        <v>80000</v>
      </c>
      <c r="E79" s="137">
        <v>6200</v>
      </c>
      <c r="F79" s="124" t="str">
        <f t="shared" si="5"/>
        <v/>
      </c>
      <c r="G79" s="126">
        <f t="shared" si="6"/>
        <v>-73800</v>
      </c>
    </row>
    <row r="80" spans="2:7">
      <c r="B80" s="34" t="s">
        <v>209</v>
      </c>
      <c r="C80" s="108" t="s">
        <v>210</v>
      </c>
      <c r="D80" s="124">
        <v>20000</v>
      </c>
      <c r="E80" s="137">
        <v>200</v>
      </c>
      <c r="F80" s="124" t="str">
        <f t="shared" si="5"/>
        <v/>
      </c>
      <c r="G80" s="126">
        <f t="shared" si="6"/>
        <v>-19800</v>
      </c>
    </row>
    <row r="81" spans="2:7">
      <c r="B81" s="34" t="s">
        <v>211</v>
      </c>
      <c r="C81" s="108" t="s">
        <v>212</v>
      </c>
      <c r="D81" s="146"/>
      <c r="E81" s="137"/>
      <c r="F81" s="124" t="str">
        <f t="shared" si="5"/>
        <v/>
      </c>
      <c r="G81" s="126">
        <f t="shared" si="6"/>
        <v>0</v>
      </c>
    </row>
    <row r="82" spans="2:7">
      <c r="B82" s="34" t="s">
        <v>213</v>
      </c>
      <c r="C82" s="108" t="s">
        <v>214</v>
      </c>
      <c r="D82" s="146">
        <v>1000</v>
      </c>
      <c r="E82" s="137">
        <v>680</v>
      </c>
      <c r="F82" s="124" t="str">
        <f t="shared" si="5"/>
        <v/>
      </c>
      <c r="G82" s="126">
        <f t="shared" si="6"/>
        <v>-320</v>
      </c>
    </row>
    <row r="83" spans="2:7">
      <c r="B83" s="33" t="s">
        <v>215</v>
      </c>
      <c r="C83" s="22">
        <v>616</v>
      </c>
      <c r="D83" s="137">
        <v>8600000</v>
      </c>
      <c r="E83" s="147">
        <v>8483952.0700000003</v>
      </c>
      <c r="F83" s="124" t="str">
        <f t="shared" si="5"/>
        <v/>
      </c>
      <c r="G83" s="126">
        <f t="shared" si="6"/>
        <v>-116047.9299999997</v>
      </c>
    </row>
    <row r="84" spans="2:7">
      <c r="B84" s="33" t="s">
        <v>216</v>
      </c>
      <c r="C84" s="22"/>
      <c r="D84" s="137"/>
      <c r="E84" s="147"/>
      <c r="F84" s="124" t="str">
        <f t="shared" si="5"/>
        <v/>
      </c>
      <c r="G84" s="126">
        <f t="shared" si="6"/>
        <v>0</v>
      </c>
    </row>
    <row r="85" spans="2:7">
      <c r="B85" s="31" t="s">
        <v>37</v>
      </c>
      <c r="C85" s="22" t="s">
        <v>217</v>
      </c>
      <c r="D85" s="137">
        <v>700000</v>
      </c>
      <c r="E85" s="124">
        <v>684015</v>
      </c>
      <c r="F85" s="125" t="str">
        <f t="shared" si="5"/>
        <v/>
      </c>
      <c r="G85" s="126">
        <f t="shared" si="6"/>
        <v>-15985</v>
      </c>
    </row>
    <row r="86" spans="2:7">
      <c r="B86" s="31" t="s">
        <v>38</v>
      </c>
      <c r="C86" s="22" t="s">
        <v>218</v>
      </c>
      <c r="D86" s="137"/>
      <c r="E86" s="124">
        <v>100</v>
      </c>
      <c r="F86" s="125">
        <f t="shared" si="5"/>
        <v>100</v>
      </c>
      <c r="G86" s="126" t="str">
        <f t="shared" si="6"/>
        <v/>
      </c>
    </row>
    <row r="87" spans="2:7">
      <c r="B87" s="31" t="s">
        <v>39</v>
      </c>
      <c r="C87" s="22" t="s">
        <v>219</v>
      </c>
      <c r="D87" s="137">
        <v>6500000</v>
      </c>
      <c r="E87" s="124">
        <v>4745375.49</v>
      </c>
      <c r="F87" s="125" t="str">
        <f t="shared" si="5"/>
        <v/>
      </c>
      <c r="G87" s="126">
        <f t="shared" si="6"/>
        <v>-1754624.5099999998</v>
      </c>
    </row>
    <row r="88" spans="2:7">
      <c r="B88" s="31" t="s">
        <v>40</v>
      </c>
      <c r="C88" s="22" t="s">
        <v>220</v>
      </c>
      <c r="D88" s="137">
        <v>2100000</v>
      </c>
      <c r="E88" s="124">
        <v>1976377.45</v>
      </c>
      <c r="F88" s="125" t="str">
        <f t="shared" si="5"/>
        <v/>
      </c>
      <c r="G88" s="126">
        <f t="shared" si="6"/>
        <v>-123622.55000000005</v>
      </c>
    </row>
    <row r="89" spans="2:7">
      <c r="B89" s="33" t="s">
        <v>221</v>
      </c>
      <c r="C89" s="22"/>
      <c r="D89" s="137"/>
      <c r="E89" s="124"/>
      <c r="F89" s="125" t="str">
        <f t="shared" si="5"/>
        <v/>
      </c>
      <c r="G89" s="126">
        <f t="shared" si="6"/>
        <v>0</v>
      </c>
    </row>
    <row r="90" spans="2:7">
      <c r="B90" s="34" t="s">
        <v>222</v>
      </c>
      <c r="C90" s="22" t="s">
        <v>223</v>
      </c>
      <c r="D90" s="137">
        <v>3000000</v>
      </c>
      <c r="E90" s="124">
        <v>1583000</v>
      </c>
      <c r="F90" s="125" t="str">
        <f t="shared" si="5"/>
        <v/>
      </c>
      <c r="G90" s="126">
        <f t="shared" si="6"/>
        <v>-1417000</v>
      </c>
    </row>
    <row r="91" spans="2:7">
      <c r="B91" s="34" t="s">
        <v>224</v>
      </c>
      <c r="C91" s="22" t="s">
        <v>225</v>
      </c>
      <c r="D91" s="137">
        <v>2700000</v>
      </c>
      <c r="E91" s="124">
        <v>2578350</v>
      </c>
      <c r="F91" s="125" t="str">
        <f t="shared" si="5"/>
        <v/>
      </c>
      <c r="G91" s="126">
        <f t="shared" si="6"/>
        <v>-121650</v>
      </c>
    </row>
    <row r="92" spans="2:7">
      <c r="B92" s="34" t="s">
        <v>226</v>
      </c>
      <c r="C92" s="22" t="s">
        <v>227</v>
      </c>
      <c r="D92" s="137">
        <v>2000000</v>
      </c>
      <c r="E92" s="124">
        <v>1685430</v>
      </c>
      <c r="F92" s="125" t="str">
        <f t="shared" si="5"/>
        <v/>
      </c>
      <c r="G92" s="126">
        <f t="shared" si="6"/>
        <v>-314570</v>
      </c>
    </row>
    <row r="93" spans="2:7">
      <c r="B93" s="34" t="s">
        <v>228</v>
      </c>
      <c r="C93" s="22" t="s">
        <v>229</v>
      </c>
      <c r="D93" s="137">
        <v>2000000</v>
      </c>
      <c r="E93" s="124">
        <v>1734301.01</v>
      </c>
      <c r="F93" s="125" t="str">
        <f t="shared" si="5"/>
        <v/>
      </c>
      <c r="G93" s="126">
        <f t="shared" si="6"/>
        <v>-265698.99</v>
      </c>
    </row>
    <row r="94" spans="2:7">
      <c r="B94" s="33" t="s">
        <v>230</v>
      </c>
      <c r="C94" s="22"/>
      <c r="D94" s="137"/>
      <c r="E94" s="124"/>
      <c r="F94" s="125" t="str">
        <f t="shared" si="5"/>
        <v/>
      </c>
      <c r="G94" s="126">
        <f t="shared" si="6"/>
        <v>0</v>
      </c>
    </row>
    <row r="95" spans="2:7">
      <c r="B95" s="34" t="s">
        <v>231</v>
      </c>
      <c r="C95" s="22" t="s">
        <v>232</v>
      </c>
      <c r="D95" s="137">
        <v>150000</v>
      </c>
      <c r="E95" s="124">
        <v>73250</v>
      </c>
      <c r="F95" s="125" t="str">
        <f t="shared" si="5"/>
        <v/>
      </c>
      <c r="G95" s="126">
        <f t="shared" si="6"/>
        <v>-76750</v>
      </c>
    </row>
    <row r="96" spans="2:7">
      <c r="B96" s="34" t="s">
        <v>233</v>
      </c>
      <c r="C96" s="22" t="s">
        <v>234</v>
      </c>
      <c r="D96" s="137">
        <v>400000</v>
      </c>
      <c r="E96" s="124">
        <v>219900</v>
      </c>
      <c r="F96" s="125" t="str">
        <f t="shared" si="5"/>
        <v/>
      </c>
      <c r="G96" s="126">
        <f t="shared" si="6"/>
        <v>-180100</v>
      </c>
    </row>
    <row r="97" spans="2:7">
      <c r="B97" s="34" t="s">
        <v>235</v>
      </c>
      <c r="C97" s="22" t="s">
        <v>236</v>
      </c>
      <c r="D97" s="137">
        <v>1600000</v>
      </c>
      <c r="E97" s="124">
        <v>1322390</v>
      </c>
      <c r="F97" s="125" t="str">
        <f t="shared" si="5"/>
        <v/>
      </c>
      <c r="G97" s="126">
        <f t="shared" si="6"/>
        <v>-277610</v>
      </c>
    </row>
    <row r="98" spans="2:7">
      <c r="B98" s="34" t="s">
        <v>237</v>
      </c>
      <c r="C98" s="22" t="s">
        <v>238</v>
      </c>
      <c r="D98" s="137">
        <v>12200000</v>
      </c>
      <c r="E98" s="124">
        <v>9885869.3200000003</v>
      </c>
      <c r="F98" s="125" t="str">
        <f t="shared" si="5"/>
        <v/>
      </c>
      <c r="G98" s="126">
        <f t="shared" si="6"/>
        <v>-2314130.6799999997</v>
      </c>
    </row>
    <row r="99" spans="2:7">
      <c r="B99" s="34" t="s">
        <v>239</v>
      </c>
      <c r="C99" s="22" t="s">
        <v>240</v>
      </c>
      <c r="D99" s="137">
        <v>600000</v>
      </c>
      <c r="E99" s="124">
        <v>382064.42</v>
      </c>
      <c r="F99" s="125" t="str">
        <f t="shared" si="5"/>
        <v/>
      </c>
      <c r="G99" s="126">
        <f t="shared" si="6"/>
        <v>-217935.58000000002</v>
      </c>
    </row>
    <row r="100" spans="2:7">
      <c r="B100" s="34" t="s">
        <v>241</v>
      </c>
      <c r="C100" s="22" t="s">
        <v>242</v>
      </c>
      <c r="D100" s="137">
        <v>7500000</v>
      </c>
      <c r="E100" s="124">
        <v>6933406</v>
      </c>
      <c r="F100" s="125" t="str">
        <f t="shared" si="5"/>
        <v/>
      </c>
      <c r="G100" s="126">
        <f t="shared" si="6"/>
        <v>-566594</v>
      </c>
    </row>
    <row r="101" spans="2:7">
      <c r="B101" s="34" t="s">
        <v>243</v>
      </c>
      <c r="C101" s="22" t="s">
        <v>244</v>
      </c>
      <c r="D101" s="137">
        <v>2000000</v>
      </c>
      <c r="E101" s="124">
        <v>1535624.27</v>
      </c>
      <c r="F101" s="125" t="str">
        <f t="shared" si="5"/>
        <v/>
      </c>
      <c r="G101" s="126">
        <f t="shared" si="6"/>
        <v>-464375.73</v>
      </c>
    </row>
    <row r="102" spans="2:7">
      <c r="B102" s="34" t="s">
        <v>245</v>
      </c>
      <c r="C102" s="22" t="s">
        <v>246</v>
      </c>
      <c r="D102" s="137">
        <v>1600000</v>
      </c>
      <c r="E102" s="124">
        <v>839350</v>
      </c>
      <c r="F102" s="125" t="str">
        <f t="shared" si="5"/>
        <v/>
      </c>
      <c r="G102" s="126">
        <f t="shared" si="6"/>
        <v>-760650</v>
      </c>
    </row>
    <row r="103" spans="2:7">
      <c r="B103" s="34" t="s">
        <v>247</v>
      </c>
      <c r="C103" s="22" t="s">
        <v>248</v>
      </c>
      <c r="D103" s="137">
        <v>5500000</v>
      </c>
      <c r="E103" s="124">
        <v>3375247.8</v>
      </c>
      <c r="F103" s="125" t="str">
        <f t="shared" si="5"/>
        <v/>
      </c>
      <c r="G103" s="126">
        <f t="shared" si="6"/>
        <v>-2124752.2000000002</v>
      </c>
    </row>
    <row r="104" spans="2:7" ht="12.75" hidden="1" customHeight="1">
      <c r="B104" s="34" t="s">
        <v>41</v>
      </c>
      <c r="C104" s="22" t="s">
        <v>22</v>
      </c>
      <c r="D104" s="137"/>
      <c r="E104" s="124"/>
      <c r="F104" s="125" t="str">
        <f t="shared" si="5"/>
        <v/>
      </c>
      <c r="G104" s="126">
        <f t="shared" si="6"/>
        <v>0</v>
      </c>
    </row>
    <row r="105" spans="2:7" ht="12.75" hidden="1" customHeight="1">
      <c r="B105" s="34" t="s">
        <v>64</v>
      </c>
      <c r="C105" s="22" t="s">
        <v>23</v>
      </c>
      <c r="D105" s="137"/>
      <c r="E105" s="124"/>
      <c r="F105" s="125" t="str">
        <f t="shared" si="5"/>
        <v/>
      </c>
      <c r="G105" s="126">
        <f t="shared" si="6"/>
        <v>0</v>
      </c>
    </row>
    <row r="106" spans="2:7">
      <c r="B106" s="34" t="s">
        <v>249</v>
      </c>
      <c r="C106" s="22" t="s">
        <v>250</v>
      </c>
      <c r="D106" s="137">
        <v>5500000</v>
      </c>
      <c r="E106" s="124">
        <v>3374806</v>
      </c>
      <c r="F106" s="125" t="str">
        <f t="shared" si="5"/>
        <v/>
      </c>
      <c r="G106" s="126">
        <f t="shared" si="6"/>
        <v>-2125194</v>
      </c>
    </row>
    <row r="107" spans="2:7" ht="12.75" hidden="1" customHeight="1">
      <c r="B107" s="34" t="s">
        <v>65</v>
      </c>
      <c r="C107" s="22" t="s">
        <v>63</v>
      </c>
      <c r="D107" s="137"/>
      <c r="E107" s="124"/>
      <c r="F107" s="125" t="str">
        <f t="shared" si="5"/>
        <v/>
      </c>
      <c r="G107" s="126">
        <f t="shared" si="6"/>
        <v>0</v>
      </c>
    </row>
    <row r="108" spans="2:7">
      <c r="B108" s="34" t="s">
        <v>251</v>
      </c>
      <c r="C108" s="22"/>
      <c r="D108" s="137"/>
      <c r="E108" s="124"/>
      <c r="F108" s="125" t="str">
        <f t="shared" si="5"/>
        <v/>
      </c>
      <c r="G108" s="126">
        <f t="shared" si="6"/>
        <v>0</v>
      </c>
    </row>
    <row r="109" spans="2:7">
      <c r="B109" s="148" t="s">
        <v>252</v>
      </c>
      <c r="C109" s="22" t="s">
        <v>253</v>
      </c>
      <c r="D109" s="137"/>
      <c r="E109" s="124">
        <v>25650</v>
      </c>
      <c r="F109" s="125">
        <f t="shared" si="5"/>
        <v>25650</v>
      </c>
      <c r="G109" s="126" t="str">
        <f t="shared" si="6"/>
        <v/>
      </c>
    </row>
    <row r="110" spans="2:7" ht="13.5" thickBot="1">
      <c r="B110" s="31"/>
      <c r="C110" s="22"/>
      <c r="D110" s="149">
        <f>SUM(D60:D109)</f>
        <v>70796000</v>
      </c>
      <c r="E110" s="149">
        <f t="shared" ref="E110:G110" si="7">SUM(E60:E109)</f>
        <v>54359494.830000006</v>
      </c>
      <c r="F110" s="149">
        <f t="shared" si="7"/>
        <v>35550</v>
      </c>
      <c r="G110" s="149">
        <f t="shared" si="7"/>
        <v>-16472055.170000002</v>
      </c>
    </row>
    <row r="111" spans="2:7" ht="13.5" thickTop="1">
      <c r="B111" s="6" t="s">
        <v>42</v>
      </c>
      <c r="C111" s="22"/>
      <c r="D111" s="132"/>
      <c r="E111" s="121"/>
      <c r="F111" s="132"/>
      <c r="G111" s="122"/>
    </row>
    <row r="112" spans="2:7">
      <c r="B112" s="33" t="s">
        <v>66</v>
      </c>
      <c r="C112" s="22"/>
      <c r="D112" s="132"/>
      <c r="E112" s="121"/>
      <c r="F112" s="132"/>
      <c r="G112" s="122"/>
    </row>
    <row r="113" spans="2:7">
      <c r="B113" s="34" t="s">
        <v>67</v>
      </c>
      <c r="C113" s="22" t="s">
        <v>69</v>
      </c>
      <c r="D113" s="137">
        <v>0</v>
      </c>
      <c r="E113" s="124">
        <v>8750</v>
      </c>
      <c r="F113" s="125">
        <f>IF((E113-D113)&gt;0,E113-D113,"")</f>
        <v>8750</v>
      </c>
      <c r="G113" s="126" t="str">
        <f>IF((E113-D113)&gt;0,"",E113-D113)</f>
        <v/>
      </c>
    </row>
    <row r="114" spans="2:7">
      <c r="B114" s="34" t="s">
        <v>68</v>
      </c>
      <c r="C114" s="22" t="s">
        <v>70</v>
      </c>
      <c r="D114" s="137">
        <v>200000</v>
      </c>
      <c r="E114" s="124">
        <v>27881.88</v>
      </c>
      <c r="F114" s="125" t="str">
        <f>IF((E114-D114)&gt;0,E114-D114,"")</f>
        <v/>
      </c>
      <c r="G114" s="126">
        <f>IF((E114-D114)&gt;0,"",E114-D114)</f>
        <v>-172118.12</v>
      </c>
    </row>
    <row r="115" spans="2:7">
      <c r="B115" s="33" t="s">
        <v>254</v>
      </c>
      <c r="C115" s="22"/>
      <c r="D115" s="132"/>
      <c r="E115" s="121"/>
      <c r="F115" s="132"/>
      <c r="G115" s="122"/>
    </row>
    <row r="116" spans="2:7">
      <c r="B116" s="34" t="s">
        <v>255</v>
      </c>
      <c r="C116" s="22" t="s">
        <v>256</v>
      </c>
      <c r="D116" s="137">
        <v>800000</v>
      </c>
      <c r="E116" s="124">
        <f>621821.22-15189.01</f>
        <v>606632.21</v>
      </c>
      <c r="F116" s="125" t="str">
        <f t="shared" ref="F116:F132" si="8">IF((E116-D116)&gt;0,E116-D116,"")</f>
        <v/>
      </c>
      <c r="G116" s="126">
        <f t="shared" ref="G116:G132" si="9">IF((E116-D116)&gt;0,"",E116-D116)</f>
        <v>-193367.79000000004</v>
      </c>
    </row>
    <row r="117" spans="2:7">
      <c r="B117" s="34" t="s">
        <v>257</v>
      </c>
      <c r="C117" s="22" t="s">
        <v>258</v>
      </c>
      <c r="D117" s="150"/>
      <c r="E117" s="124">
        <v>8084.38</v>
      </c>
      <c r="F117" s="125">
        <f t="shared" si="8"/>
        <v>8084.38</v>
      </c>
      <c r="G117" s="126" t="str">
        <f t="shared" si="9"/>
        <v/>
      </c>
    </row>
    <row r="118" spans="2:7">
      <c r="B118" s="33" t="s">
        <v>259</v>
      </c>
      <c r="C118" s="22">
        <v>669</v>
      </c>
      <c r="D118" s="137"/>
      <c r="E118" s="124"/>
      <c r="F118" s="125" t="str">
        <f t="shared" si="8"/>
        <v/>
      </c>
      <c r="G118" s="126">
        <f t="shared" si="9"/>
        <v>0</v>
      </c>
    </row>
    <row r="119" spans="2:7">
      <c r="B119" s="33" t="s">
        <v>260</v>
      </c>
      <c r="C119" s="22">
        <v>670</v>
      </c>
      <c r="D119" s="137">
        <v>500000</v>
      </c>
      <c r="E119" s="124"/>
      <c r="F119" s="125" t="str">
        <f t="shared" si="8"/>
        <v/>
      </c>
      <c r="G119" s="126">
        <f t="shared" si="9"/>
        <v>-500000</v>
      </c>
    </row>
    <row r="120" spans="2:7">
      <c r="B120" s="33" t="s">
        <v>85</v>
      </c>
      <c r="C120" s="22">
        <v>678</v>
      </c>
      <c r="D120" s="137">
        <v>800000</v>
      </c>
      <c r="E120" s="124">
        <f>'[1]misc monthly'!T58</f>
        <v>407261.69</v>
      </c>
      <c r="F120" s="125" t="str">
        <f t="shared" si="8"/>
        <v/>
      </c>
      <c r="G120" s="126">
        <f t="shared" si="9"/>
        <v>-392738.31</v>
      </c>
    </row>
    <row r="121" spans="2:7">
      <c r="B121" s="33" t="s">
        <v>261</v>
      </c>
      <c r="C121" s="22" t="s">
        <v>262</v>
      </c>
      <c r="D121" s="137">
        <v>80000</v>
      </c>
      <c r="E121" s="124">
        <v>21060</v>
      </c>
      <c r="F121" s="125" t="str">
        <f t="shared" si="8"/>
        <v/>
      </c>
      <c r="G121" s="126">
        <f t="shared" si="9"/>
        <v>-58940</v>
      </c>
    </row>
    <row r="122" spans="2:7">
      <c r="B122" s="33" t="s">
        <v>263</v>
      </c>
      <c r="C122" s="22" t="s">
        <v>264</v>
      </c>
      <c r="D122" s="137">
        <v>350000</v>
      </c>
      <c r="E122" s="124">
        <v>171800</v>
      </c>
      <c r="F122" s="125" t="str">
        <f t="shared" si="8"/>
        <v/>
      </c>
      <c r="G122" s="126">
        <f t="shared" si="9"/>
        <v>-178200</v>
      </c>
    </row>
    <row r="123" spans="2:7">
      <c r="B123" s="33" t="s">
        <v>265</v>
      </c>
      <c r="C123" s="22"/>
      <c r="D123" s="137"/>
      <c r="E123" s="124"/>
      <c r="F123" s="125" t="str">
        <f t="shared" si="8"/>
        <v/>
      </c>
      <c r="G123" s="126">
        <f t="shared" si="9"/>
        <v>0</v>
      </c>
    </row>
    <row r="124" spans="2:7">
      <c r="B124" s="34" t="s">
        <v>266</v>
      </c>
      <c r="C124" s="22" t="s">
        <v>267</v>
      </c>
      <c r="D124" s="137">
        <v>400000</v>
      </c>
      <c r="E124" s="124">
        <v>218915</v>
      </c>
      <c r="F124" s="125" t="str">
        <f t="shared" si="8"/>
        <v/>
      </c>
      <c r="G124" s="126">
        <f t="shared" si="9"/>
        <v>-181085</v>
      </c>
    </row>
    <row r="125" spans="2:7">
      <c r="B125" s="34" t="s">
        <v>268</v>
      </c>
      <c r="C125" s="22" t="s">
        <v>269</v>
      </c>
      <c r="D125" s="137">
        <v>150000</v>
      </c>
      <c r="E125" s="124">
        <v>73250</v>
      </c>
      <c r="F125" s="125" t="str">
        <f t="shared" si="8"/>
        <v/>
      </c>
      <c r="G125" s="126">
        <f t="shared" si="9"/>
        <v>-76750</v>
      </c>
    </row>
    <row r="126" spans="2:7">
      <c r="B126" s="33" t="s">
        <v>270</v>
      </c>
      <c r="C126" s="22" t="s">
        <v>271</v>
      </c>
      <c r="D126" s="137">
        <v>500000</v>
      </c>
      <c r="E126" s="124">
        <v>12050</v>
      </c>
      <c r="F126" s="125" t="str">
        <f t="shared" si="8"/>
        <v/>
      </c>
      <c r="G126" s="126">
        <f t="shared" si="9"/>
        <v>-487950</v>
      </c>
    </row>
    <row r="127" spans="2:7">
      <c r="B127" s="33" t="s">
        <v>272</v>
      </c>
      <c r="C127" s="22" t="s">
        <v>273</v>
      </c>
      <c r="D127" s="137">
        <v>900000</v>
      </c>
      <c r="E127" s="124">
        <v>546250</v>
      </c>
      <c r="F127" s="125" t="str">
        <f t="shared" si="8"/>
        <v/>
      </c>
      <c r="G127" s="126">
        <f t="shared" si="9"/>
        <v>-353750</v>
      </c>
    </row>
    <row r="128" spans="2:7">
      <c r="B128" s="33" t="s">
        <v>274</v>
      </c>
      <c r="C128" s="22" t="s">
        <v>275</v>
      </c>
      <c r="D128" s="137">
        <v>8000</v>
      </c>
      <c r="E128" s="124">
        <v>9000</v>
      </c>
      <c r="F128" s="125">
        <f t="shared" si="8"/>
        <v>1000</v>
      </c>
      <c r="G128" s="126" t="str">
        <f t="shared" si="9"/>
        <v/>
      </c>
    </row>
    <row r="129" spans="2:7">
      <c r="B129" s="33" t="s">
        <v>276</v>
      </c>
      <c r="C129" s="22" t="s">
        <v>277</v>
      </c>
      <c r="D129" s="137">
        <v>1500000</v>
      </c>
      <c r="E129" s="124">
        <v>916121.55</v>
      </c>
      <c r="F129" s="125" t="str">
        <f t="shared" si="8"/>
        <v/>
      </c>
      <c r="G129" s="126">
        <f t="shared" si="9"/>
        <v>-583878.44999999995</v>
      </c>
    </row>
    <row r="130" spans="2:7" s="21" customFormat="1" ht="12.75" hidden="1" customHeight="1">
      <c r="B130" s="33" t="s">
        <v>278</v>
      </c>
      <c r="C130" s="22" t="s">
        <v>279</v>
      </c>
      <c r="D130" s="23"/>
      <c r="E130" s="20"/>
      <c r="F130" s="125" t="str">
        <f t="shared" si="8"/>
        <v/>
      </c>
      <c r="G130" s="126">
        <f t="shared" si="9"/>
        <v>0</v>
      </c>
    </row>
    <row r="131" spans="2:7">
      <c r="B131" s="33" t="s">
        <v>280</v>
      </c>
      <c r="C131" s="22" t="s">
        <v>281</v>
      </c>
      <c r="D131" s="137">
        <v>1500000</v>
      </c>
      <c r="E131" s="124">
        <v>390706</v>
      </c>
      <c r="F131" s="125" t="str">
        <f t="shared" si="8"/>
        <v/>
      </c>
      <c r="G131" s="126">
        <f t="shared" si="9"/>
        <v>-1109294</v>
      </c>
    </row>
    <row r="132" spans="2:7">
      <c r="B132" s="33" t="s">
        <v>282</v>
      </c>
      <c r="C132" s="22" t="s">
        <v>283</v>
      </c>
      <c r="D132" s="137">
        <v>50000</v>
      </c>
      <c r="E132" s="124">
        <f>249751.96-7190.16</f>
        <v>242561.8</v>
      </c>
      <c r="F132" s="125">
        <f t="shared" si="8"/>
        <v>192561.8</v>
      </c>
      <c r="G132" s="126" t="str">
        <f t="shared" si="9"/>
        <v/>
      </c>
    </row>
    <row r="133" spans="2:7">
      <c r="B133" s="6"/>
      <c r="C133" s="123"/>
      <c r="D133" s="151">
        <f>SUM(D113:D132)</f>
        <v>7738000</v>
      </c>
      <c r="E133" s="151">
        <f>SUM(E113:E132)</f>
        <v>3660324.51</v>
      </c>
      <c r="F133" s="151">
        <f>SUM(F113:F132)</f>
        <v>210396.18</v>
      </c>
      <c r="G133" s="151">
        <f>SUM(G113:G132)</f>
        <v>-4288071.67</v>
      </c>
    </row>
    <row r="134" spans="2:7">
      <c r="B134" s="152" t="s">
        <v>284</v>
      </c>
      <c r="C134" s="123"/>
      <c r="D134" s="147">
        <f>SUM(D133+D110+D58)</f>
        <v>104644000</v>
      </c>
      <c r="E134" s="124">
        <f>SUM(E133+E110+E58)</f>
        <v>75870866.200000003</v>
      </c>
      <c r="F134" s="124">
        <f>SUM(F133+F110+F58)</f>
        <v>1114501.98</v>
      </c>
      <c r="G134" s="139">
        <f>SUM(G133+G110+G58)</f>
        <v>-29887635.780000001</v>
      </c>
    </row>
    <row r="135" spans="2:7">
      <c r="B135" s="33" t="s">
        <v>285</v>
      </c>
      <c r="C135" s="22" t="s">
        <v>286</v>
      </c>
      <c r="D135" s="124">
        <f>552000000+5755943</f>
        <v>557755943</v>
      </c>
      <c r="E135" s="124">
        <v>278877972</v>
      </c>
      <c r="F135" s="124" t="str">
        <f>IF((E135-D135)&gt;0,E135-D135,"")</f>
        <v/>
      </c>
      <c r="G135" s="139">
        <f>IF((E135-D135)&gt;0,"",E135-D135)</f>
        <v>-278877971</v>
      </c>
    </row>
    <row r="136" spans="2:7">
      <c r="B136" s="33" t="s">
        <v>287</v>
      </c>
      <c r="C136" s="22"/>
      <c r="D136" s="137"/>
      <c r="E136" s="128"/>
      <c r="F136" s="125" t="str">
        <f>IF((E136-D136)&gt;0,E136-D136,"")</f>
        <v/>
      </c>
      <c r="G136" s="126"/>
    </row>
    <row r="137" spans="2:7">
      <c r="B137" s="31"/>
      <c r="C137" s="22"/>
      <c r="D137" s="153">
        <f>SUM(D135:D136)</f>
        <v>557755943</v>
      </c>
      <c r="E137" s="154">
        <f>SUM(E135:E136)</f>
        <v>278877972</v>
      </c>
      <c r="F137" s="154">
        <f>SUM(F135:F136)</f>
        <v>0</v>
      </c>
      <c r="G137" s="155">
        <f>SUM(G135:G136)</f>
        <v>-278877971</v>
      </c>
    </row>
    <row r="138" spans="2:7">
      <c r="B138" s="156" t="s">
        <v>288</v>
      </c>
      <c r="C138" s="123"/>
      <c r="D138" s="153">
        <f>+D31+D134+D137</f>
        <v>915349943</v>
      </c>
      <c r="E138" s="154">
        <f>+E31+E134+E137</f>
        <v>560987209.5</v>
      </c>
      <c r="F138" s="154">
        <f>+F31+F134+F137</f>
        <v>1237186.7799999998</v>
      </c>
      <c r="G138" s="154">
        <f>+G31+G134+G137</f>
        <v>-355599920.27999997</v>
      </c>
    </row>
    <row r="139" spans="2:7" ht="8.25" customHeight="1" thickBot="1">
      <c r="B139" s="157"/>
      <c r="C139" s="158"/>
      <c r="D139" s="143"/>
      <c r="E139" s="144"/>
      <c r="F139" s="144"/>
      <c r="G139" s="159"/>
    </row>
    <row r="140" spans="2:7">
      <c r="B140" s="6" t="s">
        <v>43</v>
      </c>
      <c r="C140" s="22"/>
      <c r="D140" s="137"/>
      <c r="E140" s="124"/>
      <c r="F140" s="125"/>
      <c r="G140" s="134"/>
    </row>
    <row r="141" spans="2:7" ht="7.5" customHeight="1">
      <c r="B141" s="31" t="s">
        <v>6</v>
      </c>
      <c r="C141" s="22"/>
      <c r="D141" s="137"/>
      <c r="E141" s="128"/>
      <c r="F141" s="125"/>
      <c r="G141" s="134"/>
    </row>
    <row r="142" spans="2:7">
      <c r="B142" s="6" t="s">
        <v>44</v>
      </c>
      <c r="C142" s="22" t="s">
        <v>289</v>
      </c>
      <c r="D142" s="154">
        <f>6000000+15000000</f>
        <v>21000000</v>
      </c>
      <c r="E142" s="160">
        <v>9162660.5</v>
      </c>
      <c r="F142" s="154"/>
      <c r="G142" s="161">
        <f>IF((E142-D142)&gt;0,"",E142-D142)</f>
        <v>-11837339.5</v>
      </c>
    </row>
    <row r="143" spans="2:7">
      <c r="B143" s="6"/>
      <c r="C143" s="22"/>
      <c r="D143" s="124"/>
      <c r="E143" s="125"/>
      <c r="F143" s="125"/>
      <c r="G143" s="126"/>
    </row>
    <row r="144" spans="2:7">
      <c r="B144" s="6" t="s">
        <v>45</v>
      </c>
      <c r="C144" s="22"/>
      <c r="D144" s="124"/>
      <c r="E144" s="125"/>
      <c r="F144" s="125"/>
      <c r="G144" s="126"/>
    </row>
    <row r="145" spans="2:7">
      <c r="B145" s="33" t="s">
        <v>290</v>
      </c>
      <c r="C145" s="123" t="s">
        <v>291</v>
      </c>
      <c r="D145" s="124">
        <v>5000000</v>
      </c>
      <c r="E145" s="137">
        <v>2757029.35</v>
      </c>
      <c r="F145" s="124" t="str">
        <f t="shared" ref="F145:F160" si="10">IF((E145-D145)&gt;0,E145-D145,"")</f>
        <v/>
      </c>
      <c r="G145" s="126">
        <f t="shared" ref="G145:G160" si="11">IF((E145-D145)&gt;0,"",E145-D145)</f>
        <v>-2242970.65</v>
      </c>
    </row>
    <row r="146" spans="2:7">
      <c r="B146" s="33" t="s">
        <v>292</v>
      </c>
      <c r="C146" s="123" t="s">
        <v>293</v>
      </c>
      <c r="D146" s="124">
        <v>25150000</v>
      </c>
      <c r="E146" s="147">
        <v>13347082.48</v>
      </c>
      <c r="F146" s="124" t="str">
        <f t="shared" si="10"/>
        <v/>
      </c>
      <c r="G146" s="126">
        <f t="shared" si="11"/>
        <v>-11802917.52</v>
      </c>
    </row>
    <row r="147" spans="2:7">
      <c r="B147" s="156" t="s">
        <v>294</v>
      </c>
      <c r="C147" s="22" t="s">
        <v>295</v>
      </c>
      <c r="D147" s="137">
        <v>7100000</v>
      </c>
      <c r="E147" s="147">
        <v>4308620</v>
      </c>
      <c r="F147" s="124" t="str">
        <f t="shared" si="10"/>
        <v/>
      </c>
      <c r="G147" s="126">
        <f t="shared" si="11"/>
        <v>-2791380</v>
      </c>
    </row>
    <row r="148" spans="2:7">
      <c r="B148" s="33" t="s">
        <v>296</v>
      </c>
      <c r="C148" s="123" t="s">
        <v>297</v>
      </c>
      <c r="D148" s="147"/>
      <c r="E148" s="147"/>
      <c r="F148" s="124" t="str">
        <f t="shared" si="10"/>
        <v/>
      </c>
      <c r="G148" s="126">
        <f t="shared" si="11"/>
        <v>0</v>
      </c>
    </row>
    <row r="149" spans="2:7">
      <c r="B149" s="156" t="s">
        <v>85</v>
      </c>
      <c r="C149" s="123" t="s">
        <v>298</v>
      </c>
      <c r="D149" s="147">
        <v>600000</v>
      </c>
      <c r="E149" s="162">
        <v>343609.29</v>
      </c>
      <c r="F149" s="124" t="str">
        <f t="shared" si="10"/>
        <v/>
      </c>
      <c r="G149" s="126">
        <f t="shared" si="11"/>
        <v>-256390.71000000002</v>
      </c>
    </row>
    <row r="150" spans="2:7">
      <c r="B150" s="33" t="s">
        <v>299</v>
      </c>
      <c r="C150" s="123" t="s">
        <v>300</v>
      </c>
      <c r="D150" s="147">
        <v>1400000</v>
      </c>
      <c r="E150" s="162">
        <v>646896</v>
      </c>
      <c r="F150" s="124" t="str">
        <f t="shared" si="10"/>
        <v/>
      </c>
      <c r="G150" s="126">
        <f t="shared" si="11"/>
        <v>-753104</v>
      </c>
    </row>
    <row r="151" spans="2:7">
      <c r="B151" s="33" t="s">
        <v>301</v>
      </c>
      <c r="C151" s="123" t="s">
        <v>302</v>
      </c>
      <c r="D151" s="147">
        <v>350000</v>
      </c>
      <c r="E151" s="162">
        <v>318248.8</v>
      </c>
      <c r="F151" s="124" t="str">
        <f t="shared" si="10"/>
        <v/>
      </c>
      <c r="G151" s="126">
        <f t="shared" si="11"/>
        <v>-31751.200000000012</v>
      </c>
    </row>
    <row r="152" spans="2:7">
      <c r="B152" s="33" t="s">
        <v>303</v>
      </c>
      <c r="C152" s="123" t="s">
        <v>304</v>
      </c>
      <c r="D152" s="124">
        <v>1000000</v>
      </c>
      <c r="E152" s="163">
        <v>741000</v>
      </c>
      <c r="F152" s="124" t="str">
        <f t="shared" si="10"/>
        <v/>
      </c>
      <c r="G152" s="126">
        <f t="shared" si="11"/>
        <v>-259000</v>
      </c>
    </row>
    <row r="153" spans="2:7">
      <c r="B153" s="33" t="s">
        <v>305</v>
      </c>
      <c r="C153" s="123" t="s">
        <v>306</v>
      </c>
      <c r="D153" s="124">
        <v>160000</v>
      </c>
      <c r="E153" s="137">
        <v>170500</v>
      </c>
      <c r="F153" s="124">
        <f t="shared" si="10"/>
        <v>10500</v>
      </c>
      <c r="G153" s="126" t="str">
        <f t="shared" si="11"/>
        <v/>
      </c>
    </row>
    <row r="154" spans="2:7">
      <c r="B154" s="33" t="s">
        <v>307</v>
      </c>
      <c r="C154" s="123" t="s">
        <v>308</v>
      </c>
      <c r="D154" s="124">
        <v>170000</v>
      </c>
      <c r="E154" s="163">
        <v>81000</v>
      </c>
      <c r="F154" s="124" t="str">
        <f t="shared" si="10"/>
        <v/>
      </c>
      <c r="G154" s="126">
        <f t="shared" si="11"/>
        <v>-89000</v>
      </c>
    </row>
    <row r="155" spans="2:7">
      <c r="B155" s="33" t="s">
        <v>237</v>
      </c>
      <c r="C155" s="123" t="s">
        <v>238</v>
      </c>
      <c r="D155" s="124">
        <v>1000000</v>
      </c>
      <c r="E155" s="164">
        <v>586706.82999999996</v>
      </c>
      <c r="F155" s="124" t="str">
        <f t="shared" si="10"/>
        <v/>
      </c>
      <c r="G155" s="126">
        <f t="shared" si="11"/>
        <v>-413293.17000000004</v>
      </c>
    </row>
    <row r="156" spans="2:7">
      <c r="B156" s="165" t="s">
        <v>239</v>
      </c>
      <c r="C156" s="123" t="s">
        <v>240</v>
      </c>
      <c r="D156" s="124">
        <v>70000</v>
      </c>
      <c r="E156" s="164">
        <v>56510</v>
      </c>
      <c r="F156" s="124" t="str">
        <f t="shared" si="10"/>
        <v/>
      </c>
      <c r="G156" s="126">
        <f t="shared" si="11"/>
        <v>-13490</v>
      </c>
    </row>
    <row r="157" spans="2:7">
      <c r="B157" s="33" t="s">
        <v>241</v>
      </c>
      <c r="C157" s="123" t="s">
        <v>20</v>
      </c>
      <c r="D157" s="124"/>
      <c r="E157" s="164"/>
      <c r="F157" s="124" t="str">
        <f t="shared" si="10"/>
        <v/>
      </c>
      <c r="G157" s="126">
        <f t="shared" si="11"/>
        <v>0</v>
      </c>
    </row>
    <row r="158" spans="2:7">
      <c r="B158" s="33" t="s">
        <v>243</v>
      </c>
      <c r="C158" s="123" t="s">
        <v>244</v>
      </c>
      <c r="D158" s="124">
        <v>250000</v>
      </c>
      <c r="E158" s="164">
        <v>134925</v>
      </c>
      <c r="F158" s="124" t="str">
        <f t="shared" si="10"/>
        <v/>
      </c>
      <c r="G158" s="126">
        <f t="shared" si="11"/>
        <v>-115075</v>
      </c>
    </row>
    <row r="159" spans="2:7">
      <c r="B159" s="33" t="s">
        <v>309</v>
      </c>
      <c r="C159" s="123" t="s">
        <v>248</v>
      </c>
      <c r="D159" s="124">
        <v>250000</v>
      </c>
      <c r="E159" s="164">
        <v>144160</v>
      </c>
      <c r="F159" s="124" t="str">
        <f t="shared" si="10"/>
        <v/>
      </c>
      <c r="G159" s="126">
        <f t="shared" si="11"/>
        <v>-105840</v>
      </c>
    </row>
    <row r="160" spans="2:7">
      <c r="B160" s="33" t="s">
        <v>249</v>
      </c>
      <c r="C160" s="22" t="s">
        <v>250</v>
      </c>
      <c r="D160" s="124">
        <v>250000</v>
      </c>
      <c r="E160" s="164">
        <v>144160</v>
      </c>
      <c r="F160" s="128" t="str">
        <f t="shared" si="10"/>
        <v/>
      </c>
      <c r="G160" s="126">
        <f t="shared" si="11"/>
        <v>-105840</v>
      </c>
    </row>
    <row r="161" spans="2:7">
      <c r="B161" s="31"/>
      <c r="C161" s="22"/>
      <c r="D161" s="154">
        <f>SUM(D145:D160)</f>
        <v>42750000</v>
      </c>
      <c r="E161" s="154">
        <f>SUM(E145:E160)</f>
        <v>23780447.749999996</v>
      </c>
      <c r="F161" s="154">
        <f>SUM(F145:F160)</f>
        <v>10500</v>
      </c>
      <c r="G161" s="155">
        <f>SUM(G145:G160)</f>
        <v>-18980052.250000004</v>
      </c>
    </row>
    <row r="162" spans="2:7">
      <c r="B162" s="6" t="s">
        <v>46</v>
      </c>
      <c r="C162" s="22"/>
      <c r="D162" s="137"/>
      <c r="E162" s="147"/>
      <c r="F162" s="151"/>
      <c r="G162" s="134"/>
    </row>
    <row r="163" spans="2:7">
      <c r="B163" s="33" t="s">
        <v>292</v>
      </c>
      <c r="C163" s="22" t="s">
        <v>310</v>
      </c>
      <c r="D163" s="124">
        <v>7350000</v>
      </c>
      <c r="E163" s="166">
        <v>3932888.92</v>
      </c>
      <c r="F163" s="124" t="str">
        <f>IF((E163-D163)&gt;0,E163-D163,"")</f>
        <v/>
      </c>
      <c r="G163" s="126">
        <f>IF((E163-D163)&gt;0,"",E163-D163)</f>
        <v>-3417111.08</v>
      </c>
    </row>
    <row r="164" spans="2:7">
      <c r="B164" s="33" t="s">
        <v>301</v>
      </c>
      <c r="C164" s="123" t="s">
        <v>311</v>
      </c>
      <c r="D164" s="124">
        <v>100000</v>
      </c>
      <c r="E164" s="166">
        <v>62472.7</v>
      </c>
      <c r="F164" s="124" t="str">
        <f t="shared" ref="F164:F175" si="12">IF((E164-D164)&gt;0,E164-D164,"")</f>
        <v/>
      </c>
      <c r="G164" s="126">
        <f t="shared" ref="G164:G175" si="13">IF((E164-D164)&gt;0,"",E164-D164)</f>
        <v>-37527.300000000003</v>
      </c>
    </row>
    <row r="165" spans="2:7">
      <c r="B165" s="33" t="s">
        <v>85</v>
      </c>
      <c r="C165" s="123" t="s">
        <v>312</v>
      </c>
      <c r="D165" s="124">
        <v>30000</v>
      </c>
      <c r="E165" s="166">
        <v>30940</v>
      </c>
      <c r="F165" s="124">
        <f t="shared" si="12"/>
        <v>940</v>
      </c>
      <c r="G165" s="126" t="str">
        <f t="shared" si="13"/>
        <v/>
      </c>
    </row>
    <row r="166" spans="2:7">
      <c r="B166" s="33" t="s">
        <v>313</v>
      </c>
      <c r="C166" s="123" t="s">
        <v>314</v>
      </c>
      <c r="D166" s="124">
        <v>150000</v>
      </c>
      <c r="E166" s="166">
        <v>42000</v>
      </c>
      <c r="F166" s="124" t="str">
        <f t="shared" si="12"/>
        <v/>
      </c>
      <c r="G166" s="126">
        <f t="shared" si="13"/>
        <v>-108000</v>
      </c>
    </row>
    <row r="167" spans="2:7">
      <c r="B167" s="33" t="s">
        <v>315</v>
      </c>
      <c r="C167" s="123" t="s">
        <v>316</v>
      </c>
      <c r="D167" s="124">
        <v>1100000</v>
      </c>
      <c r="E167" s="166">
        <v>424945</v>
      </c>
      <c r="F167" s="124" t="str">
        <f t="shared" si="12"/>
        <v/>
      </c>
      <c r="G167" s="126">
        <f t="shared" si="13"/>
        <v>-675055</v>
      </c>
    </row>
    <row r="168" spans="2:7">
      <c r="B168" s="33" t="s">
        <v>305</v>
      </c>
      <c r="C168" s="123" t="s">
        <v>306</v>
      </c>
      <c r="D168" s="124">
        <v>120000</v>
      </c>
      <c r="E168" s="166">
        <v>119500</v>
      </c>
      <c r="F168" s="124" t="str">
        <f t="shared" si="12"/>
        <v/>
      </c>
      <c r="G168" s="126">
        <f t="shared" si="13"/>
        <v>-500</v>
      </c>
    </row>
    <row r="169" spans="2:7">
      <c r="B169" s="33" t="s">
        <v>317</v>
      </c>
      <c r="C169" s="123" t="s">
        <v>318</v>
      </c>
      <c r="D169" s="124">
        <v>6500000</v>
      </c>
      <c r="E169" s="166">
        <v>3212139</v>
      </c>
      <c r="F169" s="124" t="str">
        <f t="shared" si="12"/>
        <v/>
      </c>
      <c r="G169" s="126">
        <f t="shared" si="13"/>
        <v>-3287861</v>
      </c>
    </row>
    <row r="170" spans="2:7" s="35" customFormat="1">
      <c r="B170" s="165" t="s">
        <v>237</v>
      </c>
      <c r="C170" s="167" t="s">
        <v>238</v>
      </c>
      <c r="D170" s="168">
        <v>50000</v>
      </c>
      <c r="E170" s="169">
        <f>I170</f>
        <v>0</v>
      </c>
      <c r="F170" s="168" t="str">
        <f t="shared" si="12"/>
        <v/>
      </c>
      <c r="G170" s="170">
        <f t="shared" si="13"/>
        <v>-50000</v>
      </c>
    </row>
    <row r="171" spans="2:7" s="35" customFormat="1">
      <c r="B171" s="165" t="s">
        <v>319</v>
      </c>
      <c r="C171" s="167" t="s">
        <v>238</v>
      </c>
      <c r="D171" s="168">
        <v>250000</v>
      </c>
      <c r="E171" s="171">
        <f>I171</f>
        <v>0</v>
      </c>
      <c r="F171" s="168" t="str">
        <f t="shared" si="12"/>
        <v/>
      </c>
      <c r="G171" s="170">
        <f t="shared" si="13"/>
        <v>-250000</v>
      </c>
    </row>
    <row r="172" spans="2:7">
      <c r="B172" s="33" t="s">
        <v>239</v>
      </c>
      <c r="C172" s="123" t="s">
        <v>240</v>
      </c>
      <c r="D172" s="124">
        <v>250000</v>
      </c>
      <c r="E172" s="164">
        <v>76468</v>
      </c>
      <c r="F172" s="124" t="str">
        <f t="shared" si="12"/>
        <v/>
      </c>
      <c r="G172" s="126">
        <f t="shared" si="13"/>
        <v>-173532</v>
      </c>
    </row>
    <row r="173" spans="2:7">
      <c r="B173" s="33" t="s">
        <v>243</v>
      </c>
      <c r="C173" s="123" t="s">
        <v>244</v>
      </c>
      <c r="D173" s="124">
        <v>20000</v>
      </c>
      <c r="E173" s="164">
        <v>14820</v>
      </c>
      <c r="F173" s="124" t="str">
        <f t="shared" si="12"/>
        <v/>
      </c>
      <c r="G173" s="126">
        <f t="shared" si="13"/>
        <v>-5180</v>
      </c>
    </row>
    <row r="174" spans="2:7">
      <c r="B174" s="33" t="s">
        <v>309</v>
      </c>
      <c r="C174" s="123" t="s">
        <v>248</v>
      </c>
      <c r="D174" s="124">
        <v>25000</v>
      </c>
      <c r="E174" s="164">
        <v>13460</v>
      </c>
      <c r="F174" s="124" t="str">
        <f t="shared" si="12"/>
        <v/>
      </c>
      <c r="G174" s="126">
        <f t="shared" si="13"/>
        <v>-11540</v>
      </c>
    </row>
    <row r="175" spans="2:7">
      <c r="B175" s="33" t="s">
        <v>249</v>
      </c>
      <c r="C175" s="22" t="s">
        <v>250</v>
      </c>
      <c r="D175" s="124">
        <v>25000</v>
      </c>
      <c r="E175" s="172">
        <v>13460</v>
      </c>
      <c r="F175" s="124" t="str">
        <f t="shared" si="12"/>
        <v/>
      </c>
      <c r="G175" s="126">
        <f t="shared" si="13"/>
        <v>-11540</v>
      </c>
    </row>
    <row r="176" spans="2:7">
      <c r="B176" s="31"/>
      <c r="C176" s="22"/>
      <c r="D176" s="173">
        <f>SUM(D163:D175)</f>
        <v>15970000</v>
      </c>
      <c r="E176" s="154">
        <f>SUM(E163:E175)</f>
        <v>7943093.6200000001</v>
      </c>
      <c r="F176" s="160">
        <f>SUM(F163:F175)</f>
        <v>940</v>
      </c>
      <c r="G176" s="161">
        <f>SUM(G163:G175)</f>
        <v>-8027846.3799999999</v>
      </c>
    </row>
    <row r="177" spans="2:7">
      <c r="B177" s="6" t="s">
        <v>47</v>
      </c>
      <c r="C177" s="22"/>
      <c r="D177" s="137"/>
      <c r="E177" s="147"/>
      <c r="F177" s="124"/>
      <c r="G177" s="134"/>
    </row>
    <row r="178" spans="2:7">
      <c r="B178" s="33" t="s">
        <v>320</v>
      </c>
      <c r="C178" s="22" t="s">
        <v>321</v>
      </c>
      <c r="D178" s="124">
        <v>11000000</v>
      </c>
      <c r="E178" s="174">
        <v>6326814</v>
      </c>
      <c r="F178" s="124" t="str">
        <f>IF((E178-D178)&gt;0,E178-D178,"")</f>
        <v/>
      </c>
      <c r="G178" s="126">
        <f>IF((E178-D178)&gt;0,"",E178-D178)</f>
        <v>-4673186</v>
      </c>
    </row>
    <row r="179" spans="2:7">
      <c r="B179" s="33" t="s">
        <v>322</v>
      </c>
      <c r="C179" s="123" t="s">
        <v>323</v>
      </c>
      <c r="D179" s="124">
        <v>1800000</v>
      </c>
      <c r="E179" s="174">
        <v>1118410</v>
      </c>
      <c r="F179" s="124" t="str">
        <f t="shared" ref="F179:F192" si="14">IF((E179-D179)&gt;0,E179-D179,"")</f>
        <v/>
      </c>
      <c r="G179" s="126">
        <f t="shared" ref="G179:G192" si="15">IF((E179-D179)&gt;0,"",E179-D179)</f>
        <v>-681590</v>
      </c>
    </row>
    <row r="180" spans="2:7">
      <c r="B180" s="33" t="s">
        <v>292</v>
      </c>
      <c r="C180" s="123" t="s">
        <v>324</v>
      </c>
      <c r="D180" s="124">
        <v>2520000</v>
      </c>
      <c r="E180" s="175">
        <v>1423214.81</v>
      </c>
      <c r="F180" s="124" t="str">
        <f t="shared" si="14"/>
        <v/>
      </c>
      <c r="G180" s="126">
        <f t="shared" si="15"/>
        <v>-1096785.19</v>
      </c>
    </row>
    <row r="181" spans="2:7">
      <c r="B181" s="33" t="s">
        <v>325</v>
      </c>
      <c r="C181" s="123" t="s">
        <v>326</v>
      </c>
      <c r="D181" s="124">
        <v>3000000</v>
      </c>
      <c r="E181" s="175">
        <v>1662468</v>
      </c>
      <c r="F181" s="124" t="str">
        <f t="shared" si="14"/>
        <v/>
      </c>
      <c r="G181" s="126">
        <f t="shared" si="15"/>
        <v>-1337532</v>
      </c>
    </row>
    <row r="182" spans="2:7">
      <c r="B182" s="33" t="s">
        <v>85</v>
      </c>
      <c r="C182" s="123" t="s">
        <v>327</v>
      </c>
      <c r="D182" s="124">
        <v>100000</v>
      </c>
      <c r="E182" s="174">
        <v>74910.179999999993</v>
      </c>
      <c r="F182" s="124" t="str">
        <f t="shared" si="14"/>
        <v/>
      </c>
      <c r="G182" s="126">
        <f t="shared" si="15"/>
        <v>-25089.820000000007</v>
      </c>
    </row>
    <row r="183" spans="2:7">
      <c r="B183" s="33" t="s">
        <v>296</v>
      </c>
      <c r="C183" s="123" t="s">
        <v>7</v>
      </c>
      <c r="D183" s="124"/>
      <c r="E183" s="174"/>
      <c r="F183" s="124" t="str">
        <f t="shared" si="14"/>
        <v/>
      </c>
      <c r="G183" s="126">
        <f t="shared" si="15"/>
        <v>0</v>
      </c>
    </row>
    <row r="184" spans="2:7">
      <c r="B184" s="33" t="s">
        <v>328</v>
      </c>
      <c r="C184" s="123" t="s">
        <v>329</v>
      </c>
      <c r="D184" s="124">
        <v>50000</v>
      </c>
      <c r="E184" s="174">
        <v>30000</v>
      </c>
      <c r="F184" s="124" t="str">
        <f t="shared" si="14"/>
        <v/>
      </c>
      <c r="G184" s="126">
        <f t="shared" si="15"/>
        <v>-20000</v>
      </c>
    </row>
    <row r="185" spans="2:7">
      <c r="B185" s="33" t="s">
        <v>301</v>
      </c>
      <c r="C185" s="123" t="s">
        <v>330</v>
      </c>
      <c r="D185" s="124">
        <v>50000</v>
      </c>
      <c r="E185" s="174">
        <v>52531.71</v>
      </c>
      <c r="F185" s="124">
        <f t="shared" si="14"/>
        <v>2531.7099999999991</v>
      </c>
      <c r="G185" s="126" t="str">
        <f t="shared" si="15"/>
        <v/>
      </c>
    </row>
    <row r="186" spans="2:7">
      <c r="B186" s="33" t="s">
        <v>331</v>
      </c>
      <c r="C186" s="123" t="s">
        <v>18</v>
      </c>
      <c r="D186" s="124"/>
      <c r="E186" s="174"/>
      <c r="F186" s="124" t="str">
        <f t="shared" si="14"/>
        <v/>
      </c>
      <c r="G186" s="126">
        <f t="shared" si="15"/>
        <v>0</v>
      </c>
    </row>
    <row r="187" spans="2:7">
      <c r="B187" s="33" t="s">
        <v>332</v>
      </c>
      <c r="C187" s="123" t="s">
        <v>333</v>
      </c>
      <c r="D187" s="124">
        <v>300000</v>
      </c>
      <c r="E187" s="174">
        <v>321750</v>
      </c>
      <c r="F187" s="124">
        <f t="shared" si="14"/>
        <v>21750</v>
      </c>
      <c r="G187" s="126" t="str">
        <f t="shared" si="15"/>
        <v/>
      </c>
    </row>
    <row r="188" spans="2:7">
      <c r="B188" s="33" t="s">
        <v>237</v>
      </c>
      <c r="C188" s="123" t="s">
        <v>238</v>
      </c>
      <c r="D188" s="124">
        <v>470000</v>
      </c>
      <c r="E188" s="174">
        <v>351985</v>
      </c>
      <c r="F188" s="124" t="str">
        <f t="shared" si="14"/>
        <v/>
      </c>
      <c r="G188" s="126">
        <f t="shared" si="15"/>
        <v>-118015</v>
      </c>
    </row>
    <row r="189" spans="2:7">
      <c r="B189" s="33" t="s">
        <v>239</v>
      </c>
      <c r="C189" s="123" t="s">
        <v>240</v>
      </c>
      <c r="D189" s="124">
        <v>600000</v>
      </c>
      <c r="E189" s="174">
        <v>383033</v>
      </c>
      <c r="F189" s="124" t="str">
        <f t="shared" si="14"/>
        <v/>
      </c>
      <c r="G189" s="126">
        <f t="shared" si="15"/>
        <v>-216967</v>
      </c>
    </row>
    <row r="190" spans="2:7">
      <c r="B190" s="33" t="s">
        <v>243</v>
      </c>
      <c r="C190" s="123" t="s">
        <v>244</v>
      </c>
      <c r="D190" s="124">
        <v>50000</v>
      </c>
      <c r="E190" s="174">
        <v>35395</v>
      </c>
      <c r="F190" s="124" t="str">
        <f t="shared" si="14"/>
        <v/>
      </c>
      <c r="G190" s="126">
        <f t="shared" si="15"/>
        <v>-14605</v>
      </c>
    </row>
    <row r="191" spans="2:7">
      <c r="B191" s="33" t="s">
        <v>309</v>
      </c>
      <c r="C191" s="108" t="s">
        <v>248</v>
      </c>
      <c r="D191" s="124">
        <v>50000</v>
      </c>
      <c r="E191" s="174">
        <v>34980</v>
      </c>
      <c r="F191" s="124" t="str">
        <f t="shared" si="14"/>
        <v/>
      </c>
      <c r="G191" s="126">
        <f t="shared" si="15"/>
        <v>-15020</v>
      </c>
    </row>
    <row r="192" spans="2:7">
      <c r="B192" s="33" t="s">
        <v>249</v>
      </c>
      <c r="C192" s="123" t="s">
        <v>250</v>
      </c>
      <c r="D192" s="124">
        <v>50000</v>
      </c>
      <c r="E192" s="174">
        <v>34980</v>
      </c>
      <c r="F192" s="124" t="str">
        <f t="shared" si="14"/>
        <v/>
      </c>
      <c r="G192" s="126">
        <f t="shared" si="15"/>
        <v>-15020</v>
      </c>
    </row>
    <row r="193" spans="2:7">
      <c r="B193" s="31" t="s">
        <v>6</v>
      </c>
      <c r="C193" s="22"/>
      <c r="D193" s="154">
        <f>SUM(D178:D192)</f>
        <v>20040000</v>
      </c>
      <c r="E193" s="154">
        <f>SUM(E178:E192)</f>
        <v>11850471.700000001</v>
      </c>
      <c r="F193" s="154">
        <f>SUM(F178:F192)</f>
        <v>24281.71</v>
      </c>
      <c r="G193" s="155">
        <f>SUM(G178:G192)</f>
        <v>-8213810.0099999998</v>
      </c>
    </row>
    <row r="194" spans="2:7">
      <c r="B194" s="6" t="s">
        <v>48</v>
      </c>
      <c r="C194" s="176"/>
      <c r="D194" s="37"/>
      <c r="E194" s="36"/>
      <c r="F194" s="37"/>
      <c r="G194" s="139"/>
    </row>
    <row r="195" spans="2:7" s="27" customFormat="1" ht="11.25" customHeight="1">
      <c r="B195" s="33" t="s">
        <v>334</v>
      </c>
      <c r="C195" s="22" t="s">
        <v>335</v>
      </c>
      <c r="D195" s="125">
        <v>1400000</v>
      </c>
      <c r="E195" s="166">
        <v>625660</v>
      </c>
      <c r="F195" s="124" t="str">
        <f>IF((E195-D195)&gt;0,E195-D195,"")</f>
        <v/>
      </c>
      <c r="G195" s="126">
        <f>IF((E195-D195)&gt;0,"",E195-D195)</f>
        <v>-774340</v>
      </c>
    </row>
    <row r="196" spans="2:7" s="27" customFormat="1">
      <c r="B196" s="33" t="s">
        <v>336</v>
      </c>
      <c r="C196" s="123" t="s">
        <v>337</v>
      </c>
      <c r="D196" s="124">
        <v>620000</v>
      </c>
      <c r="E196" s="166">
        <v>320410</v>
      </c>
      <c r="F196" s="124" t="str">
        <f t="shared" ref="F196:F207" si="16">IF((E196-D196)&gt;0,E196-D196,"")</f>
        <v/>
      </c>
      <c r="G196" s="126">
        <f t="shared" ref="G196:G207" si="17">IF((E196-D196)&gt;0,"",E196-D196)</f>
        <v>-299590</v>
      </c>
    </row>
    <row r="197" spans="2:7">
      <c r="B197" s="33" t="s">
        <v>338</v>
      </c>
      <c r="C197" s="123" t="s">
        <v>339</v>
      </c>
      <c r="D197" s="124">
        <v>250000</v>
      </c>
      <c r="E197" s="166">
        <v>143930</v>
      </c>
      <c r="F197" s="124" t="str">
        <f t="shared" si="16"/>
        <v/>
      </c>
      <c r="G197" s="126">
        <f t="shared" si="17"/>
        <v>-106070</v>
      </c>
    </row>
    <row r="198" spans="2:7">
      <c r="B198" s="33" t="s">
        <v>340</v>
      </c>
      <c r="C198" s="123" t="s">
        <v>341</v>
      </c>
      <c r="D198" s="124">
        <v>1350000</v>
      </c>
      <c r="E198" s="166">
        <v>726660</v>
      </c>
      <c r="F198" s="124" t="str">
        <f t="shared" si="16"/>
        <v/>
      </c>
      <c r="G198" s="126">
        <f t="shared" si="17"/>
        <v>-623340</v>
      </c>
    </row>
    <row r="199" spans="2:7">
      <c r="B199" s="156" t="s">
        <v>342</v>
      </c>
      <c r="C199" s="22" t="s">
        <v>343</v>
      </c>
      <c r="D199" s="137">
        <v>750000</v>
      </c>
      <c r="E199" s="177">
        <v>398415</v>
      </c>
      <c r="F199" s="124" t="str">
        <f t="shared" si="16"/>
        <v/>
      </c>
      <c r="G199" s="126">
        <f t="shared" si="17"/>
        <v>-351585</v>
      </c>
    </row>
    <row r="200" spans="2:7">
      <c r="B200" s="33" t="s">
        <v>294</v>
      </c>
      <c r="C200" s="22" t="s">
        <v>344</v>
      </c>
      <c r="D200" s="124">
        <v>100000</v>
      </c>
      <c r="E200" s="166">
        <v>65488</v>
      </c>
      <c r="F200" s="124" t="str">
        <f t="shared" si="16"/>
        <v/>
      </c>
      <c r="G200" s="126">
        <f t="shared" si="17"/>
        <v>-34512</v>
      </c>
    </row>
    <row r="201" spans="2:7">
      <c r="B201" s="33" t="s">
        <v>85</v>
      </c>
      <c r="C201" s="22" t="s">
        <v>345</v>
      </c>
      <c r="D201" s="124">
        <v>600000</v>
      </c>
      <c r="E201" s="166">
        <v>375500</v>
      </c>
      <c r="F201" s="124" t="str">
        <f t="shared" si="16"/>
        <v/>
      </c>
      <c r="G201" s="126">
        <f t="shared" si="17"/>
        <v>-224500</v>
      </c>
    </row>
    <row r="202" spans="2:7">
      <c r="B202" s="33" t="s">
        <v>346</v>
      </c>
      <c r="C202" s="123" t="s">
        <v>347</v>
      </c>
      <c r="D202" s="124">
        <v>590000</v>
      </c>
      <c r="E202" s="166">
        <v>323775</v>
      </c>
      <c r="F202" s="124" t="str">
        <f t="shared" si="16"/>
        <v/>
      </c>
      <c r="G202" s="126">
        <f t="shared" si="17"/>
        <v>-266225</v>
      </c>
    </row>
    <row r="203" spans="2:7">
      <c r="B203" s="33" t="s">
        <v>237</v>
      </c>
      <c r="C203" s="123" t="s">
        <v>238</v>
      </c>
      <c r="D203" s="124">
        <v>120000</v>
      </c>
      <c r="E203" s="147">
        <f>I203</f>
        <v>0</v>
      </c>
      <c r="F203" s="124" t="str">
        <f t="shared" si="16"/>
        <v/>
      </c>
      <c r="G203" s="126">
        <f t="shared" si="17"/>
        <v>-120000</v>
      </c>
    </row>
    <row r="204" spans="2:7">
      <c r="B204" s="33" t="s">
        <v>239</v>
      </c>
      <c r="C204" s="22" t="s">
        <v>240</v>
      </c>
      <c r="D204" s="124">
        <v>5000</v>
      </c>
      <c r="E204" s="166">
        <f>I204</f>
        <v>0</v>
      </c>
      <c r="F204" s="124" t="str">
        <f t="shared" si="16"/>
        <v/>
      </c>
      <c r="G204" s="126">
        <f t="shared" si="17"/>
        <v>-5000</v>
      </c>
    </row>
    <row r="205" spans="2:7">
      <c r="B205" s="33" t="s">
        <v>243</v>
      </c>
      <c r="C205" s="123" t="s">
        <v>244</v>
      </c>
      <c r="D205" s="124">
        <v>60000</v>
      </c>
      <c r="E205" s="147">
        <f>I205</f>
        <v>0</v>
      </c>
      <c r="F205" s="124" t="str">
        <f t="shared" si="16"/>
        <v/>
      </c>
      <c r="G205" s="126">
        <f t="shared" si="17"/>
        <v>-60000</v>
      </c>
    </row>
    <row r="206" spans="2:7">
      <c r="B206" s="33" t="s">
        <v>247</v>
      </c>
      <c r="C206" s="123" t="s">
        <v>248</v>
      </c>
      <c r="D206" s="124">
        <v>10000</v>
      </c>
      <c r="E206" s="147">
        <f>I206</f>
        <v>0</v>
      </c>
      <c r="F206" s="124" t="str">
        <f t="shared" si="16"/>
        <v/>
      </c>
      <c r="G206" s="126">
        <f t="shared" si="17"/>
        <v>-10000</v>
      </c>
    </row>
    <row r="207" spans="2:7">
      <c r="B207" s="33" t="s">
        <v>348</v>
      </c>
      <c r="C207" s="22" t="s">
        <v>250</v>
      </c>
      <c r="D207" s="125">
        <v>10000</v>
      </c>
      <c r="E207" s="147">
        <f>I207</f>
        <v>0</v>
      </c>
      <c r="F207" s="124" t="str">
        <f t="shared" si="16"/>
        <v/>
      </c>
      <c r="G207" s="126">
        <f t="shared" si="17"/>
        <v>-10000</v>
      </c>
    </row>
    <row r="208" spans="2:7" ht="13.5" thickBot="1">
      <c r="B208" s="178"/>
      <c r="C208" s="179"/>
      <c r="D208" s="180">
        <f>SUM(D195:D207)</f>
        <v>5865000</v>
      </c>
      <c r="E208" s="181">
        <f>SUM(E195:E207)</f>
        <v>2979838</v>
      </c>
      <c r="F208" s="180">
        <f>SUM(F195:F207)</f>
        <v>0</v>
      </c>
      <c r="G208" s="182">
        <f>SUM(G195:G207)</f>
        <v>-2885162</v>
      </c>
    </row>
    <row r="209" spans="2:7">
      <c r="B209" s="32"/>
      <c r="C209" s="183"/>
      <c r="D209" s="184"/>
      <c r="E209" s="185"/>
      <c r="F209" s="184"/>
      <c r="G209" s="186"/>
    </row>
    <row r="210" spans="2:7">
      <c r="B210" s="6" t="s">
        <v>49</v>
      </c>
      <c r="C210" s="22"/>
      <c r="D210" s="137"/>
      <c r="E210" s="147"/>
      <c r="F210" s="124"/>
      <c r="G210" s="126"/>
    </row>
    <row r="211" spans="2:7">
      <c r="B211" s="31" t="s">
        <v>8</v>
      </c>
      <c r="C211" s="22" t="s">
        <v>349</v>
      </c>
      <c r="D211" s="124">
        <v>70000</v>
      </c>
      <c r="E211" s="166">
        <v>60581</v>
      </c>
      <c r="F211" s="124" t="str">
        <f>IF((E211-D211)&gt;0,E211-D211,"")</f>
        <v/>
      </c>
      <c r="G211" s="126">
        <f>IF((E211-D211)&gt;0,"",E211-D211)</f>
        <v>-9419</v>
      </c>
    </row>
    <row r="212" spans="2:7">
      <c r="B212" s="31" t="s">
        <v>9</v>
      </c>
      <c r="C212" s="123" t="s">
        <v>350</v>
      </c>
      <c r="D212" s="124">
        <v>400000</v>
      </c>
      <c r="E212" s="166">
        <v>138460</v>
      </c>
      <c r="F212" s="124" t="str">
        <f t="shared" ref="F212:F229" si="18">IF((E212-D212)&gt;0,E212-D212,"")</f>
        <v/>
      </c>
      <c r="G212" s="126">
        <f t="shared" ref="G212:G229" si="19">IF((E212-D212)&gt;0,"",E212-D212)</f>
        <v>-261540</v>
      </c>
    </row>
    <row r="213" spans="2:7">
      <c r="B213" s="31" t="s">
        <v>3</v>
      </c>
      <c r="C213" s="123" t="s">
        <v>351</v>
      </c>
      <c r="D213" s="124">
        <v>300000</v>
      </c>
      <c r="E213" s="166">
        <v>85380</v>
      </c>
      <c r="F213" s="124" t="str">
        <f t="shared" si="18"/>
        <v/>
      </c>
      <c r="G213" s="126">
        <f t="shared" si="19"/>
        <v>-214620</v>
      </c>
    </row>
    <row r="214" spans="2:7">
      <c r="B214" s="31" t="s">
        <v>10</v>
      </c>
      <c r="C214" s="123" t="s">
        <v>352</v>
      </c>
      <c r="D214" s="124">
        <v>270000</v>
      </c>
      <c r="E214" s="166">
        <v>145246.5</v>
      </c>
      <c r="F214" s="124" t="str">
        <f t="shared" si="18"/>
        <v/>
      </c>
      <c r="G214" s="126">
        <f t="shared" si="19"/>
        <v>-124753.5</v>
      </c>
    </row>
    <row r="215" spans="2:7">
      <c r="B215" s="31" t="s">
        <v>11</v>
      </c>
      <c r="C215" s="22" t="s">
        <v>353</v>
      </c>
      <c r="D215" s="124">
        <v>130000</v>
      </c>
      <c r="E215" s="166">
        <v>65373</v>
      </c>
      <c r="F215" s="124" t="str">
        <f t="shared" si="18"/>
        <v/>
      </c>
      <c r="G215" s="126">
        <f t="shared" si="19"/>
        <v>-64627</v>
      </c>
    </row>
    <row r="216" spans="2:7">
      <c r="B216" s="31" t="s">
        <v>2</v>
      </c>
      <c r="C216" s="123" t="s">
        <v>354</v>
      </c>
      <c r="D216" s="124">
        <v>60000</v>
      </c>
      <c r="E216" s="166">
        <v>41256.79</v>
      </c>
      <c r="F216" s="124" t="str">
        <f t="shared" si="18"/>
        <v/>
      </c>
      <c r="G216" s="126">
        <f t="shared" si="19"/>
        <v>-18743.21</v>
      </c>
    </row>
    <row r="217" spans="2:7">
      <c r="B217" s="31" t="s">
        <v>5</v>
      </c>
      <c r="C217" s="123" t="s">
        <v>355</v>
      </c>
      <c r="D217" s="124"/>
      <c r="E217" s="137"/>
      <c r="F217" s="124" t="str">
        <f t="shared" si="18"/>
        <v/>
      </c>
      <c r="G217" s="126">
        <f t="shared" si="19"/>
        <v>0</v>
      </c>
    </row>
    <row r="218" spans="2:7">
      <c r="B218" s="31" t="s">
        <v>12</v>
      </c>
      <c r="C218" s="123" t="s">
        <v>356</v>
      </c>
      <c r="D218" s="124">
        <v>800000</v>
      </c>
      <c r="E218" s="166">
        <v>416820</v>
      </c>
      <c r="F218" s="124" t="str">
        <f t="shared" si="18"/>
        <v/>
      </c>
      <c r="G218" s="126">
        <f t="shared" si="19"/>
        <v>-383180</v>
      </c>
    </row>
    <row r="219" spans="2:7">
      <c r="B219" s="31" t="s">
        <v>15</v>
      </c>
      <c r="C219" s="123" t="s">
        <v>357</v>
      </c>
      <c r="D219" s="124">
        <v>40000</v>
      </c>
      <c r="E219" s="166">
        <v>23073.75</v>
      </c>
      <c r="F219" s="124" t="str">
        <f t="shared" si="18"/>
        <v/>
      </c>
      <c r="G219" s="126">
        <f t="shared" si="19"/>
        <v>-16926.25</v>
      </c>
    </row>
    <row r="220" spans="2:7">
      <c r="B220" s="31" t="s">
        <v>16</v>
      </c>
      <c r="C220" s="123" t="s">
        <v>358</v>
      </c>
      <c r="D220" s="124"/>
      <c r="E220" s="166"/>
      <c r="F220" s="124" t="str">
        <f t="shared" si="18"/>
        <v/>
      </c>
      <c r="G220" s="126">
        <f t="shared" si="19"/>
        <v>0</v>
      </c>
    </row>
    <row r="221" spans="2:7">
      <c r="B221" s="31" t="s">
        <v>60</v>
      </c>
      <c r="C221" s="123" t="s">
        <v>359</v>
      </c>
      <c r="D221" s="124">
        <v>23170</v>
      </c>
      <c r="E221" s="187">
        <v>42000</v>
      </c>
      <c r="F221" s="124">
        <f t="shared" si="18"/>
        <v>18830</v>
      </c>
      <c r="G221" s="126" t="str">
        <f t="shared" si="19"/>
        <v/>
      </c>
    </row>
    <row r="222" spans="2:7">
      <c r="B222" s="31" t="s">
        <v>17</v>
      </c>
      <c r="C222" s="123" t="s">
        <v>360</v>
      </c>
      <c r="D222" s="124"/>
      <c r="E222" s="137"/>
      <c r="F222" s="124" t="str">
        <f t="shared" si="18"/>
        <v/>
      </c>
      <c r="G222" s="126">
        <f t="shared" si="19"/>
        <v>0</v>
      </c>
    </row>
    <row r="223" spans="2:7">
      <c r="B223" s="31" t="s">
        <v>4</v>
      </c>
      <c r="C223" s="123" t="s">
        <v>361</v>
      </c>
      <c r="D223" s="124">
        <v>115500</v>
      </c>
      <c r="E223" s="166">
        <v>66830.399999999994</v>
      </c>
      <c r="F223" s="124" t="str">
        <f>IF((E223-D223)&gt;0,E223-D223,"")</f>
        <v/>
      </c>
      <c r="G223" s="126">
        <f t="shared" si="19"/>
        <v>-48669.600000000006</v>
      </c>
    </row>
    <row r="224" spans="2:7">
      <c r="B224" s="31" t="s">
        <v>21</v>
      </c>
      <c r="C224" s="123" t="s">
        <v>362</v>
      </c>
      <c r="D224" s="124">
        <v>65000</v>
      </c>
      <c r="E224" s="166">
        <v>34065</v>
      </c>
      <c r="F224" s="124" t="str">
        <f t="shared" si="18"/>
        <v/>
      </c>
      <c r="G224" s="126">
        <f t="shared" si="19"/>
        <v>-30935</v>
      </c>
    </row>
    <row r="225" spans="2:7">
      <c r="B225" s="31" t="s">
        <v>62</v>
      </c>
      <c r="C225" s="123" t="s">
        <v>238</v>
      </c>
      <c r="D225" s="124">
        <v>120000</v>
      </c>
      <c r="E225" s="137">
        <f>I225</f>
        <v>0</v>
      </c>
      <c r="F225" s="124" t="str">
        <f t="shared" si="18"/>
        <v/>
      </c>
      <c r="G225" s="126">
        <f t="shared" si="19"/>
        <v>-120000</v>
      </c>
    </row>
    <row r="226" spans="2:7">
      <c r="B226" s="31" t="s">
        <v>26</v>
      </c>
      <c r="C226" s="123" t="s">
        <v>240</v>
      </c>
      <c r="D226" s="124">
        <v>40000</v>
      </c>
      <c r="E226" s="137">
        <f>I226</f>
        <v>0</v>
      </c>
      <c r="F226" s="124" t="str">
        <f t="shared" si="18"/>
        <v/>
      </c>
      <c r="G226" s="126">
        <f t="shared" si="19"/>
        <v>-40000</v>
      </c>
    </row>
    <row r="227" spans="2:7">
      <c r="B227" s="31" t="s">
        <v>25</v>
      </c>
      <c r="C227" s="123" t="s">
        <v>244</v>
      </c>
      <c r="D227" s="124">
        <v>30000</v>
      </c>
      <c r="E227" s="137">
        <f>I227</f>
        <v>0</v>
      </c>
      <c r="F227" s="124" t="str">
        <f t="shared" si="18"/>
        <v/>
      </c>
      <c r="G227" s="126">
        <f t="shared" si="19"/>
        <v>-30000</v>
      </c>
    </row>
    <row r="228" spans="2:7">
      <c r="B228" s="31" t="s">
        <v>24</v>
      </c>
      <c r="C228" s="123" t="s">
        <v>248</v>
      </c>
      <c r="D228" s="124"/>
      <c r="E228" s="137">
        <f>I228</f>
        <v>0</v>
      </c>
      <c r="F228" s="124" t="str">
        <f t="shared" si="18"/>
        <v/>
      </c>
      <c r="G228" s="126">
        <f t="shared" si="19"/>
        <v>0</v>
      </c>
    </row>
    <row r="229" spans="2:7">
      <c r="B229" s="31" t="s">
        <v>53</v>
      </c>
      <c r="C229" s="22" t="s">
        <v>250</v>
      </c>
      <c r="D229" s="188"/>
      <c r="E229" s="137">
        <f>I229</f>
        <v>0</v>
      </c>
      <c r="F229" s="124" t="str">
        <f t="shared" si="18"/>
        <v/>
      </c>
      <c r="G229" s="126">
        <f t="shared" si="19"/>
        <v>0</v>
      </c>
    </row>
    <row r="230" spans="2:7">
      <c r="B230" s="31" t="s">
        <v>6</v>
      </c>
      <c r="C230" s="22"/>
      <c r="D230" s="154">
        <f>SUM(D211:D229)</f>
        <v>2463670</v>
      </c>
      <c r="E230" s="173">
        <f>SUM(E211:E229)</f>
        <v>1119086.44</v>
      </c>
      <c r="F230" s="154">
        <f>SUM(F211:F229)</f>
        <v>18830</v>
      </c>
      <c r="G230" s="155">
        <f>SUM(G211:G229)</f>
        <v>-1363413.56</v>
      </c>
    </row>
    <row r="231" spans="2:7">
      <c r="B231" s="6" t="s">
        <v>59</v>
      </c>
      <c r="C231" s="22"/>
      <c r="D231" s="189"/>
      <c r="E231" s="164"/>
      <c r="F231" s="151"/>
      <c r="G231" s="126"/>
    </row>
    <row r="232" spans="2:7">
      <c r="B232" s="31" t="s">
        <v>14</v>
      </c>
      <c r="C232" s="123" t="s">
        <v>363</v>
      </c>
      <c r="D232" s="124">
        <v>3300000</v>
      </c>
      <c r="E232" s="164">
        <v>1624520</v>
      </c>
      <c r="F232" s="124" t="str">
        <f>IF((E232-D232)&gt;0,E232-D232,"")</f>
        <v/>
      </c>
      <c r="G232" s="126">
        <f>IF((E232-D232)&gt;0,"",E232-D232)</f>
        <v>-1675480</v>
      </c>
    </row>
    <row r="233" spans="2:7">
      <c r="B233" s="31" t="s">
        <v>62</v>
      </c>
      <c r="C233" s="123" t="s">
        <v>238</v>
      </c>
      <c r="D233" s="124">
        <v>250000</v>
      </c>
      <c r="E233" s="164">
        <v>250110</v>
      </c>
      <c r="F233" s="124">
        <f>IF((E233-D233)&gt;0,E233-D233,"")</f>
        <v>110</v>
      </c>
      <c r="G233" s="126" t="str">
        <f>IF((E233-D233)&gt;0,"",E233-D233)</f>
        <v/>
      </c>
    </row>
    <row r="234" spans="2:7">
      <c r="B234" s="31" t="s">
        <v>24</v>
      </c>
      <c r="C234" s="123" t="s">
        <v>248</v>
      </c>
      <c r="D234" s="124">
        <v>7000</v>
      </c>
      <c r="E234" s="164">
        <v>4360</v>
      </c>
      <c r="F234" s="124" t="str">
        <f>IF((E234-D234)&gt;0,E234-D234,"")</f>
        <v/>
      </c>
      <c r="G234" s="126">
        <f>IF((E234-D234)&gt;0,"",E234-D234)</f>
        <v>-2640</v>
      </c>
    </row>
    <row r="235" spans="2:7">
      <c r="B235" s="31" t="s">
        <v>53</v>
      </c>
      <c r="C235" s="123" t="s">
        <v>250</v>
      </c>
      <c r="D235" s="128">
        <v>7000</v>
      </c>
      <c r="E235" s="164">
        <v>4360</v>
      </c>
      <c r="F235" s="124" t="str">
        <f>IF((E235-D235)&gt;0,E235-D235,"")</f>
        <v/>
      </c>
      <c r="G235" s="126">
        <f>IF((E235-D235)&gt;0,"",E235-D235)</f>
        <v>-2640</v>
      </c>
    </row>
    <row r="236" spans="2:7">
      <c r="B236" s="31"/>
      <c r="C236" s="22"/>
      <c r="D236" s="190">
        <f>SUM(D232:D235)</f>
        <v>3564000</v>
      </c>
      <c r="E236" s="191">
        <f>SUM(E232:E235)</f>
        <v>1883350</v>
      </c>
      <c r="F236" s="192">
        <f>SUM(F232:F235)</f>
        <v>110</v>
      </c>
      <c r="G236" s="193">
        <f>SUM(G232:G235)</f>
        <v>-1680760</v>
      </c>
    </row>
    <row r="237" spans="2:7">
      <c r="B237" s="31" t="s">
        <v>61</v>
      </c>
      <c r="C237" s="22"/>
      <c r="D237" s="128">
        <f>SUM(D236+D230+D208+D193+D176+D161+D142)</f>
        <v>111652670</v>
      </c>
      <c r="E237" s="124">
        <f>SUM(E236+E230+E208+E193+E176+E161+E142)</f>
        <v>58718948.009999998</v>
      </c>
      <c r="F237" s="125">
        <f>SUM(F236+F230+F208+F193+F176+F161+F142)</f>
        <v>54661.71</v>
      </c>
      <c r="G237" s="139">
        <f>SUM(G236+G230+G208+G193+G176+G161+G142)</f>
        <v>-52988383.700000003</v>
      </c>
    </row>
    <row r="238" spans="2:7" ht="13.5" thickBot="1">
      <c r="B238" s="194" t="s">
        <v>364</v>
      </c>
      <c r="C238" s="195"/>
      <c r="D238" s="196">
        <f>+D237+D138</f>
        <v>1027002613</v>
      </c>
      <c r="E238" s="197">
        <f>+E237+E138</f>
        <v>619706157.50999999</v>
      </c>
      <c r="F238" s="198">
        <f>+F237+F138</f>
        <v>1291848.4899999998</v>
      </c>
      <c r="G238" s="199">
        <f>+G237+G138</f>
        <v>-408588303.97999996</v>
      </c>
    </row>
    <row r="239" spans="2:7" ht="13.5" thickTop="1">
      <c r="B239" s="38"/>
      <c r="C239" s="108"/>
      <c r="D239" s="137"/>
      <c r="E239" s="137"/>
      <c r="F239" s="137"/>
      <c r="G239" s="126"/>
    </row>
    <row r="240" spans="2:7">
      <c r="B240" s="38" t="s">
        <v>54</v>
      </c>
      <c r="C240" s="108"/>
      <c r="D240" s="137"/>
      <c r="E240" s="137"/>
      <c r="F240" s="137"/>
      <c r="G240" s="126"/>
    </row>
    <row r="241" spans="1:7" ht="14.25">
      <c r="B241" s="8"/>
      <c r="C241" s="108"/>
      <c r="D241" s="10"/>
      <c r="E241" s="23"/>
      <c r="F241" s="10"/>
      <c r="G241" s="11"/>
    </row>
    <row r="242" spans="1:7" ht="14.25">
      <c r="B242" s="5" t="s">
        <v>365</v>
      </c>
      <c r="C242" s="108"/>
      <c r="D242" s="10"/>
      <c r="E242" s="10"/>
      <c r="F242" s="12"/>
      <c r="G242" s="13"/>
    </row>
    <row r="243" spans="1:7" ht="14.25">
      <c r="B243" s="38" t="s">
        <v>366</v>
      </c>
      <c r="C243" s="108"/>
      <c r="D243" s="14"/>
      <c r="E243" s="200" t="s">
        <v>55</v>
      </c>
      <c r="F243" s="9"/>
      <c r="G243" s="13"/>
    </row>
    <row r="244" spans="1:7" ht="14.25">
      <c r="B244" s="38"/>
      <c r="C244" s="108"/>
      <c r="D244" s="9"/>
      <c r="E244" s="9"/>
      <c r="F244" s="9"/>
      <c r="G244" s="13"/>
    </row>
    <row r="245" spans="1:7" ht="12.75" customHeight="1">
      <c r="B245" s="8"/>
      <c r="C245" s="108"/>
      <c r="D245" s="132"/>
      <c r="E245" s="9"/>
      <c r="F245" s="15" t="s">
        <v>56</v>
      </c>
      <c r="G245" s="13"/>
    </row>
    <row r="246" spans="1:7" ht="14.25">
      <c r="B246" s="8"/>
      <c r="C246" s="108"/>
      <c r="D246" s="132"/>
      <c r="E246" s="9"/>
      <c r="F246" s="9" t="s">
        <v>57</v>
      </c>
      <c r="G246" s="16"/>
    </row>
    <row r="247" spans="1:7" ht="14.25">
      <c r="B247" s="8"/>
      <c r="C247" s="108"/>
      <c r="D247" s="132"/>
      <c r="E247" s="109"/>
      <c r="F247" s="109"/>
      <c r="G247" s="16"/>
    </row>
    <row r="248" spans="1:7" ht="11.25" customHeight="1">
      <c r="B248" s="38" t="s">
        <v>58</v>
      </c>
      <c r="C248" s="108"/>
      <c r="D248" s="132"/>
      <c r="E248" s="132"/>
      <c r="F248" s="132"/>
      <c r="G248" s="16"/>
    </row>
    <row r="249" spans="1:7" ht="14.25">
      <c r="B249" s="38" t="s">
        <v>367</v>
      </c>
      <c r="C249" s="108"/>
      <c r="D249" s="132"/>
      <c r="E249" s="132"/>
      <c r="F249" s="200"/>
      <c r="G249" s="16"/>
    </row>
    <row r="250" spans="1:7" ht="12.75" customHeight="1" thickBot="1">
      <c r="B250" s="201" t="s">
        <v>368</v>
      </c>
      <c r="C250" s="141"/>
      <c r="D250" s="202"/>
      <c r="E250" s="202"/>
      <c r="F250" s="202"/>
      <c r="G250" s="203"/>
    </row>
    <row r="251" spans="1:7" ht="13.5" customHeight="1">
      <c r="B251" s="38"/>
      <c r="C251" s="108"/>
      <c r="D251" s="109"/>
      <c r="E251" s="109"/>
      <c r="F251" s="109"/>
      <c r="G251" s="204"/>
    </row>
    <row r="252" spans="1:7" ht="15" thickBot="1">
      <c r="B252" s="201"/>
      <c r="C252" s="141"/>
      <c r="D252" s="205"/>
      <c r="E252" s="205"/>
      <c r="F252" s="205"/>
      <c r="G252" s="206"/>
    </row>
    <row r="253" spans="1:7" ht="14.25">
      <c r="G253" s="9"/>
    </row>
    <row r="254" spans="1:7" ht="15" thickBot="1">
      <c r="B254" s="7"/>
      <c r="C254" s="9"/>
      <c r="D254" s="14"/>
      <c r="E254" s="14"/>
      <c r="F254" s="14"/>
      <c r="G254" s="14"/>
    </row>
    <row r="255" spans="1:7" ht="15.75">
      <c r="A255" s="39"/>
      <c r="B255" s="98" t="s">
        <v>31</v>
      </c>
      <c r="C255" s="98"/>
      <c r="D255" s="98"/>
      <c r="E255" s="98"/>
      <c r="F255" s="98"/>
      <c r="G255" s="99"/>
    </row>
    <row r="256" spans="1:7" ht="15.75">
      <c r="A256" s="40"/>
      <c r="B256" s="86" t="s">
        <v>71</v>
      </c>
      <c r="C256" s="86"/>
      <c r="D256" s="86"/>
      <c r="E256" s="86"/>
      <c r="F256" s="86"/>
      <c r="G256" s="87"/>
    </row>
    <row r="257" spans="1:7" ht="15.75">
      <c r="A257" s="40"/>
      <c r="B257" s="86" t="s">
        <v>369</v>
      </c>
      <c r="C257" s="86"/>
      <c r="D257" s="86"/>
      <c r="E257" s="86"/>
      <c r="F257" s="86"/>
      <c r="G257" s="87"/>
    </row>
    <row r="258" spans="1:7">
      <c r="A258" s="40"/>
      <c r="B258" s="1"/>
      <c r="C258" s="80"/>
      <c r="D258" s="2"/>
      <c r="E258" s="2"/>
      <c r="F258" s="2"/>
      <c r="G258" s="41"/>
    </row>
    <row r="259" spans="1:7">
      <c r="A259" s="40"/>
      <c r="B259" s="1"/>
      <c r="C259" s="80"/>
      <c r="D259" s="2"/>
      <c r="E259" s="2"/>
      <c r="F259" s="2"/>
      <c r="G259" s="41"/>
    </row>
    <row r="260" spans="1:7" ht="13.5" thickBot="1">
      <c r="A260" s="40"/>
      <c r="B260" s="1"/>
      <c r="C260" s="80"/>
      <c r="D260" s="2"/>
      <c r="E260" s="2"/>
      <c r="F260" s="2"/>
      <c r="G260" s="41"/>
    </row>
    <row r="261" spans="1:7" ht="39" customHeight="1" thickBot="1">
      <c r="A261" s="100" t="s">
        <v>1</v>
      </c>
      <c r="B261" s="101"/>
      <c r="C261" s="42" t="s">
        <v>72</v>
      </c>
      <c r="D261" s="43" t="s">
        <v>27</v>
      </c>
      <c r="E261" s="44" t="s">
        <v>73</v>
      </c>
      <c r="F261" s="43" t="s">
        <v>74</v>
      </c>
      <c r="G261" s="45" t="s">
        <v>75</v>
      </c>
    </row>
    <row r="262" spans="1:7">
      <c r="A262" s="40"/>
      <c r="B262" s="1"/>
      <c r="C262" s="46"/>
      <c r="D262" s="47"/>
      <c r="E262" s="48"/>
      <c r="F262" s="2"/>
      <c r="G262" s="49"/>
    </row>
    <row r="263" spans="1:7">
      <c r="A263" s="50">
        <v>1</v>
      </c>
      <c r="B263" s="51" t="s">
        <v>76</v>
      </c>
      <c r="C263" s="46"/>
      <c r="D263" s="47"/>
      <c r="E263" s="48"/>
      <c r="F263" s="2"/>
      <c r="G263" s="52"/>
    </row>
    <row r="264" spans="1:7">
      <c r="A264" s="40"/>
      <c r="B264" s="1"/>
      <c r="C264" s="46"/>
      <c r="D264" s="47"/>
      <c r="E264" s="48"/>
      <c r="F264" s="2"/>
      <c r="G264" s="52"/>
    </row>
    <row r="265" spans="1:7">
      <c r="A265" s="40"/>
      <c r="B265" s="1" t="s">
        <v>77</v>
      </c>
      <c r="C265" s="46" t="s">
        <v>78</v>
      </c>
      <c r="D265" s="53">
        <v>44000000</v>
      </c>
      <c r="E265" s="48">
        <f>44652660.09-J277</f>
        <v>44652660.090000004</v>
      </c>
      <c r="F265" s="2"/>
      <c r="G265" s="52">
        <f>E265-D265</f>
        <v>652660.09000000358</v>
      </c>
    </row>
    <row r="266" spans="1:7">
      <c r="A266" s="40"/>
      <c r="B266" s="1" t="s">
        <v>79</v>
      </c>
      <c r="C266" s="46" t="s">
        <v>80</v>
      </c>
      <c r="D266" s="53">
        <v>9000000</v>
      </c>
      <c r="E266" s="48">
        <v>7765959.0099999998</v>
      </c>
      <c r="F266" s="2"/>
      <c r="G266" s="52">
        <f>E266-D266</f>
        <v>-1234040.9900000002</v>
      </c>
    </row>
    <row r="267" spans="1:7">
      <c r="A267" s="40"/>
      <c r="B267" s="1" t="s">
        <v>81</v>
      </c>
      <c r="C267" s="46">
        <v>599</v>
      </c>
      <c r="D267" s="53">
        <v>5000000</v>
      </c>
      <c r="E267" s="48">
        <v>3335868.91</v>
      </c>
      <c r="F267" s="2"/>
      <c r="G267" s="52">
        <f>E267-D267</f>
        <v>-1664131.0899999999</v>
      </c>
    </row>
    <row r="268" spans="1:7">
      <c r="A268" s="40"/>
      <c r="B268" s="1"/>
      <c r="C268" s="46"/>
      <c r="D268" s="47"/>
      <c r="E268" s="48"/>
      <c r="F268" s="2"/>
      <c r="G268" s="54"/>
    </row>
    <row r="269" spans="1:7">
      <c r="A269" s="40"/>
      <c r="B269" s="55" t="s">
        <v>82</v>
      </c>
      <c r="C269" s="56"/>
      <c r="D269" s="57">
        <f>SUM(D265:D268)</f>
        <v>58000000</v>
      </c>
      <c r="E269" s="58">
        <f>SUM(E265:E268)</f>
        <v>55754488.010000005</v>
      </c>
      <c r="F269" s="59">
        <f>SUM(F265:F268)</f>
        <v>0</v>
      </c>
      <c r="G269" s="60">
        <f>SUM(G265:G268)</f>
        <v>-2245511.9899999965</v>
      </c>
    </row>
    <row r="270" spans="1:7">
      <c r="A270" s="40"/>
      <c r="B270" s="1"/>
      <c r="C270" s="46"/>
      <c r="D270" s="47"/>
      <c r="E270" s="48"/>
      <c r="F270" s="2"/>
      <c r="G270" s="52"/>
    </row>
    <row r="271" spans="1:7">
      <c r="A271" s="50">
        <v>2</v>
      </c>
      <c r="B271" s="51" t="s">
        <v>83</v>
      </c>
      <c r="C271" s="46"/>
      <c r="D271" s="47"/>
      <c r="E271" s="48"/>
      <c r="F271" s="2"/>
      <c r="G271" s="52"/>
    </row>
    <row r="272" spans="1:7">
      <c r="A272" s="40"/>
      <c r="B272" s="1"/>
      <c r="C272" s="46"/>
      <c r="D272" s="47"/>
      <c r="E272" s="48"/>
      <c r="F272" s="2"/>
      <c r="G272" s="52"/>
    </row>
    <row r="273" spans="1:7">
      <c r="A273" s="40"/>
      <c r="B273" s="1" t="s">
        <v>84</v>
      </c>
      <c r="C273" s="46">
        <v>664</v>
      </c>
      <c r="D273" s="47"/>
      <c r="E273" s="48">
        <v>50067</v>
      </c>
      <c r="F273" s="2">
        <f>E273-D273</f>
        <v>50067</v>
      </c>
      <c r="G273" s="52"/>
    </row>
    <row r="274" spans="1:7">
      <c r="A274" s="40"/>
      <c r="B274" s="1" t="s">
        <v>85</v>
      </c>
      <c r="C274" s="46">
        <v>678</v>
      </c>
      <c r="D274" s="47"/>
      <c r="E274" s="48">
        <v>0.08</v>
      </c>
      <c r="F274" s="2">
        <f>E274-D274</f>
        <v>0.08</v>
      </c>
      <c r="G274" s="52"/>
    </row>
    <row r="275" spans="1:7">
      <c r="A275" s="40"/>
      <c r="B275" s="1" t="s">
        <v>86</v>
      </c>
      <c r="C275" s="46" t="s">
        <v>87</v>
      </c>
      <c r="D275" s="47"/>
      <c r="E275" s="48">
        <v>32259.73</v>
      </c>
      <c r="F275" s="2">
        <f>E275-D275</f>
        <v>32259.73</v>
      </c>
      <c r="G275" s="52"/>
    </row>
    <row r="276" spans="1:7">
      <c r="A276" s="40"/>
      <c r="B276" s="1"/>
      <c r="C276" s="46"/>
      <c r="D276" s="47"/>
      <c r="E276" s="48"/>
      <c r="F276" s="2"/>
      <c r="G276" s="52"/>
    </row>
    <row r="277" spans="1:7">
      <c r="A277" s="40"/>
      <c r="B277" s="55" t="s">
        <v>88</v>
      </c>
      <c r="C277" s="56"/>
      <c r="D277" s="57">
        <f>SUM(D273:D276)</f>
        <v>0</v>
      </c>
      <c r="E277" s="58">
        <f>SUM(E273:E276)</f>
        <v>82326.81</v>
      </c>
      <c r="F277" s="59">
        <f>SUM(F273:F276)</f>
        <v>82326.81</v>
      </c>
      <c r="G277" s="60">
        <f>SUM(G273:G276)</f>
        <v>0</v>
      </c>
    </row>
    <row r="278" spans="1:7">
      <c r="A278" s="40"/>
      <c r="B278" s="1"/>
      <c r="C278" s="46"/>
      <c r="D278" s="47"/>
      <c r="E278" s="48"/>
      <c r="F278" s="2"/>
      <c r="G278" s="52"/>
    </row>
    <row r="279" spans="1:7">
      <c r="A279" s="40"/>
      <c r="B279" s="1"/>
      <c r="C279" s="46"/>
      <c r="D279" s="47"/>
      <c r="E279" s="48"/>
      <c r="F279" s="2"/>
      <c r="G279" s="52"/>
    </row>
    <row r="280" spans="1:7" ht="13.5" thickBot="1">
      <c r="A280" s="40"/>
      <c r="B280" s="61" t="s">
        <v>89</v>
      </c>
      <c r="C280" s="62"/>
      <c r="D280" s="63">
        <f>D269+D277</f>
        <v>58000000</v>
      </c>
      <c r="E280" s="64">
        <f>E269+E277</f>
        <v>55836814.820000008</v>
      </c>
      <c r="F280" s="65">
        <f>F269+F277</f>
        <v>82326.81</v>
      </c>
      <c r="G280" s="66">
        <f>G269+G277</f>
        <v>-2245511.9899999965</v>
      </c>
    </row>
    <row r="281" spans="1:7" ht="13.5" thickTop="1">
      <c r="A281" s="40"/>
      <c r="B281" s="1"/>
      <c r="C281" s="46"/>
      <c r="D281" s="47"/>
      <c r="E281" s="48"/>
      <c r="F281" s="2"/>
      <c r="G281" s="52"/>
    </row>
    <row r="282" spans="1:7">
      <c r="A282" s="67"/>
      <c r="B282" s="68"/>
      <c r="C282" s="69"/>
      <c r="D282" s="70"/>
      <c r="E282" s="71"/>
      <c r="F282" s="72"/>
      <c r="G282" s="54"/>
    </row>
    <row r="283" spans="1:7">
      <c r="A283" s="40"/>
      <c r="B283" s="1"/>
      <c r="C283" s="80"/>
      <c r="D283" s="2"/>
      <c r="E283" s="2"/>
      <c r="F283" s="2"/>
      <c r="G283" s="41"/>
    </row>
    <row r="284" spans="1:7">
      <c r="A284" s="40"/>
      <c r="B284" s="1"/>
      <c r="C284" s="80"/>
      <c r="D284" s="2"/>
      <c r="E284" s="2"/>
      <c r="F284" s="2"/>
      <c r="G284" s="41"/>
    </row>
    <row r="285" spans="1:7">
      <c r="A285" s="40"/>
      <c r="B285" s="1"/>
      <c r="C285" s="80"/>
      <c r="D285" s="2"/>
      <c r="E285" s="2"/>
      <c r="F285" s="2"/>
      <c r="G285" s="41"/>
    </row>
    <row r="286" spans="1:7">
      <c r="A286" s="40"/>
      <c r="B286" s="1"/>
      <c r="C286" s="80"/>
      <c r="D286" s="2"/>
      <c r="E286" s="2"/>
      <c r="F286" s="2"/>
      <c r="G286" s="41"/>
    </row>
    <row r="287" spans="1:7">
      <c r="A287" s="40"/>
      <c r="B287" s="1" t="s">
        <v>90</v>
      </c>
      <c r="C287" s="80"/>
      <c r="D287" s="2"/>
      <c r="E287" s="2"/>
      <c r="F287" s="2"/>
      <c r="G287" s="41"/>
    </row>
    <row r="288" spans="1:7">
      <c r="A288" s="40"/>
      <c r="B288" s="1"/>
      <c r="C288" s="80"/>
      <c r="D288" s="2"/>
      <c r="E288" s="2"/>
      <c r="F288" s="2"/>
      <c r="G288" s="41"/>
    </row>
    <row r="289" spans="1:7">
      <c r="A289" s="40"/>
      <c r="B289" s="1"/>
      <c r="C289" s="80"/>
      <c r="D289" s="2"/>
      <c r="E289" s="2"/>
      <c r="F289" s="2"/>
      <c r="G289" s="41"/>
    </row>
    <row r="290" spans="1:7">
      <c r="A290" s="40"/>
      <c r="B290" s="1"/>
      <c r="C290" s="80"/>
      <c r="D290" s="2"/>
      <c r="E290" s="2"/>
      <c r="F290" s="2"/>
      <c r="G290" s="41"/>
    </row>
    <row r="291" spans="1:7">
      <c r="A291" s="40"/>
      <c r="B291" s="1"/>
      <c r="C291" s="80"/>
      <c r="D291" s="2"/>
      <c r="E291" s="2"/>
      <c r="F291" s="2"/>
      <c r="G291" s="41"/>
    </row>
    <row r="292" spans="1:7">
      <c r="A292" s="40"/>
      <c r="B292" s="1" t="s">
        <v>91</v>
      </c>
      <c r="C292" s="80"/>
      <c r="D292" s="2"/>
      <c r="E292" s="2"/>
      <c r="F292" s="2"/>
      <c r="G292" s="41"/>
    </row>
    <row r="293" spans="1:7">
      <c r="A293" s="40"/>
      <c r="B293" s="1"/>
      <c r="C293" s="80"/>
      <c r="D293" s="2"/>
      <c r="E293" s="2"/>
      <c r="F293" s="73"/>
      <c r="G293" s="41"/>
    </row>
    <row r="294" spans="1:7">
      <c r="A294" s="40"/>
      <c r="B294" s="102" t="s">
        <v>92</v>
      </c>
      <c r="C294" s="102"/>
      <c r="D294" s="2"/>
      <c r="E294" s="2"/>
      <c r="F294" s="2"/>
      <c r="G294" s="41"/>
    </row>
    <row r="295" spans="1:7">
      <c r="A295" s="40"/>
      <c r="B295" s="103" t="s">
        <v>93</v>
      </c>
      <c r="C295" s="103"/>
      <c r="D295" s="2"/>
      <c r="E295" s="2"/>
      <c r="F295" s="2"/>
      <c r="G295" s="41"/>
    </row>
    <row r="296" spans="1:7">
      <c r="A296" s="40"/>
      <c r="B296"/>
      <c r="C296" s="74"/>
      <c r="D296" s="2"/>
      <c r="E296" s="2"/>
      <c r="F296" s="2"/>
      <c r="G296" s="41"/>
    </row>
    <row r="297" spans="1:7">
      <c r="A297" s="40"/>
      <c r="B297"/>
      <c r="C297" s="74"/>
      <c r="D297" s="2"/>
      <c r="E297" s="2" t="s">
        <v>94</v>
      </c>
      <c r="F297" s="2"/>
      <c r="G297" s="41"/>
    </row>
    <row r="298" spans="1:7">
      <c r="A298" s="40"/>
      <c r="B298"/>
      <c r="C298" s="74"/>
      <c r="D298" s="2"/>
      <c r="E298" s="2"/>
      <c r="F298" s="2"/>
      <c r="G298" s="41"/>
    </row>
    <row r="299" spans="1:7">
      <c r="A299" s="40"/>
      <c r="B299"/>
      <c r="C299" s="74"/>
      <c r="D299" s="2"/>
      <c r="E299" s="2"/>
      <c r="F299" s="82" t="s">
        <v>95</v>
      </c>
      <c r="G299" s="83"/>
    </row>
    <row r="300" spans="1:7">
      <c r="A300" s="40"/>
      <c r="B300"/>
      <c r="C300" s="74"/>
      <c r="D300" s="2"/>
      <c r="E300" s="2"/>
      <c r="F300" s="84" t="s">
        <v>57</v>
      </c>
      <c r="G300" s="85"/>
    </row>
    <row r="301" spans="1:7">
      <c r="A301" s="40"/>
      <c r="B301" s="1"/>
      <c r="C301" s="80"/>
      <c r="D301" s="2"/>
      <c r="E301" s="2"/>
      <c r="F301" s="2"/>
      <c r="G301" s="41"/>
    </row>
    <row r="302" spans="1:7">
      <c r="A302" s="40"/>
      <c r="B302" s="1"/>
      <c r="C302" s="80"/>
      <c r="D302" s="2"/>
      <c r="E302" s="2"/>
      <c r="F302" s="2"/>
      <c r="G302" s="41"/>
    </row>
    <row r="303" spans="1:7">
      <c r="A303" s="40"/>
      <c r="B303" s="1"/>
      <c r="C303" s="80"/>
      <c r="D303" s="2"/>
      <c r="E303" s="2"/>
      <c r="F303" s="2"/>
      <c r="G303" s="41"/>
    </row>
    <row r="304" spans="1:7">
      <c r="A304" s="40"/>
      <c r="B304" s="1"/>
      <c r="C304" s="80"/>
      <c r="D304" s="2"/>
      <c r="E304" s="2"/>
      <c r="F304" s="2"/>
      <c r="G304" s="41"/>
    </row>
    <row r="305" spans="1:7" ht="13.5" thickBot="1">
      <c r="A305" s="75"/>
      <c r="B305" s="76"/>
      <c r="C305" s="77"/>
      <c r="D305" s="78"/>
      <c r="E305" s="78"/>
      <c r="F305" s="78"/>
      <c r="G305" s="79"/>
    </row>
  </sheetData>
  <mergeCells count="14">
    <mergeCell ref="F299:G299"/>
    <mergeCell ref="F300:G300"/>
    <mergeCell ref="B257:G257"/>
    <mergeCell ref="B3:G3"/>
    <mergeCell ref="B4:G4"/>
    <mergeCell ref="B7:B8"/>
    <mergeCell ref="C7:C8"/>
    <mergeCell ref="F7:F8"/>
    <mergeCell ref="G7:G8"/>
    <mergeCell ref="B255:G255"/>
    <mergeCell ref="B256:G256"/>
    <mergeCell ref="A261:B261"/>
    <mergeCell ref="B294:C294"/>
    <mergeCell ref="B295:C295"/>
  </mergeCells>
  <conditionalFormatting sqref="G130">
    <cfRule type="cellIs" dxfId="1" priority="2" stopIfTrue="1" operator="greaterThan">
      <formula>0</formula>
    </cfRule>
  </conditionalFormatting>
  <conditionalFormatting sqref="G130">
    <cfRule type="cellIs" dxfId="0" priority="1" stopIfTrue="1" operator="greaterThan">
      <formula>0</formula>
    </cfRule>
  </conditionalFormatting>
  <pageMargins left="0.40625" right="0.12" top="0.40625" bottom="0.85416666666666696" header="0.5" footer="0.5"/>
  <pageSetup paperSize="10000" scale="97" orientation="portrait" verticalDpi="180" r:id="rId1"/>
  <headerFooter alignWithMargins="0">
    <oddFooter>Page &amp;P of &amp;N</oddFooter>
  </headerFooter>
  <rowBreaks count="3" manualBreakCount="3">
    <brk id="68" min="1" max="6" man="1"/>
    <brk id="134" min="1" max="6" man="1"/>
    <brk id="194" min="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june2015</vt:lpstr>
      <vt:lpstr>june2015!Print_Area</vt:lpstr>
      <vt:lpstr>june2015!Print_Titles</vt:lpstr>
    </vt:vector>
  </TitlesOfParts>
  <Company>ENGAS_Tagum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</dc:creator>
  <cp:lastModifiedBy>user</cp:lastModifiedBy>
  <cp:lastPrinted>2015-04-21T01:05:04Z</cp:lastPrinted>
  <dcterms:created xsi:type="dcterms:W3CDTF">2006-01-05T05:38:10Z</dcterms:created>
  <dcterms:modified xsi:type="dcterms:W3CDTF">2002-01-01T13:32:56Z</dcterms:modified>
</cp:coreProperties>
</file>