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URA&amp;JK\Desktop\EXCEL\"/>
    </mc:Choice>
  </mc:AlternateContent>
  <bookViews>
    <workbookView xWindow="0" yWindow="0" windowWidth="20490" windowHeight="7755" tabRatio="599"/>
  </bookViews>
  <sheets>
    <sheet name="bananitos sac" sheetId="9" r:id="rId1"/>
    <sheet name="Hoja2" sheetId="27" state="hidden" r:id="rId2"/>
  </sheets>
  <definedNames>
    <definedName name="_xlnm.Print_Area" localSheetId="0">'bananitos sac'!$A$311:$J$327</definedName>
  </definedNames>
  <calcPr calcId="152511"/>
</workbook>
</file>

<file path=xl/calcChain.xml><?xml version="1.0" encoding="utf-8"?>
<calcChain xmlns="http://schemas.openxmlformats.org/spreadsheetml/2006/main">
  <c r="B54" i="9" l="1"/>
  <c r="C54" i="9" s="1"/>
  <c r="E70" i="9"/>
  <c r="B70" i="9" s="1"/>
  <c r="C70" i="9" s="1"/>
  <c r="B69" i="9"/>
  <c r="C69" i="9" s="1"/>
  <c r="B72" i="9" l="1"/>
  <c r="C72" i="9" s="1"/>
  <c r="B71" i="9"/>
  <c r="C71" i="9" s="1"/>
  <c r="B68" i="9"/>
  <c r="C68" i="9" s="1"/>
  <c r="B67" i="9"/>
  <c r="C67" i="9" s="1"/>
  <c r="B66" i="9"/>
  <c r="C66" i="9" s="1"/>
  <c r="B64" i="9"/>
  <c r="C64" i="9" s="1"/>
  <c r="B63" i="9"/>
  <c r="C63" i="9" s="1"/>
  <c r="B62" i="9"/>
  <c r="C62" i="9" s="1"/>
  <c r="E53" i="9"/>
  <c r="E50" i="9"/>
  <c r="B127" i="9" l="1"/>
  <c r="C127" i="9" s="1"/>
  <c r="B142" i="9"/>
  <c r="C142" i="9" s="1"/>
  <c r="B141" i="9"/>
  <c r="C141" i="9" s="1"/>
  <c r="B140" i="9"/>
  <c r="C140" i="9" s="1"/>
  <c r="B139" i="9"/>
  <c r="C139" i="9" s="1"/>
  <c r="B138" i="9"/>
  <c r="C138" i="9" s="1"/>
  <c r="B137" i="9"/>
  <c r="C137" i="9" s="1"/>
  <c r="B136" i="9"/>
  <c r="C136" i="9" s="1"/>
  <c r="B135" i="9"/>
  <c r="C135" i="9" s="1"/>
  <c r="B134" i="9"/>
  <c r="C134" i="9" s="1"/>
  <c r="B133" i="9"/>
  <c r="C133" i="9" s="1"/>
  <c r="B132" i="9"/>
  <c r="C132" i="9" s="1"/>
  <c r="B131" i="9"/>
  <c r="C131" i="9" s="1"/>
  <c r="B130" i="9"/>
  <c r="C130" i="9" s="1"/>
  <c r="H96" i="9" l="1"/>
  <c r="B95" i="9"/>
  <c r="C95" i="9" s="1"/>
  <c r="B94" i="9"/>
  <c r="C94" i="9" s="1"/>
  <c r="E96" i="9"/>
  <c r="F31" i="9" l="1"/>
  <c r="G31" i="9" s="1"/>
  <c r="B50" i="9"/>
  <c r="C50" i="9" s="1"/>
  <c r="B31" i="9"/>
  <c r="C31" i="9" s="1"/>
  <c r="B32" i="9"/>
  <c r="C32" i="9" s="1"/>
  <c r="E34" i="9" l="1"/>
  <c r="M161" i="9" l="1"/>
  <c r="M162" i="9" s="1"/>
  <c r="M163" i="9" s="1"/>
  <c r="M164" i="9" s="1"/>
  <c r="M165" i="9" s="1"/>
  <c r="M166" i="9" s="1"/>
  <c r="M167" i="9" s="1"/>
  <c r="B168" i="9" l="1"/>
  <c r="C168" i="9" s="1"/>
  <c r="B163" i="9"/>
  <c r="C163" i="9" s="1"/>
  <c r="B164" i="9"/>
  <c r="C164" i="9" s="1"/>
  <c r="B165" i="9"/>
  <c r="C165" i="9" s="1"/>
  <c r="B166" i="9"/>
  <c r="C166" i="9" s="1"/>
  <c r="B167" i="9"/>
  <c r="C167" i="9" s="1"/>
  <c r="H169" i="9" l="1"/>
  <c r="H170" i="9" s="1"/>
  <c r="F168" i="9"/>
  <c r="G168" i="9" s="1"/>
  <c r="B162" i="9"/>
  <c r="C162" i="9" s="1"/>
  <c r="B161" i="9"/>
  <c r="C161" i="9" s="1"/>
  <c r="F160" i="9"/>
  <c r="G160" i="9" s="1"/>
  <c r="B160" i="9"/>
  <c r="C160" i="9" s="1"/>
  <c r="E169" i="9"/>
  <c r="E170" i="9" s="1"/>
  <c r="F159" i="9"/>
  <c r="B159" i="9"/>
  <c r="C159" i="9" s="1"/>
  <c r="F169" i="9" l="1"/>
  <c r="F170" i="9" s="1"/>
  <c r="H174" i="9" s="1"/>
  <c r="H179" i="9" s="1"/>
  <c r="C169" i="9"/>
  <c r="C170" i="9" s="1"/>
  <c r="B169" i="9"/>
  <c r="B170" i="9" s="1"/>
  <c r="G159" i="9"/>
  <c r="G169" i="9" s="1"/>
  <c r="G170" i="9" s="1"/>
  <c r="B119" i="9"/>
  <c r="C119" i="9" s="1"/>
  <c r="H144" i="9"/>
  <c r="H145" i="9" s="1"/>
  <c r="E144" i="9"/>
  <c r="E145" i="9" s="1"/>
  <c r="F143" i="9"/>
  <c r="G143" i="9" s="1"/>
  <c r="B143" i="9"/>
  <c r="C143" i="9" s="1"/>
  <c r="F142" i="9"/>
  <c r="G142" i="9" s="1"/>
  <c r="B129" i="9"/>
  <c r="C129" i="9" s="1"/>
  <c r="B128" i="9"/>
  <c r="C128" i="9" s="1"/>
  <c r="B126" i="9"/>
  <c r="C126" i="9" s="1"/>
  <c r="F125" i="9"/>
  <c r="G125" i="9" s="1"/>
  <c r="B125" i="9"/>
  <c r="C125" i="9" s="1"/>
  <c r="F124" i="9"/>
  <c r="G124" i="9" s="1"/>
  <c r="B124" i="9"/>
  <c r="C124" i="9" s="1"/>
  <c r="F123" i="9"/>
  <c r="G123" i="9" s="1"/>
  <c r="B123" i="9"/>
  <c r="C123" i="9" s="1"/>
  <c r="F122" i="9"/>
  <c r="G122" i="9" s="1"/>
  <c r="B122" i="9"/>
  <c r="C122" i="9" s="1"/>
  <c r="F121" i="9"/>
  <c r="G121" i="9" s="1"/>
  <c r="B121" i="9"/>
  <c r="C121" i="9" s="1"/>
  <c r="F120" i="9"/>
  <c r="G120" i="9" s="1"/>
  <c r="B120" i="9"/>
  <c r="C120" i="9" s="1"/>
  <c r="F119" i="9"/>
  <c r="G119" i="9" s="1"/>
  <c r="F118" i="9"/>
  <c r="G118" i="9" s="1"/>
  <c r="B118" i="9"/>
  <c r="C118" i="9" s="1"/>
  <c r="F117" i="9"/>
  <c r="G117" i="9" s="1"/>
  <c r="B117" i="9"/>
  <c r="C117" i="9" s="1"/>
  <c r="F116" i="9"/>
  <c r="G116" i="9" s="1"/>
  <c r="B116" i="9"/>
  <c r="C116" i="9" s="1"/>
  <c r="F115" i="9"/>
  <c r="G115" i="9" s="1"/>
  <c r="B115" i="9"/>
  <c r="C115" i="9" s="1"/>
  <c r="F114" i="9"/>
  <c r="G114" i="9" s="1"/>
  <c r="B114" i="9"/>
  <c r="C114" i="9" s="1"/>
  <c r="F113" i="9"/>
  <c r="G113" i="9" s="1"/>
  <c r="B113" i="9"/>
  <c r="C113" i="9" s="1"/>
  <c r="F112" i="9"/>
  <c r="G112" i="9" s="1"/>
  <c r="B112" i="9"/>
  <c r="C112" i="9" s="1"/>
  <c r="F111" i="9"/>
  <c r="B111" i="9"/>
  <c r="C111" i="9" s="1"/>
  <c r="F144" i="9" l="1"/>
  <c r="F145" i="9" s="1"/>
  <c r="H149" i="9" s="1"/>
  <c r="H153" i="9" s="1"/>
  <c r="E174" i="9"/>
  <c r="C144" i="9"/>
  <c r="C145" i="9" s="1"/>
  <c r="B144" i="9"/>
  <c r="B145" i="9" s="1"/>
  <c r="G111" i="9"/>
  <c r="G144" i="9" s="1"/>
  <c r="G145" i="9" s="1"/>
  <c r="E179" i="9" l="1"/>
  <c r="F181" i="9" s="1"/>
  <c r="E149" i="9"/>
  <c r="B93" i="9"/>
  <c r="C93" i="9" s="1"/>
  <c r="B92" i="9"/>
  <c r="C92" i="9" s="1"/>
  <c r="B91" i="9"/>
  <c r="C91" i="9" s="1"/>
  <c r="B90" i="9"/>
  <c r="C90" i="9" s="1"/>
  <c r="B89" i="9"/>
  <c r="H97" i="9"/>
  <c r="F95" i="9"/>
  <c r="G95" i="9" s="1"/>
  <c r="F93" i="9"/>
  <c r="G93" i="9" s="1"/>
  <c r="F92" i="9"/>
  <c r="G92" i="9" s="1"/>
  <c r="F91" i="9"/>
  <c r="G91" i="9" s="1"/>
  <c r="F90" i="9"/>
  <c r="E97" i="9"/>
  <c r="F89" i="9"/>
  <c r="B65" i="9"/>
  <c r="C65" i="9" s="1"/>
  <c r="B61" i="9"/>
  <c r="C61" i="9" s="1"/>
  <c r="B59" i="9"/>
  <c r="C59" i="9" s="1"/>
  <c r="B58" i="9"/>
  <c r="C58" i="9" s="1"/>
  <c r="B57" i="9"/>
  <c r="C57" i="9" s="1"/>
  <c r="G90" i="9" l="1"/>
  <c r="F96" i="9"/>
  <c r="C89" i="9"/>
  <c r="C96" i="9" s="1"/>
  <c r="C97" i="9" s="1"/>
  <c r="B96" i="9"/>
  <c r="F97" i="9"/>
  <c r="H101" i="9" s="1"/>
  <c r="B97" i="9"/>
  <c r="G89" i="9"/>
  <c r="G96" i="9" l="1"/>
  <c r="G97" i="9" s="1"/>
  <c r="E101" i="9" s="1"/>
  <c r="H105" i="9"/>
  <c r="H74" i="9"/>
  <c r="H75" i="9" s="1"/>
  <c r="E74" i="9"/>
  <c r="E75" i="9" s="1"/>
  <c r="F73" i="9"/>
  <c r="G73" i="9" s="1"/>
  <c r="B73" i="9"/>
  <c r="C73" i="9" s="1"/>
  <c r="F72" i="9"/>
  <c r="G72" i="9" s="1"/>
  <c r="F60" i="9"/>
  <c r="G60" i="9" s="1"/>
  <c r="B60" i="9"/>
  <c r="C60" i="9" s="1"/>
  <c r="F56" i="9"/>
  <c r="G56" i="9" s="1"/>
  <c r="B56" i="9"/>
  <c r="C56" i="9" s="1"/>
  <c r="F55" i="9"/>
  <c r="G55" i="9" s="1"/>
  <c r="B55" i="9"/>
  <c r="C55" i="9" s="1"/>
  <c r="F53" i="9"/>
  <c r="G53" i="9" s="1"/>
  <c r="B53" i="9"/>
  <c r="C53" i="9" s="1"/>
  <c r="F52" i="9"/>
  <c r="G52" i="9" s="1"/>
  <c r="B52" i="9"/>
  <c r="C52" i="9" s="1"/>
  <c r="F51" i="9"/>
  <c r="G51" i="9" s="1"/>
  <c r="B51" i="9"/>
  <c r="C51" i="9" s="1"/>
  <c r="F50" i="9"/>
  <c r="G50" i="9" s="1"/>
  <c r="F49" i="9"/>
  <c r="G49" i="9" s="1"/>
  <c r="B74" i="9" l="1"/>
  <c r="B75" i="9" s="1"/>
  <c r="G74" i="9"/>
  <c r="G75" i="9" s="1"/>
  <c r="F74" i="9"/>
  <c r="F75" i="9" s="1"/>
  <c r="H79" i="9" s="1"/>
  <c r="C74" i="9"/>
  <c r="C75" i="9" s="1"/>
  <c r="H83" i="9" l="1"/>
  <c r="E79" i="9"/>
  <c r="H34" i="9" l="1"/>
  <c r="H35" i="9" s="1"/>
  <c r="E35" i="9"/>
  <c r="F33" i="9"/>
  <c r="G33" i="9" s="1"/>
  <c r="B33" i="9"/>
  <c r="C33" i="9" s="1"/>
  <c r="F30" i="9"/>
  <c r="B30" i="9"/>
  <c r="B34" i="9" l="1"/>
  <c r="F34" i="9"/>
  <c r="F35" i="9" s="1"/>
  <c r="B35" i="9"/>
  <c r="C30" i="9"/>
  <c r="C34" i="9" s="1"/>
  <c r="C35" i="9" s="1"/>
  <c r="G30" i="9"/>
  <c r="G34" i="9" s="1"/>
  <c r="G35" i="9" s="1"/>
  <c r="H39" i="9" l="1"/>
  <c r="H43" i="9" s="1"/>
  <c r="E39" i="9"/>
  <c r="B12" i="9" l="1"/>
  <c r="C12" i="9" s="1"/>
  <c r="B11" i="9"/>
  <c r="C11" i="9" s="1"/>
  <c r="B10" i="9"/>
  <c r="C10" i="9" s="1"/>
  <c r="B9" i="9"/>
  <c r="C9" i="9" s="1"/>
  <c r="B8" i="9"/>
  <c r="C8" i="9" s="1"/>
  <c r="B7" i="9"/>
  <c r="C7" i="9" s="1"/>
  <c r="F12" i="9"/>
  <c r="G12" i="9" s="1"/>
  <c r="F11" i="9"/>
  <c r="G11" i="9" s="1"/>
  <c r="F10" i="9"/>
  <c r="G10" i="9" s="1"/>
  <c r="F9" i="9"/>
  <c r="G9" i="9" s="1"/>
  <c r="F8" i="9"/>
  <c r="G8" i="9" s="1"/>
  <c r="F7" i="9"/>
  <c r="G7" i="9" s="1"/>
  <c r="H14" i="9"/>
  <c r="H15" i="9" s="1"/>
  <c r="F13" i="9"/>
  <c r="G13" i="9" s="1"/>
  <c r="B13" i="9"/>
  <c r="C13" i="9" s="1"/>
  <c r="E14" i="9"/>
  <c r="E15" i="9" s="1"/>
  <c r="F6" i="9"/>
  <c r="G6" i="9" s="1"/>
  <c r="B6" i="9"/>
  <c r="C6" i="9" s="1"/>
  <c r="F5" i="9"/>
  <c r="G5" i="9" s="1"/>
  <c r="B5" i="9"/>
  <c r="C5" i="9" s="1"/>
  <c r="F4" i="9"/>
  <c r="G4" i="9" s="1"/>
  <c r="B4" i="9"/>
  <c r="C4" i="9" s="1"/>
  <c r="F3" i="9"/>
  <c r="G3" i="9" s="1"/>
  <c r="B3" i="9"/>
  <c r="B14" i="9" l="1"/>
  <c r="B15" i="9" s="1"/>
  <c r="G14" i="9"/>
  <c r="G15" i="9" s="1"/>
  <c r="F14" i="9"/>
  <c r="F15" i="9" s="1"/>
  <c r="H19" i="9" s="1"/>
  <c r="C3" i="9"/>
  <c r="C14" i="9" s="1"/>
  <c r="C15" i="9" s="1"/>
  <c r="E19" i="9" s="1"/>
  <c r="H23" i="9" l="1"/>
  <c r="E23" i="9" l="1"/>
  <c r="F25" i="9" l="1"/>
  <c r="E40" i="9"/>
  <c r="E43" i="9" s="1"/>
  <c r="F45" i="9" l="1"/>
  <c r="E83" i="9"/>
  <c r="E102" i="9" l="1"/>
  <c r="E105" i="9" s="1"/>
  <c r="F85" i="9"/>
  <c r="F107" i="9" l="1"/>
  <c r="E150" i="9"/>
  <c r="E153" i="9" s="1"/>
  <c r="F155" i="9" s="1"/>
</calcChain>
</file>

<file path=xl/sharedStrings.xml><?xml version="1.0" encoding="utf-8"?>
<sst xmlns="http://schemas.openxmlformats.org/spreadsheetml/2006/main" count="157" uniqueCount="83">
  <si>
    <t>COMPRAS</t>
  </si>
  <si>
    <t>VENTAS</t>
  </si>
  <si>
    <t>Liquidación Impuestos</t>
  </si>
  <si>
    <t>IGV</t>
  </si>
  <si>
    <t>Saldo del mes</t>
  </si>
  <si>
    <t>Crédito mes anterior</t>
  </si>
  <si>
    <t>Retenciones del mes</t>
  </si>
  <si>
    <t>Total a pagar</t>
  </si>
  <si>
    <t>RENTA</t>
  </si>
  <si>
    <t>PAGO TOTAL</t>
  </si>
  <si>
    <t>Percepciones del mes</t>
  </si>
  <si>
    <t>TC S/.3.153</t>
  </si>
  <si>
    <t>Retenciones del mes Ant</t>
  </si>
  <si>
    <t>c00-28634690</t>
  </si>
  <si>
    <t>001-64231</t>
  </si>
  <si>
    <t>001-309460</t>
  </si>
  <si>
    <t>001-309470</t>
  </si>
  <si>
    <t>001-4152</t>
  </si>
  <si>
    <t>001-23675</t>
  </si>
  <si>
    <t>001-94619</t>
  </si>
  <si>
    <t>346-35105</t>
  </si>
  <si>
    <t>002-61775</t>
  </si>
  <si>
    <t>002-61823</t>
  </si>
  <si>
    <t>002-61836</t>
  </si>
  <si>
    <t>002-61833</t>
  </si>
  <si>
    <t>001-23569</t>
  </si>
  <si>
    <t>001-23587</t>
  </si>
  <si>
    <t>002-61900</t>
  </si>
  <si>
    <t>FA11-00027279</t>
  </si>
  <si>
    <t>006-24209</t>
  </si>
  <si>
    <t>001-310029</t>
  </si>
  <si>
    <t>001-310100</t>
  </si>
  <si>
    <t>209-20945</t>
  </si>
  <si>
    <t>001-91014</t>
  </si>
  <si>
    <t>002-61846</t>
  </si>
  <si>
    <t>002-61844</t>
  </si>
  <si>
    <t>002-61853</t>
  </si>
  <si>
    <t>002-61869</t>
  </si>
  <si>
    <t>002-61863</t>
  </si>
  <si>
    <t>001-7884</t>
  </si>
  <si>
    <t>001-310323</t>
  </si>
  <si>
    <t>001-91070</t>
  </si>
  <si>
    <t>E001-7</t>
  </si>
  <si>
    <t>006-24246</t>
  </si>
  <si>
    <t>0018-044</t>
  </si>
  <si>
    <t>001-8858</t>
  </si>
  <si>
    <t>FA11-156490</t>
  </si>
  <si>
    <t>001-11022</t>
  </si>
  <si>
    <t>001-8808</t>
  </si>
  <si>
    <t>001-8783</t>
  </si>
  <si>
    <t>001-483</t>
  </si>
  <si>
    <t>E001-15</t>
  </si>
  <si>
    <t>C00-41583860</t>
  </si>
  <si>
    <t>FA11-95409</t>
  </si>
  <si>
    <t>FA11-36355</t>
  </si>
  <si>
    <t>C00-43190310</t>
  </si>
  <si>
    <t>E001-1094</t>
  </si>
  <si>
    <t>001-232629</t>
  </si>
  <si>
    <t>001-232630</t>
  </si>
  <si>
    <t>F001-2350</t>
  </si>
  <si>
    <t>001-1195</t>
  </si>
  <si>
    <t>F001-2324</t>
  </si>
  <si>
    <t>F028-991</t>
  </si>
  <si>
    <t>001-3925</t>
  </si>
  <si>
    <t>001-1242</t>
  </si>
  <si>
    <t>FA11-157654</t>
  </si>
  <si>
    <t>FA11-165366</t>
  </si>
  <si>
    <t>F002-252070</t>
  </si>
  <si>
    <t>FAA1-14238</t>
  </si>
  <si>
    <t>209-30335</t>
  </si>
  <si>
    <t>F004-1098</t>
  </si>
  <si>
    <t>C00-44785401</t>
  </si>
  <si>
    <t>118-20066</t>
  </si>
  <si>
    <t>003-133597</t>
  </si>
  <si>
    <t>EB01-1</t>
  </si>
  <si>
    <t>E001-16</t>
  </si>
  <si>
    <t>001-1088</t>
  </si>
  <si>
    <t>001-94091</t>
  </si>
  <si>
    <t>003-133964</t>
  </si>
  <si>
    <t>f900-12259</t>
  </si>
  <si>
    <t>001-214272</t>
  </si>
  <si>
    <t>FE 001-17</t>
  </si>
  <si>
    <t>bananitos 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</si>
</sst>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&quot;S/.&quot;* #,##0.00_);_(&quot;S/.&quot;* \(#,##0.00\);_(&quot;S/.&quot;* &quot;-&quot;??_);_(@_)"/>
    <numFmt numFmtId="165" formatCode="_(* #,##0.00_);_(* \(#,##0.00\);_(* &quot;-&quot;??_);_(@_)"/>
    <numFmt numFmtId="166" formatCode="_ * #,##0_ ;_ * \-#,##0_ ;_ * &quot;-&quot;??_ ;_ @_ "/>
    <numFmt numFmtId="167" formatCode="_ &quot;S/&quot;* #,##0_ ;_ &quot;S/&quot;* \-#,##0_ ;_ &quot;S/&quot;* &quot;-&quot;_ ;_ @_ "/>
    <numFmt numFmtId="168" formatCode="_ &quot;S/&quot;* #,##0.00_ ;_ &quot;S/&quot;* \-#,##0.00_ ;_ &quot;S/&quot;* &quot;-&quot;??_ ;_ @_ "/>
    <numFmt numFmtId="169" formatCode="_ [$€]* #,##0.00_ ;_ [$€]* \-#,##0.00_ ;_ [$€]* &quot;-&quot;??_ ;_ @_ 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color rgb="FF009900"/>
      <name val="Arial"/>
      <family val="2"/>
    </font>
    <font>
      <sz val="10"/>
      <name val="Arial"/>
      <family val="2"/>
    </font>
    <font>
      <sz val="12"/>
      <name val="BERNHARD"/>
    </font>
    <font>
      <sz val="10"/>
      <name val="BERNHARD"/>
    </font>
    <font>
      <sz val="10"/>
      <name val="Helv"/>
    </font>
    <font>
      <sz val="8"/>
      <name val="Helv"/>
    </font>
    <font>
      <sz val="12"/>
      <color indexed="8"/>
      <name val="Ottawa"/>
      <family val="2"/>
    </font>
    <font>
      <sz val="8"/>
      <color theme="4" tint="-0.249977111117893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" fillId="0" borderId="0"/>
    <xf numFmtId="165" fontId="3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2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9" fontId="14" fillId="0" borderId="0" applyNumberFormat="0">
      <protection locked="0"/>
    </xf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13" fillId="0" borderId="0"/>
    <xf numFmtId="0" fontId="1" fillId="0" borderId="0"/>
    <xf numFmtId="0" fontId="3" fillId="0" borderId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165" fontId="4" fillId="0" borderId="0" xfId="2" applyFont="1"/>
    <xf numFmtId="165" fontId="4" fillId="0" borderId="2" xfId="0" applyNumberFormat="1" applyFont="1" applyBorder="1"/>
    <xf numFmtId="166" fontId="6" fillId="0" borderId="0" xfId="0" applyNumberFormat="1" applyFont="1"/>
    <xf numFmtId="0" fontId="6" fillId="0" borderId="0" xfId="0" applyFont="1"/>
    <xf numFmtId="166" fontId="6" fillId="0" borderId="2" xfId="0" applyNumberFormat="1" applyFont="1" applyBorder="1"/>
    <xf numFmtId="166" fontId="6" fillId="0" borderId="0" xfId="0" applyNumberFormat="1" applyFont="1" applyBorder="1"/>
    <xf numFmtId="166" fontId="0" fillId="0" borderId="3" xfId="0" applyNumberFormat="1" applyBorder="1"/>
    <xf numFmtId="0" fontId="7" fillId="0" borderId="0" xfId="0" applyFont="1"/>
    <xf numFmtId="165" fontId="0" fillId="0" borderId="0" xfId="0" applyNumberFormat="1"/>
    <xf numFmtId="166" fontId="0" fillId="0" borderId="0" xfId="0" applyNumberFormat="1"/>
    <xf numFmtId="0" fontId="0" fillId="2" borderId="0" xfId="0" applyFill="1"/>
    <xf numFmtId="165" fontId="8" fillId="0" borderId="0" xfId="2" applyFont="1"/>
    <xf numFmtId="165" fontId="8" fillId="0" borderId="1" xfId="2" applyFont="1" applyBorder="1"/>
    <xf numFmtId="2" fontId="0" fillId="0" borderId="4" xfId="0" applyNumberFormat="1" applyFill="1" applyBorder="1"/>
    <xf numFmtId="165" fontId="4" fillId="3" borderId="0" xfId="2" applyFont="1" applyFill="1"/>
    <xf numFmtId="165" fontId="4" fillId="3" borderId="1" xfId="2" applyFont="1" applyFill="1" applyBorder="1"/>
    <xf numFmtId="165" fontId="15" fillId="0" borderId="0" xfId="2" applyFont="1"/>
    <xf numFmtId="165" fontId="15" fillId="3" borderId="1" xfId="2" applyFont="1" applyFill="1" applyBorder="1"/>
    <xf numFmtId="165" fontId="8" fillId="3" borderId="1" xfId="2" applyFont="1" applyFill="1" applyBorder="1"/>
    <xf numFmtId="165" fontId="8" fillId="3" borderId="0" xfId="2" applyFont="1" applyFill="1"/>
    <xf numFmtId="165" fontId="0" fillId="0" borderId="4" xfId="2" applyFont="1" applyFill="1" applyBorder="1"/>
    <xf numFmtId="10" fontId="0" fillId="2" borderId="0" xfId="0" applyNumberFormat="1" applyFill="1"/>
    <xf numFmtId="165" fontId="0" fillId="4" borderId="4" xfId="2" applyFont="1" applyFill="1" applyBorder="1"/>
    <xf numFmtId="0" fontId="0" fillId="4" borderId="0" xfId="0" applyFill="1"/>
    <xf numFmtId="0" fontId="16" fillId="0" borderId="0" xfId="0" applyFont="1"/>
    <xf numFmtId="0" fontId="16" fillId="0" borderId="0" xfId="0" applyFont="1" applyAlignment="1">
      <alignment horizontal="left"/>
    </xf>
    <xf numFmtId="14" fontId="0" fillId="4" borderId="0" xfId="0" applyNumberFormat="1" applyFill="1"/>
    <xf numFmtId="0" fontId="16" fillId="0" borderId="0" xfId="0" quotePrefix="1" applyFont="1" applyAlignment="1">
      <alignment horizontal="left"/>
    </xf>
    <xf numFmtId="0" fontId="0" fillId="0" borderId="0" xfId="0" quotePrefix="1"/>
    <xf numFmtId="14" fontId="0" fillId="0" borderId="0" xfId="0" applyNumberFormat="1"/>
    <xf numFmtId="165" fontId="0" fillId="0" borderId="0" xfId="2" applyFont="1"/>
  </cellXfs>
  <cellStyles count="21">
    <cellStyle name="Comma0 - Style1" xfId="7"/>
    <cellStyle name="Comma0 - Style2" xfId="8"/>
    <cellStyle name="Comma1 - Style1" xfId="9"/>
    <cellStyle name="Comma1 - Style2" xfId="10"/>
    <cellStyle name="Currency [0]_8-a, perstat-nov" xfId="11"/>
    <cellStyle name="Currency_8-a, perstat-nov" xfId="12"/>
    <cellStyle name="Encabez1" xfId="13"/>
    <cellStyle name="Euro" xfId="1"/>
    <cellStyle name="Euro 2" xfId="14"/>
    <cellStyle name="Euro 3" xfId="19"/>
    <cellStyle name="Millares" xfId="2" builtinId="3"/>
    <cellStyle name="Millares 2" xfId="6"/>
    <cellStyle name="Millares 2 2" xfId="20"/>
    <cellStyle name="Millares 3" xfId="15"/>
    <cellStyle name="Millares 4" xfId="3"/>
    <cellStyle name="Normal" xfId="0" builtinId="0"/>
    <cellStyle name="Normal 2" xfId="5"/>
    <cellStyle name="Normal 2 2" xfId="18"/>
    <cellStyle name="Normal 3" xfId="4"/>
    <cellStyle name="Normal 4" xfId="17"/>
    <cellStyle name="RM" xfId="16"/>
  </cellStyles>
  <dxfs count="0"/>
  <tableStyles count="0" defaultTableStyle="TableStyleMedium9" defaultPivotStyle="PivotStyleLight16"/>
  <colors>
    <mruColors>
      <color rgb="FF009900"/>
      <color rgb="FF66FF33"/>
      <color rgb="FF0000FF"/>
      <color rgb="FFFF33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0"/>
  <sheetViews>
    <sheetView tabSelected="1" topLeftCell="A174" zoomScale="124" zoomScaleNormal="124" workbookViewId="0">
      <selection activeCell="H187" sqref="H187"/>
    </sheetView>
  </sheetViews>
  <sheetFormatPr baseColWidth="10" defaultRowHeight="12.75"/>
  <cols>
    <col min="1" max="1" width="11.42578125" style="26"/>
    <col min="5" max="5" width="12.85546875" customWidth="1"/>
    <col min="7" max="7" width="11.5703125" bestFit="1" customWidth="1"/>
    <col min="9" max="9" width="4.85546875" customWidth="1"/>
  </cols>
  <sheetData>
    <row r="1" spans="1:10">
      <c r="B1" s="9" t="s">
        <v>82</v>
      </c>
    </row>
    <row r="2" spans="1:10">
      <c r="B2" s="1" t="s">
        <v>0</v>
      </c>
      <c r="F2" s="1" t="s">
        <v>1</v>
      </c>
    </row>
    <row r="3" spans="1:10">
      <c r="A3" s="29" t="s">
        <v>44</v>
      </c>
      <c r="B3" s="2">
        <f>E3/1.18</f>
        <v>8.4745762711864412</v>
      </c>
      <c r="C3" s="2">
        <f>B3*18%</f>
        <v>1.5254237288135593</v>
      </c>
      <c r="D3" s="2"/>
      <c r="E3" s="15">
        <v>10</v>
      </c>
      <c r="F3" s="2">
        <f>H3/1.18</f>
        <v>0</v>
      </c>
      <c r="G3" s="2">
        <f>F3*18%</f>
        <v>0</v>
      </c>
      <c r="H3" s="17"/>
    </row>
    <row r="4" spans="1:10">
      <c r="A4" s="29" t="s">
        <v>45</v>
      </c>
      <c r="B4" s="2">
        <f t="shared" ref="B4:B13" si="0">E4/1.18</f>
        <v>147.96610169491527</v>
      </c>
      <c r="C4" s="2">
        <f t="shared" ref="C4:C13" si="1">B4*18%</f>
        <v>26.633898305084745</v>
      </c>
      <c r="D4" s="2"/>
      <c r="E4" s="15">
        <v>174.6</v>
      </c>
      <c r="F4" s="18">
        <f>H4/1.18</f>
        <v>0</v>
      </c>
      <c r="G4" s="18">
        <f>F4*18%</f>
        <v>0</v>
      </c>
      <c r="H4" s="19"/>
      <c r="J4" s="25"/>
    </row>
    <row r="5" spans="1:10">
      <c r="A5" s="27" t="s">
        <v>46</v>
      </c>
      <c r="B5" s="2">
        <f t="shared" si="0"/>
        <v>159.57627118644069</v>
      </c>
      <c r="C5" s="2">
        <f t="shared" si="1"/>
        <v>28.723728813559323</v>
      </c>
      <c r="D5" s="2"/>
      <c r="E5" s="15">
        <v>188.3</v>
      </c>
      <c r="F5" s="18">
        <f>H5/1.18</f>
        <v>0</v>
      </c>
      <c r="G5" s="18">
        <f>F5*18%</f>
        <v>0</v>
      </c>
      <c r="H5" s="19"/>
    </row>
    <row r="6" spans="1:10">
      <c r="A6" s="29" t="s">
        <v>47</v>
      </c>
      <c r="B6" s="2">
        <f t="shared" si="0"/>
        <v>11.610169491525424</v>
      </c>
      <c r="C6" s="2">
        <f t="shared" si="1"/>
        <v>2.0898305084745763</v>
      </c>
      <c r="D6" s="2"/>
      <c r="E6" s="15">
        <v>13.7</v>
      </c>
      <c r="F6" s="18">
        <f>H6/1.18</f>
        <v>0</v>
      </c>
      <c r="G6" s="18">
        <f>F6*18%</f>
        <v>0</v>
      </c>
      <c r="H6" s="19"/>
    </row>
    <row r="7" spans="1:10">
      <c r="A7" s="29" t="s">
        <v>48</v>
      </c>
      <c r="B7" s="2">
        <f t="shared" si="0"/>
        <v>316.61016949152548</v>
      </c>
      <c r="C7" s="2">
        <f t="shared" si="1"/>
        <v>56.989830508474583</v>
      </c>
      <c r="D7" s="2"/>
      <c r="E7" s="15">
        <v>373.6</v>
      </c>
      <c r="F7" s="18">
        <f t="shared" ref="F7:F12" si="2">H7/1.18</f>
        <v>0</v>
      </c>
      <c r="G7" s="18">
        <f t="shared" ref="G7:G12" si="3">F7*18%</f>
        <v>0</v>
      </c>
      <c r="H7" s="19"/>
    </row>
    <row r="8" spans="1:10">
      <c r="A8" s="29" t="s">
        <v>50</v>
      </c>
      <c r="B8" s="2">
        <f t="shared" si="0"/>
        <v>5.9322033898305087</v>
      </c>
      <c r="C8" s="2">
        <f t="shared" si="1"/>
        <v>1.0677966101694916</v>
      </c>
      <c r="D8" s="2"/>
      <c r="E8" s="15">
        <v>7</v>
      </c>
      <c r="F8" s="18">
        <f t="shared" si="2"/>
        <v>0</v>
      </c>
      <c r="G8" s="18">
        <f t="shared" si="3"/>
        <v>0</v>
      </c>
      <c r="H8" s="19"/>
    </row>
    <row r="9" spans="1:10">
      <c r="A9" s="29" t="s">
        <v>49</v>
      </c>
      <c r="B9" s="2">
        <f t="shared" si="0"/>
        <v>52.796610169491522</v>
      </c>
      <c r="C9" s="2">
        <f t="shared" si="1"/>
        <v>9.503389830508473</v>
      </c>
      <c r="D9" s="2"/>
      <c r="E9" s="15">
        <v>62.3</v>
      </c>
      <c r="F9" s="18">
        <f t="shared" si="2"/>
        <v>0</v>
      </c>
      <c r="G9" s="18">
        <f t="shared" si="3"/>
        <v>0</v>
      </c>
      <c r="H9" s="19"/>
    </row>
    <row r="10" spans="1:10">
      <c r="A10" s="27"/>
      <c r="B10" s="2">
        <f t="shared" si="0"/>
        <v>0</v>
      </c>
      <c r="C10" s="2">
        <f t="shared" si="1"/>
        <v>0</v>
      </c>
      <c r="D10" s="2"/>
      <c r="E10" s="15"/>
      <c r="F10" s="18">
        <f t="shared" si="2"/>
        <v>0</v>
      </c>
      <c r="G10" s="18">
        <f t="shared" si="3"/>
        <v>0</v>
      </c>
      <c r="H10" s="19"/>
    </row>
    <row r="11" spans="1:10">
      <c r="A11" s="27"/>
      <c r="B11" s="2">
        <f t="shared" si="0"/>
        <v>0</v>
      </c>
      <c r="C11" s="2">
        <f t="shared" si="1"/>
        <v>0</v>
      </c>
      <c r="D11" s="2"/>
      <c r="E11" s="15"/>
      <c r="F11" s="18">
        <f t="shared" si="2"/>
        <v>0</v>
      </c>
      <c r="G11" s="18">
        <f t="shared" si="3"/>
        <v>0</v>
      </c>
      <c r="H11" s="19"/>
    </row>
    <row r="12" spans="1:10">
      <c r="A12" s="27"/>
      <c r="B12" s="2">
        <f t="shared" si="0"/>
        <v>0</v>
      </c>
      <c r="C12" s="2">
        <f t="shared" si="1"/>
        <v>0</v>
      </c>
      <c r="D12" s="2"/>
      <c r="E12" s="15"/>
      <c r="F12" s="18">
        <f t="shared" si="2"/>
        <v>0</v>
      </c>
      <c r="G12" s="18">
        <f t="shared" si="3"/>
        <v>0</v>
      </c>
      <c r="H12" s="19"/>
    </row>
    <row r="13" spans="1:10">
      <c r="A13" s="27"/>
      <c r="B13" s="2">
        <f t="shared" si="0"/>
        <v>0</v>
      </c>
      <c r="C13" s="2">
        <f t="shared" si="1"/>
        <v>0</v>
      </c>
      <c r="D13" s="2"/>
      <c r="E13" s="15"/>
      <c r="F13" s="13">
        <f>H13/1.18</f>
        <v>0</v>
      </c>
      <c r="G13" s="13">
        <f>F13*18%</f>
        <v>0</v>
      </c>
      <c r="H13" s="14"/>
    </row>
    <row r="14" spans="1:10">
      <c r="A14" s="27"/>
      <c r="B14" s="3">
        <f t="shared" ref="B14:H14" si="4">SUM(B3:B13)</f>
        <v>702.96610169491532</v>
      </c>
      <c r="C14" s="3">
        <f t="shared" si="4"/>
        <v>126.53389830508475</v>
      </c>
      <c r="D14" s="3"/>
      <c r="E14" s="3">
        <f t="shared" si="4"/>
        <v>829.5</v>
      </c>
      <c r="F14" s="3">
        <f t="shared" si="4"/>
        <v>0</v>
      </c>
      <c r="G14" s="3">
        <f t="shared" si="4"/>
        <v>0</v>
      </c>
      <c r="H14" s="3">
        <f t="shared" si="4"/>
        <v>0</v>
      </c>
    </row>
    <row r="15" spans="1:10">
      <c r="A15" s="27"/>
      <c r="B15" s="3">
        <f t="shared" ref="B15:H15" si="5">ROUND(B14,0)</f>
        <v>703</v>
      </c>
      <c r="C15" s="3">
        <f t="shared" si="5"/>
        <v>127</v>
      </c>
      <c r="D15" s="3"/>
      <c r="E15" s="3">
        <f t="shared" si="5"/>
        <v>830</v>
      </c>
      <c r="F15" s="3">
        <f t="shared" si="5"/>
        <v>0</v>
      </c>
      <c r="G15" s="3">
        <f t="shared" si="5"/>
        <v>0</v>
      </c>
      <c r="H15" s="3">
        <f t="shared" si="5"/>
        <v>0</v>
      </c>
    </row>
    <row r="16" spans="1:10">
      <c r="A16" s="27"/>
      <c r="E16" s="10"/>
    </row>
    <row r="17" spans="1:10">
      <c r="A17" s="27"/>
      <c r="B17" s="1" t="s">
        <v>2</v>
      </c>
      <c r="G17" s="12"/>
    </row>
    <row r="18" spans="1:10">
      <c r="A18" s="27"/>
      <c r="B18" s="1" t="s">
        <v>3</v>
      </c>
      <c r="F18" s="1" t="s">
        <v>8</v>
      </c>
      <c r="G18" s="12"/>
    </row>
    <row r="19" spans="1:10">
      <c r="A19" s="27"/>
      <c r="B19" t="s">
        <v>4</v>
      </c>
      <c r="E19" s="4">
        <f>G15-C15</f>
        <v>-127</v>
      </c>
      <c r="F19" t="s">
        <v>4</v>
      </c>
      <c r="G19" s="23">
        <v>0.01</v>
      </c>
      <c r="H19" s="7">
        <f>+F15*G19*0.9333</f>
        <v>0</v>
      </c>
    </row>
    <row r="20" spans="1:10">
      <c r="A20" s="27"/>
      <c r="B20" t="s">
        <v>5</v>
      </c>
      <c r="E20" s="4">
        <v>-47</v>
      </c>
    </row>
    <row r="21" spans="1:10">
      <c r="A21" s="27"/>
      <c r="B21" t="s">
        <v>10</v>
      </c>
      <c r="E21" s="5"/>
    </row>
    <row r="22" spans="1:10">
      <c r="A22" s="27"/>
      <c r="B22" t="s">
        <v>6</v>
      </c>
      <c r="E22" s="5"/>
    </row>
    <row r="23" spans="1:10">
      <c r="A23" s="27"/>
      <c r="B23" t="s">
        <v>7</v>
      </c>
      <c r="E23" s="6">
        <f>SUM(E19:E22)</f>
        <v>-174</v>
      </c>
      <c r="F23" t="s">
        <v>7</v>
      </c>
      <c r="H23" s="6">
        <f>H19+H20+H22</f>
        <v>0</v>
      </c>
      <c r="J23" s="11"/>
    </row>
    <row r="24" spans="1:10" ht="13.5" thickBot="1">
      <c r="A24" s="27"/>
    </row>
    <row r="25" spans="1:10" ht="13.5" thickBot="1">
      <c r="A25" s="27"/>
      <c r="B25" t="s">
        <v>9</v>
      </c>
      <c r="F25" s="8">
        <f>IF(E23&gt;0,E23+H23,IF(E23&lt;0,H23*1))</f>
        <v>0</v>
      </c>
    </row>
    <row r="26" spans="1:10">
      <c r="A26" s="27"/>
    </row>
    <row r="27" spans="1:10">
      <c r="A27" s="27"/>
    </row>
    <row r="28" spans="1:10">
      <c r="A28" s="27"/>
      <c r="B28" s="9" t="s">
        <v>82</v>
      </c>
    </row>
    <row r="29" spans="1:10">
      <c r="A29" s="27"/>
      <c r="B29" s="1" t="s">
        <v>0</v>
      </c>
      <c r="F29" s="1" t="s">
        <v>1</v>
      </c>
    </row>
    <row r="30" spans="1:10">
      <c r="A30" s="27"/>
      <c r="B30" s="2">
        <f>E30/1.18</f>
        <v>0</v>
      </c>
      <c r="C30" s="2">
        <f>B30*18%</f>
        <v>0</v>
      </c>
      <c r="D30" s="2"/>
      <c r="E30" s="15"/>
      <c r="F30" s="16">
        <f>H30/1.18</f>
        <v>1016.949152542373</v>
      </c>
      <c r="G30" s="16">
        <f>F30*18%</f>
        <v>183.05084745762713</v>
      </c>
      <c r="H30" s="17">
        <v>1200</v>
      </c>
      <c r="I30" t="s">
        <v>51</v>
      </c>
    </row>
    <row r="31" spans="1:10">
      <c r="A31" s="27"/>
      <c r="B31" s="2">
        <f t="shared" ref="B31" si="6">E31/1.18</f>
        <v>0</v>
      </c>
      <c r="C31" s="2">
        <f t="shared" ref="C31" si="7">B31*18%</f>
        <v>0</v>
      </c>
      <c r="D31" s="2"/>
      <c r="E31" s="15"/>
      <c r="F31" s="16">
        <f t="shared" ref="F31" si="8">H31/1.18</f>
        <v>0</v>
      </c>
      <c r="G31" s="16">
        <f t="shared" ref="G31" si="9">F31*18%</f>
        <v>0</v>
      </c>
      <c r="H31" s="17"/>
    </row>
    <row r="32" spans="1:10">
      <c r="A32" s="27"/>
      <c r="B32" s="2">
        <f t="shared" ref="B32" si="10">E32/1.18</f>
        <v>0</v>
      </c>
      <c r="C32" s="2">
        <f t="shared" ref="C32" si="11">B32*18%</f>
        <v>0</v>
      </c>
      <c r="D32" s="2"/>
      <c r="E32" s="15"/>
      <c r="F32" s="16"/>
      <c r="G32" s="16"/>
      <c r="H32" s="17"/>
    </row>
    <row r="33" spans="1:14">
      <c r="A33" s="27"/>
      <c r="B33" s="2">
        <f>E33/1.18</f>
        <v>0</v>
      </c>
      <c r="C33" s="2">
        <f>B33*18%</f>
        <v>0</v>
      </c>
      <c r="D33" s="2"/>
      <c r="E33" s="15"/>
      <c r="F33" s="13">
        <f t="shared" ref="F33" si="12">H33/1.18</f>
        <v>0</v>
      </c>
      <c r="G33" s="13">
        <f t="shared" ref="G33" si="13">F33*18%</f>
        <v>0</v>
      </c>
      <c r="H33" s="14"/>
    </row>
    <row r="34" spans="1:14">
      <c r="A34" s="27"/>
      <c r="B34" s="3">
        <f>SUM(B30:B33)</f>
        <v>0</v>
      </c>
      <c r="C34" s="3">
        <f>SUM(C30:C33)</f>
        <v>0</v>
      </c>
      <c r="D34" s="3"/>
      <c r="E34" s="3">
        <f>SUM(E30:E33)</f>
        <v>0</v>
      </c>
      <c r="F34" s="3">
        <f>SUM(F30:F33)</f>
        <v>1016.949152542373</v>
      </c>
      <c r="G34" s="3">
        <f>SUM(G30:G33)</f>
        <v>183.05084745762713</v>
      </c>
      <c r="H34" s="3">
        <f>SUM(H30:H33)</f>
        <v>1200</v>
      </c>
    </row>
    <row r="35" spans="1:14">
      <c r="A35" s="27"/>
      <c r="B35" s="3">
        <f t="shared" ref="B35:H35" si="14">ROUND(B34,0)</f>
        <v>0</v>
      </c>
      <c r="C35" s="3">
        <f t="shared" si="14"/>
        <v>0</v>
      </c>
      <c r="D35" s="3"/>
      <c r="E35" s="3">
        <f t="shared" si="14"/>
        <v>0</v>
      </c>
      <c r="F35" s="3">
        <f t="shared" si="14"/>
        <v>1017</v>
      </c>
      <c r="G35" s="3">
        <f t="shared" si="14"/>
        <v>183</v>
      </c>
      <c r="H35" s="3">
        <f t="shared" si="14"/>
        <v>1200</v>
      </c>
    </row>
    <row r="36" spans="1:14">
      <c r="A36" s="27"/>
      <c r="E36" s="10"/>
    </row>
    <row r="37" spans="1:14">
      <c r="A37" s="27"/>
      <c r="B37" s="1" t="s">
        <v>2</v>
      </c>
      <c r="G37" s="12"/>
    </row>
    <row r="38" spans="1:14">
      <c r="A38" s="27"/>
      <c r="B38" s="1" t="s">
        <v>3</v>
      </c>
      <c r="F38" s="1" t="s">
        <v>8</v>
      </c>
      <c r="G38" s="12"/>
    </row>
    <row r="39" spans="1:14">
      <c r="A39" s="27"/>
      <c r="B39" t="s">
        <v>4</v>
      </c>
      <c r="E39" s="4">
        <f>G35-C35</f>
        <v>183</v>
      </c>
      <c r="F39" t="s">
        <v>4</v>
      </c>
      <c r="G39" s="23">
        <v>0.01</v>
      </c>
      <c r="H39" s="7">
        <f>+F35*G39*0.9333</f>
        <v>9.4916610000000006</v>
      </c>
    </row>
    <row r="40" spans="1:14">
      <c r="A40" s="27"/>
      <c r="B40" t="s">
        <v>5</v>
      </c>
      <c r="E40" s="4">
        <f>+E23</f>
        <v>-174</v>
      </c>
    </row>
    <row r="41" spans="1:14">
      <c r="A41" s="27"/>
      <c r="B41" t="s">
        <v>10</v>
      </c>
      <c r="E41" s="5"/>
    </row>
    <row r="42" spans="1:14">
      <c r="A42" s="27"/>
      <c r="B42" t="s">
        <v>6</v>
      </c>
      <c r="E42" s="5"/>
    </row>
    <row r="43" spans="1:14">
      <c r="A43" s="27"/>
      <c r="B43" t="s">
        <v>7</v>
      </c>
      <c r="E43" s="6">
        <f>SUM(E39:E42)</f>
        <v>9</v>
      </c>
      <c r="F43" t="s">
        <v>7</v>
      </c>
      <c r="H43" s="6">
        <f>H39+H40+H42</f>
        <v>9.4916610000000006</v>
      </c>
    </row>
    <row r="44" spans="1:14" ht="13.5" thickBot="1">
      <c r="A44" s="27"/>
      <c r="N44" s="1"/>
    </row>
    <row r="45" spans="1:14" ht="13.5" thickBot="1">
      <c r="A45" s="27"/>
      <c r="B45" t="s">
        <v>9</v>
      </c>
      <c r="F45" s="8">
        <f>IF(E43&gt;0,E43+H43,IF(E43&lt;0,H43*1))</f>
        <v>18.491661000000001</v>
      </c>
    </row>
    <row r="46" spans="1:14">
      <c r="A46" s="27"/>
    </row>
    <row r="47" spans="1:14">
      <c r="A47" s="27"/>
      <c r="B47" s="9" t="s">
        <v>82</v>
      </c>
    </row>
    <row r="48" spans="1:14">
      <c r="A48" s="27"/>
      <c r="B48" s="1" t="s">
        <v>0</v>
      </c>
      <c r="F48" s="1" t="s">
        <v>1</v>
      </c>
    </row>
    <row r="49" spans="1:12">
      <c r="A49" s="27"/>
      <c r="B49" s="2"/>
      <c r="C49" s="2"/>
      <c r="D49" s="2"/>
      <c r="E49" s="22"/>
      <c r="F49" s="16">
        <f>H49/1.18</f>
        <v>932.20338983050851</v>
      </c>
      <c r="G49" s="16">
        <f>F49*18%</f>
        <v>167.79661016949152</v>
      </c>
      <c r="H49" s="17">
        <v>1100</v>
      </c>
      <c r="I49" s="30" t="s">
        <v>74</v>
      </c>
    </row>
    <row r="50" spans="1:12">
      <c r="A50" s="27" t="s">
        <v>52</v>
      </c>
      <c r="B50" s="2">
        <f t="shared" ref="B50" si="15">E50/1.18</f>
        <v>43.313559322033903</v>
      </c>
      <c r="C50" s="2">
        <f t="shared" ref="C50" si="16">B50*18%</f>
        <v>7.7964406779661024</v>
      </c>
      <c r="D50" s="2"/>
      <c r="E50" s="22">
        <f>54.98-3.87</f>
        <v>51.11</v>
      </c>
      <c r="F50" s="16">
        <f t="shared" ref="F50:F73" si="17">H50/1.18</f>
        <v>1332.2033898305085</v>
      </c>
      <c r="G50" s="16">
        <f t="shared" ref="G50:G73" si="18">F50*18%</f>
        <v>239.79661016949152</v>
      </c>
      <c r="H50" s="17">
        <v>1572</v>
      </c>
      <c r="I50" t="s">
        <v>75</v>
      </c>
    </row>
    <row r="51" spans="1:12">
      <c r="A51" s="27" t="s">
        <v>53</v>
      </c>
      <c r="B51" s="2">
        <f t="shared" ref="B51:B60" si="19">E51/1.18</f>
        <v>-127.03389830508476</v>
      </c>
      <c r="C51" s="2">
        <f t="shared" ref="C51:C60" si="20">B51*18%</f>
        <v>-22.866101694915255</v>
      </c>
      <c r="D51" s="2"/>
      <c r="E51" s="22">
        <v>-149.9</v>
      </c>
      <c r="F51" s="21">
        <f t="shared" si="17"/>
        <v>0</v>
      </c>
      <c r="G51" s="21">
        <f t="shared" si="18"/>
        <v>0</v>
      </c>
      <c r="H51" s="20"/>
    </row>
    <row r="52" spans="1:12">
      <c r="A52" s="27" t="s">
        <v>54</v>
      </c>
      <c r="B52" s="2">
        <f t="shared" si="19"/>
        <v>550.59322033898309</v>
      </c>
      <c r="C52" s="2">
        <f t="shared" si="20"/>
        <v>99.106779661016958</v>
      </c>
      <c r="D52" s="2"/>
      <c r="E52" s="22">
        <v>649.70000000000005</v>
      </c>
      <c r="F52" s="21">
        <f t="shared" si="17"/>
        <v>0</v>
      </c>
      <c r="G52" s="21">
        <f t="shared" si="18"/>
        <v>0</v>
      </c>
      <c r="H52" s="20"/>
    </row>
    <row r="53" spans="1:12">
      <c r="A53" s="27" t="s">
        <v>55</v>
      </c>
      <c r="B53" s="2">
        <f t="shared" si="19"/>
        <v>41.669491525423723</v>
      </c>
      <c r="C53" s="2">
        <f t="shared" si="20"/>
        <v>7.5005084745762698</v>
      </c>
      <c r="D53" s="2"/>
      <c r="E53" s="22">
        <f>54.98-5.81</f>
        <v>49.169999999999995</v>
      </c>
      <c r="F53" s="21">
        <f t="shared" si="17"/>
        <v>0</v>
      </c>
      <c r="G53" s="21">
        <f t="shared" si="18"/>
        <v>0</v>
      </c>
      <c r="H53" s="20"/>
    </row>
    <row r="54" spans="1:12">
      <c r="A54" s="29" t="s">
        <v>76</v>
      </c>
      <c r="B54" s="2">
        <f t="shared" ref="B54" si="21">E54/1.18</f>
        <v>25.423728813559322</v>
      </c>
      <c r="C54" s="2">
        <f t="shared" ref="C54" si="22">B54*18%</f>
        <v>4.5762711864406773</v>
      </c>
      <c r="D54" s="2"/>
      <c r="E54" s="22">
        <v>30</v>
      </c>
      <c r="F54" s="21"/>
      <c r="G54" s="21"/>
      <c r="H54" s="20"/>
    </row>
    <row r="55" spans="1:12" ht="12.75" customHeight="1">
      <c r="A55" s="27" t="s">
        <v>56</v>
      </c>
      <c r="B55" s="2">
        <f t="shared" si="19"/>
        <v>29.237288135593221</v>
      </c>
      <c r="C55" s="2">
        <f t="shared" si="20"/>
        <v>5.2627118644067794</v>
      </c>
      <c r="D55" s="2"/>
      <c r="E55" s="22">
        <v>34.5</v>
      </c>
      <c r="F55" s="21">
        <f t="shared" si="17"/>
        <v>0</v>
      </c>
      <c r="G55" s="21">
        <f t="shared" si="18"/>
        <v>0</v>
      </c>
      <c r="H55" s="20"/>
    </row>
    <row r="56" spans="1:12">
      <c r="A56" s="29" t="s">
        <v>57</v>
      </c>
      <c r="B56" s="2">
        <f t="shared" si="19"/>
        <v>127.97457627118644</v>
      </c>
      <c r="C56" s="2">
        <f t="shared" si="20"/>
        <v>23.035423728813559</v>
      </c>
      <c r="D56" s="2"/>
      <c r="E56" s="22">
        <v>151.01</v>
      </c>
      <c r="F56" s="21">
        <f t="shared" si="17"/>
        <v>0</v>
      </c>
      <c r="G56" s="21">
        <f t="shared" si="18"/>
        <v>0</v>
      </c>
      <c r="H56" s="20"/>
    </row>
    <row r="57" spans="1:12">
      <c r="A57" s="29" t="s">
        <v>58</v>
      </c>
      <c r="B57" s="2">
        <f t="shared" ref="B57:B59" si="23">E57/1.18</f>
        <v>926.26271186440681</v>
      </c>
      <c r="C57" s="2">
        <f t="shared" ref="C57:C59" si="24">B57*18%</f>
        <v>166.72728813559323</v>
      </c>
      <c r="D57" s="2"/>
      <c r="E57" s="22">
        <v>1092.99</v>
      </c>
      <c r="F57" s="21"/>
      <c r="G57" s="21"/>
      <c r="H57" s="20"/>
    </row>
    <row r="58" spans="1:12">
      <c r="A58" s="29" t="s">
        <v>59</v>
      </c>
      <c r="B58" s="2">
        <f t="shared" si="23"/>
        <v>14.322033898305085</v>
      </c>
      <c r="C58" s="2">
        <f t="shared" si="24"/>
        <v>2.5779661016949151</v>
      </c>
      <c r="D58" s="2"/>
      <c r="E58" s="22">
        <v>16.899999999999999</v>
      </c>
      <c r="F58" s="21"/>
      <c r="G58" s="21"/>
      <c r="H58" s="20"/>
      <c r="J58" s="31"/>
      <c r="L58" s="32"/>
    </row>
    <row r="59" spans="1:12">
      <c r="A59" s="29" t="s">
        <v>60</v>
      </c>
      <c r="B59" s="2">
        <f t="shared" si="23"/>
        <v>33.898305084745765</v>
      </c>
      <c r="C59" s="2">
        <f t="shared" si="24"/>
        <v>6.101694915254237</v>
      </c>
      <c r="D59" s="2"/>
      <c r="E59" s="22">
        <v>40</v>
      </c>
      <c r="F59" s="21"/>
      <c r="G59" s="21"/>
      <c r="H59" s="20"/>
    </row>
    <row r="60" spans="1:12">
      <c r="A60" s="29" t="s">
        <v>61</v>
      </c>
      <c r="B60" s="2">
        <f t="shared" si="19"/>
        <v>10.16949152542373</v>
      </c>
      <c r="C60" s="2">
        <f t="shared" si="20"/>
        <v>1.8305084745762714</v>
      </c>
      <c r="D60" s="2"/>
      <c r="E60" s="22">
        <v>12</v>
      </c>
      <c r="F60" s="21">
        <f t="shared" si="17"/>
        <v>0</v>
      </c>
      <c r="G60" s="21">
        <f t="shared" si="18"/>
        <v>0</v>
      </c>
      <c r="H60" s="20"/>
    </row>
    <row r="61" spans="1:12">
      <c r="A61" s="27" t="s">
        <v>62</v>
      </c>
      <c r="B61" s="2">
        <f t="shared" ref="B61:B65" si="25">E61/1.18</f>
        <v>33.898305084745765</v>
      </c>
      <c r="C61" s="2">
        <f t="shared" ref="C61:C65" si="26">B61*18%</f>
        <v>6.101694915254237</v>
      </c>
      <c r="D61" s="2"/>
      <c r="E61" s="22">
        <v>40</v>
      </c>
      <c r="F61" s="21"/>
      <c r="G61" s="21"/>
      <c r="H61" s="20"/>
    </row>
    <row r="62" spans="1:12">
      <c r="A62" s="29" t="s">
        <v>63</v>
      </c>
      <c r="B62" s="2">
        <f t="shared" ref="B62:B64" si="27">E62/1.18</f>
        <v>1005.7627118644068</v>
      </c>
      <c r="C62" s="2">
        <f t="shared" ref="C62:C64" si="28">B62*18%</f>
        <v>181.03728813559323</v>
      </c>
      <c r="D62" s="2"/>
      <c r="E62" s="22">
        <v>1186.8</v>
      </c>
      <c r="F62" s="21"/>
      <c r="G62" s="21"/>
      <c r="H62" s="20"/>
    </row>
    <row r="63" spans="1:12">
      <c r="A63" s="29" t="s">
        <v>64</v>
      </c>
      <c r="B63" s="2">
        <f t="shared" si="27"/>
        <v>17.627118644067799</v>
      </c>
      <c r="C63" s="2">
        <f t="shared" si="28"/>
        <v>3.1728813559322036</v>
      </c>
      <c r="D63" s="2"/>
      <c r="E63" s="22">
        <v>20.8</v>
      </c>
      <c r="F63" s="21"/>
      <c r="G63" s="21"/>
      <c r="H63" s="20"/>
    </row>
    <row r="64" spans="1:12">
      <c r="A64" s="27" t="s">
        <v>65</v>
      </c>
      <c r="B64" s="2">
        <f t="shared" si="27"/>
        <v>422.88135593220341</v>
      </c>
      <c r="C64" s="2">
        <f t="shared" si="28"/>
        <v>76.118644067796609</v>
      </c>
      <c r="D64" s="2"/>
      <c r="E64" s="22">
        <v>499</v>
      </c>
      <c r="F64" s="21"/>
      <c r="G64" s="21"/>
      <c r="H64" s="20"/>
    </row>
    <row r="65" spans="1:8">
      <c r="A65" s="27" t="s">
        <v>66</v>
      </c>
      <c r="B65" s="2">
        <f t="shared" si="25"/>
        <v>14.237288135593221</v>
      </c>
      <c r="C65" s="2">
        <f t="shared" si="26"/>
        <v>2.5627118644067797</v>
      </c>
      <c r="D65" s="2"/>
      <c r="E65" s="22">
        <v>16.8</v>
      </c>
      <c r="F65" s="21"/>
      <c r="G65" s="21"/>
      <c r="H65" s="20"/>
    </row>
    <row r="66" spans="1:8">
      <c r="A66" s="27" t="s">
        <v>67</v>
      </c>
      <c r="B66" s="2">
        <f t="shared" ref="B66:B72" si="29">E66/1.18</f>
        <v>298.11016949152543</v>
      </c>
      <c r="C66" s="2">
        <f t="shared" ref="C66:C72" si="30">B66*18%</f>
        <v>53.659830508474577</v>
      </c>
      <c r="D66" s="2"/>
      <c r="E66" s="22">
        <v>351.77</v>
      </c>
      <c r="F66" s="21"/>
      <c r="G66" s="21"/>
      <c r="H66" s="20"/>
    </row>
    <row r="67" spans="1:8">
      <c r="A67" s="27" t="s">
        <v>68</v>
      </c>
      <c r="B67" s="2">
        <f t="shared" si="29"/>
        <v>26.694915254237291</v>
      </c>
      <c r="C67" s="2">
        <f t="shared" si="30"/>
        <v>4.8050847457627119</v>
      </c>
      <c r="D67" s="2"/>
      <c r="E67" s="22">
        <v>31.5</v>
      </c>
      <c r="F67" s="21"/>
      <c r="G67" s="21"/>
      <c r="H67" s="20"/>
    </row>
    <row r="68" spans="1:8">
      <c r="A68" s="29" t="s">
        <v>69</v>
      </c>
      <c r="B68" s="2">
        <f t="shared" si="29"/>
        <v>8.4745762711864412</v>
      </c>
      <c r="C68" s="2">
        <f t="shared" si="30"/>
        <v>1.5254237288135593</v>
      </c>
      <c r="D68" s="2"/>
      <c r="E68" s="22">
        <v>10</v>
      </c>
      <c r="F68" s="21"/>
      <c r="G68" s="21"/>
      <c r="H68" s="20"/>
    </row>
    <row r="69" spans="1:8">
      <c r="A69" s="29" t="s">
        <v>70</v>
      </c>
      <c r="B69" s="2">
        <f t="shared" ref="B69:B70" si="31">E69/1.18</f>
        <v>758.83050847457628</v>
      </c>
      <c r="C69" s="2">
        <f t="shared" ref="C69:C70" si="32">B69*18%</f>
        <v>136.58949152542374</v>
      </c>
      <c r="D69" s="2"/>
      <c r="E69" s="22">
        <v>895.42</v>
      </c>
      <c r="F69" s="21"/>
      <c r="G69" s="21"/>
      <c r="H69" s="20"/>
    </row>
    <row r="70" spans="1:8">
      <c r="A70" s="29" t="s">
        <v>71</v>
      </c>
      <c r="B70" s="2">
        <f t="shared" si="31"/>
        <v>43.872881355932201</v>
      </c>
      <c r="C70" s="2">
        <f t="shared" si="32"/>
        <v>7.8971186440677954</v>
      </c>
      <c r="D70" s="2"/>
      <c r="E70" s="22">
        <f>54.98-3.21</f>
        <v>51.769999999999996</v>
      </c>
      <c r="F70" s="21"/>
      <c r="G70" s="21"/>
      <c r="H70" s="20"/>
    </row>
    <row r="71" spans="1:8">
      <c r="A71" s="29" t="s">
        <v>72</v>
      </c>
      <c r="B71" s="2">
        <f t="shared" si="29"/>
        <v>42.372881355932208</v>
      </c>
      <c r="C71" s="2">
        <f t="shared" si="30"/>
        <v>7.6271186440677967</v>
      </c>
      <c r="D71" s="2"/>
      <c r="E71" s="22">
        <v>50</v>
      </c>
      <c r="F71" s="21"/>
      <c r="G71" s="21"/>
      <c r="H71" s="20"/>
    </row>
    <row r="72" spans="1:8">
      <c r="A72" s="29" t="s">
        <v>73</v>
      </c>
      <c r="B72" s="2">
        <f t="shared" si="29"/>
        <v>12.457627118644067</v>
      </c>
      <c r="C72" s="2">
        <f t="shared" si="30"/>
        <v>2.2423728813559323</v>
      </c>
      <c r="D72" s="2"/>
      <c r="E72" s="22">
        <v>14.7</v>
      </c>
      <c r="F72" s="16">
        <f t="shared" si="17"/>
        <v>0</v>
      </c>
      <c r="G72" s="16">
        <f t="shared" si="18"/>
        <v>0</v>
      </c>
      <c r="H72" s="17"/>
    </row>
    <row r="73" spans="1:8">
      <c r="A73" s="27"/>
      <c r="B73" s="2">
        <f>E73/1.18</f>
        <v>0</v>
      </c>
      <c r="C73" s="2">
        <f>B73*18%</f>
        <v>0</v>
      </c>
      <c r="D73" s="2"/>
      <c r="E73" s="22"/>
      <c r="F73" s="13">
        <f t="shared" si="17"/>
        <v>0</v>
      </c>
      <c r="G73" s="13">
        <f t="shared" si="18"/>
        <v>0</v>
      </c>
      <c r="H73" s="14"/>
    </row>
    <row r="74" spans="1:8" ht="12.75" customHeight="1">
      <c r="A74" s="27"/>
      <c r="B74" s="3">
        <f t="shared" ref="B74:H74" si="33">SUM(B49:B73)</f>
        <v>4361.0508474576272</v>
      </c>
      <c r="C74" s="3">
        <f t="shared" si="33"/>
        <v>784.98915254237261</v>
      </c>
      <c r="D74" s="3"/>
      <c r="E74" s="3">
        <f t="shared" si="33"/>
        <v>5146.04</v>
      </c>
      <c r="F74" s="3">
        <f t="shared" si="33"/>
        <v>2264.406779661017</v>
      </c>
      <c r="G74" s="3">
        <f t="shared" si="33"/>
        <v>407.59322033898303</v>
      </c>
      <c r="H74" s="3">
        <f t="shared" si="33"/>
        <v>2672</v>
      </c>
    </row>
    <row r="75" spans="1:8" ht="12.75" customHeight="1">
      <c r="A75" s="27"/>
      <c r="B75" s="3">
        <f t="shared" ref="B75:H75" si="34">ROUND(B74,0)</f>
        <v>4361</v>
      </c>
      <c r="C75" s="3">
        <f t="shared" si="34"/>
        <v>785</v>
      </c>
      <c r="D75" s="3"/>
      <c r="E75" s="3">
        <f t="shared" si="34"/>
        <v>5146</v>
      </c>
      <c r="F75" s="3">
        <f t="shared" si="34"/>
        <v>2264</v>
      </c>
      <c r="G75" s="3">
        <f t="shared" si="34"/>
        <v>408</v>
      </c>
      <c r="H75" s="3">
        <f t="shared" si="34"/>
        <v>2672</v>
      </c>
    </row>
    <row r="76" spans="1:8" ht="12.75" customHeight="1">
      <c r="A76" s="27"/>
      <c r="E76" s="10"/>
    </row>
    <row r="77" spans="1:8" ht="12.75" customHeight="1">
      <c r="A77" s="27"/>
      <c r="B77" s="1" t="s">
        <v>2</v>
      </c>
      <c r="G77" s="12"/>
    </row>
    <row r="78" spans="1:8" ht="12.75" customHeight="1">
      <c r="A78" s="27"/>
      <c r="B78" s="1" t="s">
        <v>3</v>
      </c>
      <c r="F78" s="1" t="s">
        <v>8</v>
      </c>
      <c r="G78" s="12"/>
    </row>
    <row r="79" spans="1:8" ht="12.75" customHeight="1">
      <c r="A79" s="27"/>
      <c r="B79" t="s">
        <v>4</v>
      </c>
      <c r="E79" s="4">
        <f>G75-C75</f>
        <v>-377</v>
      </c>
      <c r="F79" t="s">
        <v>4</v>
      </c>
      <c r="G79" s="23">
        <v>0.01</v>
      </c>
      <c r="H79" s="7">
        <f>+F75*G79</f>
        <v>22.64</v>
      </c>
    </row>
    <row r="80" spans="1:8" ht="12.75" customHeight="1">
      <c r="A80" s="27"/>
      <c r="B80" t="s">
        <v>5</v>
      </c>
      <c r="E80" s="4"/>
    </row>
    <row r="81" spans="1:9" ht="12.75" customHeight="1">
      <c r="A81" s="27"/>
      <c r="B81" t="s">
        <v>10</v>
      </c>
    </row>
    <row r="82" spans="1:9">
      <c r="A82" s="27"/>
      <c r="B82" t="s">
        <v>6</v>
      </c>
      <c r="E82" s="5"/>
    </row>
    <row r="83" spans="1:9">
      <c r="A83" s="27"/>
      <c r="B83" t="s">
        <v>7</v>
      </c>
      <c r="E83" s="6">
        <f>SUM(E79:E82)</f>
        <v>-377</v>
      </c>
      <c r="F83" t="s">
        <v>7</v>
      </c>
      <c r="H83" s="6">
        <f>H79+H80+H82</f>
        <v>22.64</v>
      </c>
    </row>
    <row r="84" spans="1:9" ht="13.5" thickBot="1">
      <c r="A84" s="27"/>
    </row>
    <row r="85" spans="1:9" ht="13.5" thickBot="1">
      <c r="A85" s="27"/>
      <c r="B85" t="s">
        <v>9</v>
      </c>
      <c r="F85" s="8">
        <f>IF(E83&gt;0,E83+H83,IF(E83&lt;0,H83*1))</f>
        <v>22.64</v>
      </c>
    </row>
    <row r="86" spans="1:9">
      <c r="A86" s="27"/>
    </row>
    <row r="87" spans="1:9">
      <c r="A87" s="27"/>
      <c r="B87" s="9" t="s">
        <v>82</v>
      </c>
    </row>
    <row r="88" spans="1:9">
      <c r="A88" s="27"/>
      <c r="B88" s="1" t="s">
        <v>0</v>
      </c>
      <c r="F88" s="1" t="s">
        <v>1</v>
      </c>
    </row>
    <row r="89" spans="1:9">
      <c r="A89" s="29" t="s">
        <v>77</v>
      </c>
      <c r="B89" s="2">
        <f t="shared" ref="B89:B93" si="35">E89/1.18</f>
        <v>12.881355932203389</v>
      </c>
      <c r="C89" s="2">
        <f t="shared" ref="C89:C93" si="36">B89*18%</f>
        <v>2.31864406779661</v>
      </c>
      <c r="D89" s="2"/>
      <c r="E89" s="22">
        <v>15.2</v>
      </c>
      <c r="F89" s="16">
        <f>H89/1.18</f>
        <v>800</v>
      </c>
      <c r="G89" s="16">
        <f>F89*18%</f>
        <v>144</v>
      </c>
      <c r="H89" s="17">
        <v>944</v>
      </c>
      <c r="I89" t="s">
        <v>81</v>
      </c>
    </row>
    <row r="90" spans="1:9">
      <c r="A90" s="29" t="s">
        <v>78</v>
      </c>
      <c r="B90" s="2">
        <f t="shared" si="35"/>
        <v>3.5593220338983054</v>
      </c>
      <c r="C90" s="2">
        <f t="shared" si="36"/>
        <v>0.64067796610169492</v>
      </c>
      <c r="D90" s="2"/>
      <c r="E90" s="22">
        <v>4.2</v>
      </c>
      <c r="F90" s="16">
        <f t="shared" ref="F90:F93" si="37">H90/1.18</f>
        <v>0</v>
      </c>
      <c r="G90" s="16">
        <f t="shared" ref="G90:G93" si="38">F90*18%</f>
        <v>0</v>
      </c>
      <c r="H90" s="17">
        <v>0</v>
      </c>
    </row>
    <row r="91" spans="1:9">
      <c r="A91" s="27" t="s">
        <v>79</v>
      </c>
      <c r="B91" s="2">
        <f t="shared" si="35"/>
        <v>322.0169491525424</v>
      </c>
      <c r="C91" s="2">
        <f t="shared" si="36"/>
        <v>57.96305084745763</v>
      </c>
      <c r="D91" s="2"/>
      <c r="E91" s="22">
        <v>379.98</v>
      </c>
      <c r="F91" s="16">
        <f t="shared" si="37"/>
        <v>0</v>
      </c>
      <c r="G91" s="16">
        <f t="shared" si="38"/>
        <v>0</v>
      </c>
      <c r="H91" s="17"/>
    </row>
    <row r="92" spans="1:9">
      <c r="A92" s="29" t="s">
        <v>80</v>
      </c>
      <c r="B92" s="2">
        <f t="shared" si="35"/>
        <v>42.79661016949153</v>
      </c>
      <c r="C92" s="2">
        <f t="shared" si="36"/>
        <v>7.7033898305084749</v>
      </c>
      <c r="D92" s="2"/>
      <c r="E92" s="22">
        <v>50.5</v>
      </c>
      <c r="F92" s="16">
        <f t="shared" si="37"/>
        <v>0</v>
      </c>
      <c r="G92" s="16">
        <f t="shared" si="38"/>
        <v>0</v>
      </c>
      <c r="H92" s="17"/>
    </row>
    <row r="93" spans="1:9">
      <c r="A93" s="27"/>
      <c r="B93" s="2">
        <f t="shared" si="35"/>
        <v>0</v>
      </c>
      <c r="C93" s="2">
        <f t="shared" si="36"/>
        <v>0</v>
      </c>
      <c r="D93" s="2"/>
      <c r="E93" s="22"/>
      <c r="F93" s="16">
        <f t="shared" si="37"/>
        <v>0</v>
      </c>
      <c r="G93" s="16">
        <f t="shared" si="38"/>
        <v>0</v>
      </c>
      <c r="H93" s="17"/>
    </row>
    <row r="94" spans="1:9">
      <c r="A94" s="27"/>
      <c r="B94" s="2">
        <f t="shared" ref="B94:B95" si="39">E94/1.18</f>
        <v>0</v>
      </c>
      <c r="C94" s="2">
        <f t="shared" ref="C94:C95" si="40">B94*18%</f>
        <v>0</v>
      </c>
      <c r="D94" s="2"/>
      <c r="E94" s="22"/>
      <c r="F94" s="16"/>
      <c r="G94" s="16"/>
      <c r="H94" s="17"/>
    </row>
    <row r="95" spans="1:9">
      <c r="A95" s="27"/>
      <c r="B95" s="2">
        <f t="shared" si="39"/>
        <v>0</v>
      </c>
      <c r="C95" s="2">
        <f t="shared" si="40"/>
        <v>0</v>
      </c>
      <c r="D95" s="2"/>
      <c r="E95" s="22"/>
      <c r="F95" s="13">
        <f t="shared" ref="F95" si="41">H95/1.18</f>
        <v>0</v>
      </c>
      <c r="G95" s="13">
        <f t="shared" ref="G95" si="42">F95*18%</f>
        <v>0</v>
      </c>
      <c r="H95" s="14"/>
    </row>
    <row r="96" spans="1:9">
      <c r="A96" s="27"/>
      <c r="B96" s="3">
        <f>SUM(B89:B95)</f>
        <v>381.25423728813564</v>
      </c>
      <c r="C96" s="3">
        <f>SUM(C89:C95)</f>
        <v>68.625762711864411</v>
      </c>
      <c r="D96" s="3"/>
      <c r="E96" s="3">
        <f>SUM(E89:E95)</f>
        <v>449.88</v>
      </c>
      <c r="F96" s="3">
        <f>SUM(F89:F95)</f>
        <v>800</v>
      </c>
      <c r="G96" s="3">
        <f>SUM(G89:G95)</f>
        <v>144</v>
      </c>
      <c r="H96" s="3">
        <f>SUM(H89:H95)</f>
        <v>944</v>
      </c>
    </row>
    <row r="97" spans="1:10">
      <c r="A97" s="27"/>
      <c r="B97" s="3">
        <f t="shared" ref="B97:H97" si="43">ROUND(B96,0)</f>
        <v>381</v>
      </c>
      <c r="C97" s="3">
        <f t="shared" si="43"/>
        <v>69</v>
      </c>
      <c r="D97" s="3"/>
      <c r="E97" s="3">
        <f t="shared" si="43"/>
        <v>450</v>
      </c>
      <c r="F97" s="3">
        <f t="shared" si="43"/>
        <v>800</v>
      </c>
      <c r="G97" s="3">
        <f t="shared" si="43"/>
        <v>144</v>
      </c>
      <c r="H97" s="3">
        <f t="shared" si="43"/>
        <v>944</v>
      </c>
    </row>
    <row r="98" spans="1:10">
      <c r="A98" s="27"/>
      <c r="E98" s="10"/>
    </row>
    <row r="99" spans="1:10">
      <c r="A99" s="27"/>
      <c r="B99" s="1" t="s">
        <v>2</v>
      </c>
      <c r="G99" s="12"/>
    </row>
    <row r="100" spans="1:10">
      <c r="B100" s="1" t="s">
        <v>3</v>
      </c>
      <c r="F100" s="1" t="s">
        <v>8</v>
      </c>
      <c r="G100" s="12"/>
    </row>
    <row r="101" spans="1:10">
      <c r="B101" t="s">
        <v>4</v>
      </c>
      <c r="E101" s="4">
        <f>G97-C97</f>
        <v>75</v>
      </c>
      <c r="F101" t="s">
        <v>4</v>
      </c>
      <c r="G101" s="23">
        <v>0.01</v>
      </c>
      <c r="H101" s="7">
        <f>+F97*G101</f>
        <v>8</v>
      </c>
    </row>
    <row r="102" spans="1:10">
      <c r="B102" t="s">
        <v>5</v>
      </c>
      <c r="E102" s="4">
        <f>IF(E83&lt;0,E83*1,0)</f>
        <v>-377</v>
      </c>
    </row>
    <row r="103" spans="1:10">
      <c r="B103" t="s">
        <v>10</v>
      </c>
      <c r="E103" s="5"/>
    </row>
    <row r="104" spans="1:10">
      <c r="B104" t="s">
        <v>6</v>
      </c>
      <c r="E104" s="5"/>
    </row>
    <row r="105" spans="1:10">
      <c r="B105" t="s">
        <v>7</v>
      </c>
      <c r="E105" s="6">
        <f>SUM(E101:E104)</f>
        <v>-302</v>
      </c>
      <c r="F105" t="s">
        <v>7</v>
      </c>
      <c r="H105" s="6">
        <f>H101+H102+H104</f>
        <v>8</v>
      </c>
    </row>
    <row r="106" spans="1:10" ht="13.5" thickBot="1"/>
    <row r="107" spans="1:10" ht="13.5" thickBot="1">
      <c r="B107" t="s">
        <v>9</v>
      </c>
      <c r="F107" s="8">
        <f>IF(E105&gt;0,E105+H105,IF(E105&lt;0,H105*1))</f>
        <v>8</v>
      </c>
    </row>
    <row r="109" spans="1:10">
      <c r="A109" s="27"/>
      <c r="B109" s="9" t="s">
        <v>82</v>
      </c>
    </row>
    <row r="110" spans="1:10">
      <c r="A110" s="27"/>
      <c r="B110" s="1" t="s">
        <v>0</v>
      </c>
      <c r="F110" s="1" t="s">
        <v>1</v>
      </c>
    </row>
    <row r="111" spans="1:10">
      <c r="A111" s="27" t="s">
        <v>13</v>
      </c>
      <c r="B111" s="2">
        <f t="shared" ref="B111:B129" si="44">E111/1.18</f>
        <v>33.847457627118644</v>
      </c>
      <c r="C111" s="2">
        <f t="shared" ref="C111:C129" si="45">B111*18%</f>
        <v>6.0925423728813559</v>
      </c>
      <c r="D111" s="2"/>
      <c r="E111" s="22">
        <v>39.94</v>
      </c>
      <c r="F111" s="16">
        <f>H111/1.18</f>
        <v>5593.2203389830511</v>
      </c>
      <c r="G111" s="16">
        <f>F111*18%</f>
        <v>1006.7796610169491</v>
      </c>
      <c r="H111" s="17">
        <v>6600</v>
      </c>
      <c r="J111" t="s">
        <v>42</v>
      </c>
    </row>
    <row r="112" spans="1:10">
      <c r="A112" s="29" t="s">
        <v>14</v>
      </c>
      <c r="B112" s="2">
        <f t="shared" si="44"/>
        <v>55.50847457627119</v>
      </c>
      <c r="C112" s="2">
        <f t="shared" si="45"/>
        <v>9.9915254237288131</v>
      </c>
      <c r="D112" s="2"/>
      <c r="E112" s="22">
        <v>65.5</v>
      </c>
      <c r="F112" s="16">
        <f t="shared" ref="F112:F125" si="46">H112/1.18</f>
        <v>0</v>
      </c>
      <c r="G112" s="16">
        <f t="shared" ref="G112:G125" si="47">F112*18%</f>
        <v>0</v>
      </c>
      <c r="H112" s="17"/>
    </row>
    <row r="113" spans="1:8">
      <c r="A113" s="29" t="s">
        <v>15</v>
      </c>
      <c r="B113" s="2">
        <f t="shared" si="44"/>
        <v>10.338983050847457</v>
      </c>
      <c r="C113" s="2">
        <f t="shared" si="45"/>
        <v>1.8610169491525421</v>
      </c>
      <c r="D113" s="2"/>
      <c r="E113" s="22">
        <v>12.2</v>
      </c>
      <c r="F113" s="16">
        <f t="shared" si="46"/>
        <v>0</v>
      </c>
      <c r="G113" s="16">
        <f t="shared" si="47"/>
        <v>0</v>
      </c>
      <c r="H113" s="17"/>
    </row>
    <row r="114" spans="1:8">
      <c r="A114" s="29" t="s">
        <v>16</v>
      </c>
      <c r="B114" s="2">
        <f t="shared" si="44"/>
        <v>26.949152542372882</v>
      </c>
      <c r="C114" s="2">
        <f t="shared" si="45"/>
        <v>4.8508474576271183</v>
      </c>
      <c r="D114" s="2"/>
      <c r="E114" s="22">
        <v>31.8</v>
      </c>
      <c r="F114" s="16">
        <f t="shared" si="46"/>
        <v>0</v>
      </c>
      <c r="G114" s="16">
        <f t="shared" si="47"/>
        <v>0</v>
      </c>
      <c r="H114" s="17"/>
    </row>
    <row r="115" spans="1:8">
      <c r="A115" s="29" t="s">
        <v>17</v>
      </c>
      <c r="B115" s="2">
        <f t="shared" si="44"/>
        <v>1372.8813559322034</v>
      </c>
      <c r="C115" s="2">
        <f t="shared" si="45"/>
        <v>247.11864406779659</v>
      </c>
      <c r="D115" s="2"/>
      <c r="E115" s="22">
        <v>1620</v>
      </c>
      <c r="F115" s="16">
        <f t="shared" si="46"/>
        <v>0</v>
      </c>
      <c r="G115" s="16">
        <f t="shared" si="47"/>
        <v>0</v>
      </c>
      <c r="H115" s="17"/>
    </row>
    <row r="116" spans="1:8">
      <c r="A116" s="29" t="s">
        <v>18</v>
      </c>
      <c r="B116" s="2">
        <f t="shared" si="44"/>
        <v>6.7796610169491531</v>
      </c>
      <c r="C116" s="2">
        <f t="shared" si="45"/>
        <v>1.2203389830508475</v>
      </c>
      <c r="D116" s="2"/>
      <c r="E116" s="22">
        <v>8</v>
      </c>
      <c r="F116" s="16">
        <f t="shared" si="46"/>
        <v>0</v>
      </c>
      <c r="G116" s="16">
        <f t="shared" si="47"/>
        <v>0</v>
      </c>
      <c r="H116" s="17"/>
    </row>
    <row r="117" spans="1:8">
      <c r="A117" s="29" t="s">
        <v>19</v>
      </c>
      <c r="B117" s="2">
        <f t="shared" si="44"/>
        <v>22.915254237288135</v>
      </c>
      <c r="C117" s="2">
        <f t="shared" si="45"/>
        <v>4.1247457627118642</v>
      </c>
      <c r="D117" s="2"/>
      <c r="E117" s="22">
        <v>27.04</v>
      </c>
      <c r="F117" s="16">
        <f t="shared" si="46"/>
        <v>0</v>
      </c>
      <c r="G117" s="16">
        <f t="shared" si="47"/>
        <v>0</v>
      </c>
      <c r="H117" s="17"/>
    </row>
    <row r="118" spans="1:8">
      <c r="A118" s="29" t="s">
        <v>20</v>
      </c>
      <c r="B118" s="2">
        <f t="shared" si="44"/>
        <v>5.9322033898305087</v>
      </c>
      <c r="C118" s="2">
        <f t="shared" si="45"/>
        <v>1.0677966101694916</v>
      </c>
      <c r="D118" s="2"/>
      <c r="E118" s="22">
        <v>7</v>
      </c>
      <c r="F118" s="16">
        <f t="shared" si="46"/>
        <v>0</v>
      </c>
      <c r="G118" s="16">
        <f t="shared" si="47"/>
        <v>0</v>
      </c>
      <c r="H118" s="20"/>
    </row>
    <row r="119" spans="1:8">
      <c r="A119" s="29" t="s">
        <v>21</v>
      </c>
      <c r="B119" s="2">
        <f t="shared" si="44"/>
        <v>309.40677966101697</v>
      </c>
      <c r="C119" s="2">
        <f t="shared" si="45"/>
        <v>55.693220338983053</v>
      </c>
      <c r="D119" s="2"/>
      <c r="E119" s="22">
        <v>365.1</v>
      </c>
      <c r="F119" s="16">
        <f t="shared" si="46"/>
        <v>0</v>
      </c>
      <c r="G119" s="16">
        <f t="shared" si="47"/>
        <v>0</v>
      </c>
      <c r="H119" s="20"/>
    </row>
    <row r="120" spans="1:8">
      <c r="A120" s="29" t="s">
        <v>22</v>
      </c>
      <c r="B120" s="2">
        <f t="shared" si="44"/>
        <v>92.20338983050847</v>
      </c>
      <c r="C120" s="2">
        <f t="shared" si="45"/>
        <v>16.596610169491523</v>
      </c>
      <c r="D120" s="2"/>
      <c r="E120" s="22">
        <v>108.8</v>
      </c>
      <c r="F120" s="16">
        <f t="shared" si="46"/>
        <v>0</v>
      </c>
      <c r="G120" s="16">
        <f t="shared" si="47"/>
        <v>0</v>
      </c>
      <c r="H120" s="20"/>
    </row>
    <row r="121" spans="1:8">
      <c r="A121" s="29" t="s">
        <v>23</v>
      </c>
      <c r="B121" s="2">
        <f t="shared" si="44"/>
        <v>199.40677966101697</v>
      </c>
      <c r="C121" s="2">
        <f t="shared" si="45"/>
        <v>35.893220338983056</v>
      </c>
      <c r="D121" s="2"/>
      <c r="E121" s="22">
        <v>235.3</v>
      </c>
      <c r="F121" s="16">
        <f t="shared" si="46"/>
        <v>0</v>
      </c>
      <c r="G121" s="16">
        <f t="shared" si="47"/>
        <v>0</v>
      </c>
      <c r="H121" s="20"/>
    </row>
    <row r="122" spans="1:8">
      <c r="A122" s="29" t="s">
        <v>24</v>
      </c>
      <c r="B122" s="2">
        <f t="shared" si="44"/>
        <v>87.627118644067806</v>
      </c>
      <c r="C122" s="2">
        <f t="shared" si="45"/>
        <v>15.772881355932205</v>
      </c>
      <c r="D122" s="2"/>
      <c r="E122" s="22">
        <v>103.4</v>
      </c>
      <c r="F122" s="16">
        <f t="shared" si="46"/>
        <v>0</v>
      </c>
      <c r="G122" s="16">
        <f t="shared" si="47"/>
        <v>0</v>
      </c>
      <c r="H122" s="20"/>
    </row>
    <row r="123" spans="1:8">
      <c r="A123" s="29" t="s">
        <v>25</v>
      </c>
      <c r="B123" s="2">
        <f t="shared" si="44"/>
        <v>12.711864406779661</v>
      </c>
      <c r="C123" s="2">
        <f t="shared" si="45"/>
        <v>2.2881355932203387</v>
      </c>
      <c r="D123" s="2"/>
      <c r="E123" s="22">
        <v>15</v>
      </c>
      <c r="F123" s="16">
        <f t="shared" si="46"/>
        <v>0</v>
      </c>
      <c r="G123" s="16">
        <f t="shared" si="47"/>
        <v>0</v>
      </c>
      <c r="H123" s="20"/>
    </row>
    <row r="124" spans="1:8">
      <c r="A124" s="29" t="s">
        <v>26</v>
      </c>
      <c r="B124" s="2">
        <f t="shared" si="44"/>
        <v>11.016949152542374</v>
      </c>
      <c r="C124" s="2">
        <f t="shared" si="45"/>
        <v>1.9830508474576272</v>
      </c>
      <c r="D124" s="2"/>
      <c r="E124" s="22">
        <v>13</v>
      </c>
      <c r="F124" s="16">
        <f t="shared" si="46"/>
        <v>0</v>
      </c>
      <c r="G124" s="16">
        <f t="shared" si="47"/>
        <v>0</v>
      </c>
      <c r="H124" s="20"/>
    </row>
    <row r="125" spans="1:8">
      <c r="A125" s="29" t="s">
        <v>27</v>
      </c>
      <c r="B125" s="2">
        <f t="shared" si="44"/>
        <v>29.915254237288135</v>
      </c>
      <c r="C125" s="2">
        <f t="shared" si="45"/>
        <v>5.384745762711864</v>
      </c>
      <c r="D125" s="2"/>
      <c r="E125" s="22">
        <v>35.299999999999997</v>
      </c>
      <c r="F125" s="16">
        <f t="shared" si="46"/>
        <v>0</v>
      </c>
      <c r="G125" s="16">
        <f t="shared" si="47"/>
        <v>0</v>
      </c>
      <c r="H125" s="20"/>
    </row>
    <row r="126" spans="1:8">
      <c r="A126" s="29" t="s">
        <v>28</v>
      </c>
      <c r="B126" s="2">
        <f t="shared" si="44"/>
        <v>78.389830508474574</v>
      </c>
      <c r="C126" s="2">
        <f t="shared" si="45"/>
        <v>14.110169491525422</v>
      </c>
      <c r="D126" s="2"/>
      <c r="E126" s="22">
        <v>92.5</v>
      </c>
      <c r="F126" s="21"/>
      <c r="G126" s="21"/>
      <c r="H126" s="20"/>
    </row>
    <row r="127" spans="1:8">
      <c r="A127" s="29" t="s">
        <v>43</v>
      </c>
      <c r="B127" s="2">
        <f t="shared" si="44"/>
        <v>6.1016949152542379</v>
      </c>
      <c r="C127" s="2">
        <f t="shared" si="45"/>
        <v>1.0983050847457627</v>
      </c>
      <c r="D127" s="2"/>
      <c r="E127" s="22">
        <v>7.2</v>
      </c>
      <c r="F127" s="21"/>
      <c r="G127" s="21"/>
      <c r="H127" s="20"/>
    </row>
    <row r="128" spans="1:8">
      <c r="A128" s="29" t="s">
        <v>29</v>
      </c>
      <c r="B128" s="2">
        <f t="shared" si="44"/>
        <v>27.203389830508478</v>
      </c>
      <c r="C128" s="2">
        <f t="shared" si="45"/>
        <v>4.8966101694915256</v>
      </c>
      <c r="D128" s="2"/>
      <c r="E128" s="22">
        <v>32.1</v>
      </c>
      <c r="F128" s="21"/>
      <c r="G128" s="21"/>
      <c r="H128" s="20"/>
    </row>
    <row r="129" spans="1:8">
      <c r="A129" s="29" t="s">
        <v>30</v>
      </c>
      <c r="B129" s="2">
        <f t="shared" si="44"/>
        <v>17.118644067796609</v>
      </c>
      <c r="C129" s="2">
        <f t="shared" si="45"/>
        <v>3.0813559322033894</v>
      </c>
      <c r="D129" s="2"/>
      <c r="E129" s="22">
        <v>20.2</v>
      </c>
      <c r="F129" s="21"/>
      <c r="G129" s="21"/>
      <c r="H129" s="20"/>
    </row>
    <row r="130" spans="1:8">
      <c r="A130" s="29" t="s">
        <v>31</v>
      </c>
      <c r="B130" s="2">
        <f t="shared" ref="B130:B142" si="48">E130/1.18</f>
        <v>20.16949152542373</v>
      </c>
      <c r="C130" s="2">
        <f t="shared" ref="C130:C142" si="49">B130*18%</f>
        <v>3.6305084745762715</v>
      </c>
      <c r="D130" s="2"/>
      <c r="E130" s="22">
        <v>23.8</v>
      </c>
      <c r="F130" s="21"/>
      <c r="G130" s="21"/>
      <c r="H130" s="20"/>
    </row>
    <row r="131" spans="1:8">
      <c r="A131" s="29" t="s">
        <v>32</v>
      </c>
      <c r="B131" s="2">
        <f t="shared" si="48"/>
        <v>8.4745762711864412</v>
      </c>
      <c r="C131" s="2">
        <f t="shared" si="49"/>
        <v>1.5254237288135593</v>
      </c>
      <c r="D131" s="2"/>
      <c r="E131" s="22">
        <v>10</v>
      </c>
      <c r="F131" s="21"/>
      <c r="G131" s="21"/>
      <c r="H131" s="20"/>
    </row>
    <row r="132" spans="1:8">
      <c r="A132" s="29" t="s">
        <v>33</v>
      </c>
      <c r="B132" s="2">
        <f t="shared" si="48"/>
        <v>12.711864406779661</v>
      </c>
      <c r="C132" s="2">
        <f t="shared" si="49"/>
        <v>2.2881355932203387</v>
      </c>
      <c r="D132" s="2"/>
      <c r="E132" s="22">
        <v>15</v>
      </c>
      <c r="F132" s="21"/>
      <c r="G132" s="21"/>
      <c r="H132" s="20"/>
    </row>
    <row r="133" spans="1:8">
      <c r="A133" s="29" t="s">
        <v>34</v>
      </c>
      <c r="B133" s="2">
        <f t="shared" si="48"/>
        <v>15.93220338983051</v>
      </c>
      <c r="C133" s="2">
        <f t="shared" si="49"/>
        <v>2.8677966101694916</v>
      </c>
      <c r="D133" s="2"/>
      <c r="E133" s="22">
        <v>18.8</v>
      </c>
      <c r="F133" s="21"/>
      <c r="G133" s="21"/>
      <c r="H133" s="20"/>
    </row>
    <row r="134" spans="1:8">
      <c r="A134" s="29" t="s">
        <v>35</v>
      </c>
      <c r="B134" s="2">
        <f t="shared" si="48"/>
        <v>119.83050847457628</v>
      </c>
      <c r="C134" s="2">
        <f t="shared" si="49"/>
        <v>21.569491525423729</v>
      </c>
      <c r="D134" s="2"/>
      <c r="E134" s="22">
        <v>141.4</v>
      </c>
      <c r="F134" s="21"/>
      <c r="G134" s="21"/>
      <c r="H134" s="20"/>
    </row>
    <row r="135" spans="1:8">
      <c r="A135" s="29" t="s">
        <v>36</v>
      </c>
      <c r="B135" s="2">
        <f t="shared" si="48"/>
        <v>36.271186440677965</v>
      </c>
      <c r="C135" s="2">
        <f t="shared" si="49"/>
        <v>6.5288135593220336</v>
      </c>
      <c r="D135" s="2"/>
      <c r="E135" s="22">
        <v>42.8</v>
      </c>
      <c r="F135" s="21"/>
      <c r="G135" s="21"/>
      <c r="H135" s="20"/>
    </row>
    <row r="136" spans="1:8">
      <c r="A136" s="29" t="s">
        <v>37</v>
      </c>
      <c r="B136" s="2">
        <f t="shared" si="48"/>
        <v>102.37288135593221</v>
      </c>
      <c r="C136" s="2">
        <f t="shared" si="49"/>
        <v>18.427118644067797</v>
      </c>
      <c r="D136" s="2"/>
      <c r="E136" s="22">
        <v>120.8</v>
      </c>
      <c r="F136" s="21"/>
      <c r="G136" s="21"/>
      <c r="H136" s="20"/>
    </row>
    <row r="137" spans="1:8">
      <c r="A137" s="29" t="s">
        <v>38</v>
      </c>
      <c r="B137" s="2">
        <f t="shared" si="48"/>
        <v>63.47457627118645</v>
      </c>
      <c r="C137" s="2">
        <f t="shared" si="49"/>
        <v>11.425423728813561</v>
      </c>
      <c r="D137" s="2"/>
      <c r="E137" s="22">
        <v>74.900000000000006</v>
      </c>
      <c r="F137" s="21"/>
      <c r="G137" s="21"/>
      <c r="H137" s="20"/>
    </row>
    <row r="138" spans="1:8">
      <c r="A138" s="29" t="s">
        <v>39</v>
      </c>
      <c r="B138" s="2">
        <f t="shared" si="48"/>
        <v>43.474576271186443</v>
      </c>
      <c r="C138" s="2">
        <f t="shared" si="49"/>
        <v>7.8254237288135595</v>
      </c>
      <c r="D138" s="2"/>
      <c r="E138" s="22">
        <v>51.3</v>
      </c>
      <c r="F138" s="21"/>
      <c r="G138" s="21"/>
      <c r="H138" s="20"/>
    </row>
    <row r="139" spans="1:8">
      <c r="A139" s="29" t="s">
        <v>40</v>
      </c>
      <c r="B139" s="2">
        <f t="shared" si="48"/>
        <v>21.864406779661017</v>
      </c>
      <c r="C139" s="2">
        <f t="shared" si="49"/>
        <v>3.935593220338983</v>
      </c>
      <c r="D139" s="2"/>
      <c r="E139" s="22">
        <v>25.8</v>
      </c>
      <c r="F139" s="21"/>
      <c r="G139" s="21"/>
      <c r="H139" s="20"/>
    </row>
    <row r="140" spans="1:8">
      <c r="A140" s="29" t="s">
        <v>41</v>
      </c>
      <c r="B140" s="2">
        <f t="shared" si="48"/>
        <v>25.423728813559322</v>
      </c>
      <c r="C140" s="2">
        <f t="shared" si="49"/>
        <v>4.5762711864406773</v>
      </c>
      <c r="D140" s="2"/>
      <c r="E140" s="22">
        <v>30</v>
      </c>
      <c r="F140" s="21"/>
      <c r="G140" s="21"/>
      <c r="H140" s="20"/>
    </row>
    <row r="141" spans="1:8">
      <c r="A141" s="29"/>
      <c r="B141" s="2">
        <f t="shared" si="48"/>
        <v>0</v>
      </c>
      <c r="C141" s="2">
        <f t="shared" si="49"/>
        <v>0</v>
      </c>
      <c r="D141" s="2"/>
      <c r="E141" s="22"/>
      <c r="F141" s="21"/>
      <c r="G141" s="21"/>
      <c r="H141" s="20"/>
    </row>
    <row r="142" spans="1:8">
      <c r="A142" s="27"/>
      <c r="B142" s="2">
        <f t="shared" si="48"/>
        <v>0</v>
      </c>
      <c r="C142" s="2">
        <f t="shared" si="49"/>
        <v>0</v>
      </c>
      <c r="D142" s="2"/>
      <c r="E142" s="22"/>
      <c r="F142" s="16">
        <f t="shared" ref="F142:F143" si="50">H142/1.18</f>
        <v>0</v>
      </c>
      <c r="G142" s="16">
        <f t="shared" ref="G142:G143" si="51">F142*18%</f>
        <v>0</v>
      </c>
      <c r="H142" s="17"/>
    </row>
    <row r="143" spans="1:8">
      <c r="A143" s="27"/>
      <c r="B143" s="2">
        <f>E143/1.18</f>
        <v>0</v>
      </c>
      <c r="C143" s="2">
        <f>B143*18%</f>
        <v>0</v>
      </c>
      <c r="D143" s="2"/>
      <c r="E143" s="22"/>
      <c r="F143" s="13">
        <f t="shared" si="50"/>
        <v>0</v>
      </c>
      <c r="G143" s="13">
        <f t="shared" si="51"/>
        <v>0</v>
      </c>
      <c r="H143" s="14"/>
    </row>
    <row r="144" spans="1:8">
      <c r="A144" s="27"/>
      <c r="B144" s="3">
        <f t="shared" ref="B144:H144" si="52">SUM(B111:B143)</f>
        <v>2876.2542372881348</v>
      </c>
      <c r="C144" s="3">
        <f t="shared" si="52"/>
        <v>517.72576271186426</v>
      </c>
      <c r="D144" s="3"/>
      <c r="E144" s="3">
        <f t="shared" si="52"/>
        <v>3393.9800000000014</v>
      </c>
      <c r="F144" s="3">
        <f t="shared" si="52"/>
        <v>5593.2203389830511</v>
      </c>
      <c r="G144" s="3">
        <f t="shared" si="52"/>
        <v>1006.7796610169491</v>
      </c>
      <c r="H144" s="3">
        <f t="shared" si="52"/>
        <v>6600</v>
      </c>
    </row>
    <row r="145" spans="1:8">
      <c r="A145" s="27"/>
      <c r="B145" s="3">
        <f t="shared" ref="B145:H145" si="53">ROUND(B144,0)</f>
        <v>2876</v>
      </c>
      <c r="C145" s="3">
        <f t="shared" si="53"/>
        <v>518</v>
      </c>
      <c r="D145" s="3"/>
      <c r="E145" s="3">
        <f t="shared" si="53"/>
        <v>3394</v>
      </c>
      <c r="F145" s="3">
        <f t="shared" si="53"/>
        <v>5593</v>
      </c>
      <c r="G145" s="3">
        <f t="shared" si="53"/>
        <v>1007</v>
      </c>
      <c r="H145" s="3">
        <f t="shared" si="53"/>
        <v>6600</v>
      </c>
    </row>
    <row r="146" spans="1:8">
      <c r="A146" s="27"/>
      <c r="E146" s="10"/>
    </row>
    <row r="147" spans="1:8">
      <c r="A147" s="27"/>
      <c r="B147" s="1" t="s">
        <v>2</v>
      </c>
      <c r="G147" s="12"/>
    </row>
    <row r="148" spans="1:8">
      <c r="B148" s="1" t="s">
        <v>3</v>
      </c>
      <c r="F148" s="1" t="s">
        <v>8</v>
      </c>
      <c r="G148" s="12"/>
    </row>
    <row r="149" spans="1:8">
      <c r="B149" t="s">
        <v>4</v>
      </c>
      <c r="E149" s="4">
        <f>G145-C145</f>
        <v>489</v>
      </c>
      <c r="F149" t="s">
        <v>4</v>
      </c>
      <c r="G149" s="23">
        <v>1.4999999999999999E-2</v>
      </c>
      <c r="H149" s="7">
        <f>+F145*G149</f>
        <v>83.894999999999996</v>
      </c>
    </row>
    <row r="150" spans="1:8">
      <c r="B150" t="s">
        <v>5</v>
      </c>
      <c r="E150" s="4">
        <f>IF(E105&lt;0,E105*1,0)</f>
        <v>-302</v>
      </c>
    </row>
    <row r="151" spans="1:8">
      <c r="B151" t="s">
        <v>10</v>
      </c>
      <c r="E151" s="5"/>
    </row>
    <row r="152" spans="1:8">
      <c r="B152" t="s">
        <v>6</v>
      </c>
      <c r="E152" s="5">
        <v>-85</v>
      </c>
    </row>
    <row r="153" spans="1:8">
      <c r="B153" t="s">
        <v>7</v>
      </c>
      <c r="E153" s="6">
        <f>SUM(E149:E152)</f>
        <v>102</v>
      </c>
      <c r="F153" t="s">
        <v>7</v>
      </c>
      <c r="H153" s="6">
        <f>H149+H150+H152</f>
        <v>83.894999999999996</v>
      </c>
    </row>
    <row r="154" spans="1:8" ht="13.5" thickBot="1"/>
    <row r="155" spans="1:8" ht="13.5" thickBot="1">
      <c r="B155" t="s">
        <v>9</v>
      </c>
      <c r="F155" s="8">
        <f>IF(E153&gt;0,E153+H153,IF(E153&lt;0,H153*1))</f>
        <v>185.89499999999998</v>
      </c>
    </row>
    <row r="157" spans="1:8">
      <c r="B157" s="9" t="s">
        <v>82</v>
      </c>
    </row>
    <row r="158" spans="1:8">
      <c r="B158" s="1" t="s">
        <v>0</v>
      </c>
      <c r="F158" s="1" t="s">
        <v>1</v>
      </c>
    </row>
    <row r="159" spans="1:8">
      <c r="B159" s="2">
        <f t="shared" ref="B159:B162" si="54">E159/1.18</f>
        <v>0</v>
      </c>
      <c r="C159" s="2">
        <f t="shared" ref="C159:C162" si="55">B159*18%</f>
        <v>0</v>
      </c>
      <c r="D159" s="2"/>
      <c r="E159" s="22"/>
      <c r="F159" s="16">
        <f>H159/1.18</f>
        <v>0</v>
      </c>
      <c r="G159" s="16">
        <f>F159*18%</f>
        <v>0</v>
      </c>
      <c r="H159" s="17"/>
    </row>
    <row r="160" spans="1:8">
      <c r="B160" s="2">
        <f t="shared" si="54"/>
        <v>0</v>
      </c>
      <c r="C160" s="2">
        <f t="shared" si="55"/>
        <v>0</v>
      </c>
      <c r="D160" s="2"/>
      <c r="E160" s="22"/>
      <c r="F160" s="16">
        <f t="shared" ref="F160" si="56">H160/1.18</f>
        <v>0</v>
      </c>
      <c r="G160" s="16">
        <f t="shared" ref="G160" si="57">F160*18%</f>
        <v>0</v>
      </c>
      <c r="H160" s="20"/>
    </row>
    <row r="161" spans="2:13">
      <c r="B161" s="2">
        <f t="shared" si="54"/>
        <v>0</v>
      </c>
      <c r="C161" s="2">
        <f t="shared" si="55"/>
        <v>0</v>
      </c>
      <c r="D161" s="2"/>
      <c r="E161" s="22"/>
      <c r="F161" s="21"/>
      <c r="G161" s="21"/>
      <c r="H161" s="20"/>
      <c r="K161" s="28">
        <v>42146</v>
      </c>
      <c r="L161" s="25">
        <v>256</v>
      </c>
      <c r="M161" s="25">
        <f>+L161</f>
        <v>256</v>
      </c>
    </row>
    <row r="162" spans="2:13">
      <c r="B162" s="2">
        <f t="shared" si="54"/>
        <v>0</v>
      </c>
      <c r="C162" s="2">
        <f t="shared" si="55"/>
        <v>0</v>
      </c>
      <c r="D162" s="2"/>
      <c r="E162" s="24"/>
      <c r="F162" s="21"/>
      <c r="G162" s="21"/>
      <c r="H162" s="20"/>
      <c r="J162" t="s">
        <v>11</v>
      </c>
      <c r="K162" s="28">
        <v>42160</v>
      </c>
      <c r="L162" s="25">
        <v>-220</v>
      </c>
      <c r="M162" s="25">
        <f>+M161+L162</f>
        <v>36</v>
      </c>
    </row>
    <row r="163" spans="2:13">
      <c r="B163" s="2">
        <f t="shared" ref="B163:B167" si="58">E163/1.18</f>
        <v>0</v>
      </c>
      <c r="C163" s="2">
        <f t="shared" ref="C163:C167" si="59">B163*18%</f>
        <v>0</v>
      </c>
      <c r="D163" s="2"/>
      <c r="E163" s="24"/>
      <c r="F163" s="21"/>
      <c r="G163" s="21"/>
      <c r="H163" s="20"/>
      <c r="J163" t="s">
        <v>11</v>
      </c>
      <c r="K163" s="28">
        <v>42167</v>
      </c>
      <c r="L163" s="25">
        <v>-33</v>
      </c>
      <c r="M163" s="25">
        <f t="shared" ref="M163:M167" si="60">+M162+L163</f>
        <v>3</v>
      </c>
    </row>
    <row r="164" spans="2:13">
      <c r="B164" s="2">
        <f t="shared" si="58"/>
        <v>0</v>
      </c>
      <c r="C164" s="2">
        <f t="shared" si="59"/>
        <v>0</v>
      </c>
      <c r="D164" s="2"/>
      <c r="E164" s="24"/>
      <c r="F164" s="21"/>
      <c r="G164" s="21"/>
      <c r="H164" s="20"/>
      <c r="J164" t="s">
        <v>11</v>
      </c>
      <c r="K164" s="28">
        <v>42188</v>
      </c>
      <c r="L164" s="25">
        <v>316.39999999999998</v>
      </c>
      <c r="M164" s="25">
        <f t="shared" si="60"/>
        <v>319.39999999999998</v>
      </c>
    </row>
    <row r="165" spans="2:13">
      <c r="B165" s="2">
        <f t="shared" si="58"/>
        <v>0</v>
      </c>
      <c r="C165" s="2">
        <f t="shared" si="59"/>
        <v>0</v>
      </c>
      <c r="D165" s="2"/>
      <c r="E165" s="22"/>
      <c r="F165" s="21"/>
      <c r="G165" s="21"/>
      <c r="H165" s="20"/>
      <c r="K165" s="28">
        <v>42199</v>
      </c>
      <c r="L165" s="25">
        <v>-99</v>
      </c>
      <c r="M165" s="25">
        <f t="shared" si="60"/>
        <v>220.39999999999998</v>
      </c>
    </row>
    <row r="166" spans="2:13">
      <c r="B166" s="2">
        <f t="shared" si="58"/>
        <v>0</v>
      </c>
      <c r="C166" s="2">
        <f t="shared" si="59"/>
        <v>0</v>
      </c>
      <c r="D166" s="2"/>
      <c r="E166" s="22"/>
      <c r="F166" s="21"/>
      <c r="G166" s="21"/>
      <c r="H166" s="20"/>
      <c r="K166" s="25"/>
      <c r="L166" s="25"/>
      <c r="M166" s="25">
        <f t="shared" si="60"/>
        <v>220.39999999999998</v>
      </c>
    </row>
    <row r="167" spans="2:13">
      <c r="B167" s="2">
        <f t="shared" si="58"/>
        <v>0</v>
      </c>
      <c r="C167" s="2">
        <f t="shared" si="59"/>
        <v>0</v>
      </c>
      <c r="D167" s="2"/>
      <c r="E167" s="22"/>
      <c r="F167" s="21"/>
      <c r="G167" s="21"/>
      <c r="H167" s="20"/>
      <c r="K167" s="25"/>
      <c r="L167" s="25"/>
      <c r="M167" s="25">
        <f t="shared" si="60"/>
        <v>220.39999999999998</v>
      </c>
    </row>
    <row r="168" spans="2:13">
      <c r="B168" s="2">
        <f t="shared" ref="B168" si="61">E168/1.18</f>
        <v>0</v>
      </c>
      <c r="C168" s="2">
        <f t="shared" ref="C168" si="62">B168*18%</f>
        <v>0</v>
      </c>
      <c r="D168" s="2"/>
      <c r="E168" s="22"/>
      <c r="F168" s="13">
        <f t="shared" ref="F168" si="63">H168/1.18</f>
        <v>0</v>
      </c>
      <c r="G168" s="13">
        <f t="shared" ref="G168" si="64">F168*18%</f>
        <v>0</v>
      </c>
      <c r="H168" s="14"/>
    </row>
    <row r="169" spans="2:13">
      <c r="B169" s="3">
        <f t="shared" ref="B169:H169" si="65">SUM(B159:B168)</f>
        <v>0</v>
      </c>
      <c r="C169" s="3">
        <f t="shared" si="65"/>
        <v>0</v>
      </c>
      <c r="D169" s="3"/>
      <c r="E169" s="3">
        <f t="shared" si="65"/>
        <v>0</v>
      </c>
      <c r="F169" s="3">
        <f t="shared" si="65"/>
        <v>0</v>
      </c>
      <c r="G169" s="3">
        <f t="shared" si="65"/>
        <v>0</v>
      </c>
      <c r="H169" s="3">
        <f t="shared" si="65"/>
        <v>0</v>
      </c>
    </row>
    <row r="170" spans="2:13">
      <c r="B170" s="3">
        <f t="shared" ref="B170:H170" si="66">ROUND(B169,0)</f>
        <v>0</v>
      </c>
      <c r="C170" s="3">
        <f t="shared" si="66"/>
        <v>0</v>
      </c>
      <c r="D170" s="3"/>
      <c r="E170" s="3">
        <f t="shared" si="66"/>
        <v>0</v>
      </c>
      <c r="F170" s="3">
        <f t="shared" si="66"/>
        <v>0</v>
      </c>
      <c r="G170" s="3">
        <f t="shared" si="66"/>
        <v>0</v>
      </c>
      <c r="H170" s="3">
        <f t="shared" si="66"/>
        <v>0</v>
      </c>
    </row>
    <row r="171" spans="2:13">
      <c r="E171" s="10"/>
    </row>
    <row r="172" spans="2:13">
      <c r="B172" s="1" t="s">
        <v>2</v>
      </c>
      <c r="G172" s="12"/>
    </row>
    <row r="173" spans="2:13">
      <c r="B173" s="1" t="s">
        <v>3</v>
      </c>
      <c r="F173" s="1" t="s">
        <v>8</v>
      </c>
      <c r="G173" s="12"/>
    </row>
    <row r="174" spans="2:13">
      <c r="B174" t="s">
        <v>4</v>
      </c>
      <c r="E174" s="4">
        <f>G170-C170</f>
        <v>0</v>
      </c>
      <c r="F174" t="s">
        <v>4</v>
      </c>
      <c r="G174" s="23">
        <v>1.4999999999999999E-2</v>
      </c>
      <c r="H174" s="7">
        <f>+F170*G174</f>
        <v>0</v>
      </c>
    </row>
    <row r="175" spans="2:13">
      <c r="B175" t="s">
        <v>5</v>
      </c>
      <c r="E175" s="4">
        <v>-48</v>
      </c>
    </row>
    <row r="176" spans="2:13">
      <c r="B176" t="s">
        <v>10</v>
      </c>
      <c r="E176" s="5"/>
    </row>
    <row r="177" spans="1:16">
      <c r="B177" t="s">
        <v>12</v>
      </c>
      <c r="E177" s="5">
        <v>-55</v>
      </c>
    </row>
    <row r="178" spans="1:16">
      <c r="B178" t="s">
        <v>6</v>
      </c>
      <c r="E178" s="5"/>
    </row>
    <row r="179" spans="1:16">
      <c r="B179" t="s">
        <v>7</v>
      </c>
      <c r="E179" s="6">
        <f>SUM(E174:E178)</f>
        <v>-103</v>
      </c>
      <c r="F179" t="s">
        <v>7</v>
      </c>
      <c r="H179" s="6">
        <f>H174+H175+H178</f>
        <v>0</v>
      </c>
    </row>
    <row r="180" spans="1:16" ht="13.5" thickBot="1"/>
    <row r="181" spans="1:16" ht="13.5" thickBot="1">
      <c r="B181" t="s">
        <v>9</v>
      </c>
      <c r="F181" s="8">
        <f>IF(E179&gt;0,E179+H179,IF(E179&lt;0,H179*1))</f>
        <v>0</v>
      </c>
    </row>
    <row r="185" spans="1:16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1:16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1:16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1:16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16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1:16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1:16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1:16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1:16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1:16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1:16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1:16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1:16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1:16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1:16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16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1:16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1:16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1:16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1:16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1:16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1:16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1:16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1:16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1:16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1:16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1:16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1:16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1:16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16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1:16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16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1:16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1:16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1:16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1:16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1:16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1:16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1:16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1:16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1:16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1:16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1:16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1:16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1:16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1:16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1:16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1:16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1:16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1:16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1:16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1:16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1:16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1:16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1:16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1:16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1:16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1:16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1:16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1:16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1:16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1:16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1:16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1:16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1:16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1:16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1:16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1:16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16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1:16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1:16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1:16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1:16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1:16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1:16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1:16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1:16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1:16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1:16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1:16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1:16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1:16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1:16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1:16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1:16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1:16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1:16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</sheetData>
  <dataConsolidate/>
  <phoneticPr fontId="4" type="noConversion"/>
  <pageMargins left="0.75" right="0.75" top="1" bottom="1" header="0" footer="0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bananitos sac</vt:lpstr>
      <vt:lpstr>Hoja2</vt:lpstr>
      <vt:lpstr>'bananitos sac'!Área_de_impresión</vt:lpstr>
    </vt:vector>
  </TitlesOfParts>
  <Company>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MAHURA&amp;JK</cp:lastModifiedBy>
  <cp:lastPrinted>2016-12-21T15:08:31Z</cp:lastPrinted>
  <dcterms:created xsi:type="dcterms:W3CDTF">2006-01-17T21:53:20Z</dcterms:created>
  <dcterms:modified xsi:type="dcterms:W3CDTF">2017-12-09T21:59:01Z</dcterms:modified>
</cp:coreProperties>
</file>