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74" activeTab="3"/>
  </bookViews>
  <sheets>
    <sheet name="Base de datos" sheetId="1" r:id="rId1"/>
    <sheet name="Informacion General" sheetId="2" r:id="rId2"/>
    <sheet name="Reg. Ventas" sheetId="3" r:id="rId3"/>
    <sheet name="Reg. Compras" sheetId="4" r:id="rId4"/>
    <sheet name="Hoja1" sheetId="5" r:id="rId5"/>
    <sheet name="K.Val." sheetId="6" state="hidden" r:id="rId6"/>
    <sheet name="L.Diario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AGGREGATE" hidden="1">#NAME?</definedName>
    <definedName name="_xlnm.Print_Area" localSheetId="3">'Reg. Compras'!$A$116:$AG$149</definedName>
    <definedName name="_xlnm.Print_Area" localSheetId="2">'Reg. Ventas'!$A$842:$Y$873</definedName>
    <definedName name="Tabla10">'[1]BD'!$B$170:$B$217</definedName>
    <definedName name="Tabla2">'[1]BD'!$B$44:$B$48</definedName>
    <definedName name="VENCII">'[2]CRONOGRAMA'!$C$83:$D$452</definedName>
  </definedNames>
  <calcPr fullCalcOnLoad="1"/>
</workbook>
</file>

<file path=xl/sharedStrings.xml><?xml version="1.0" encoding="utf-8"?>
<sst xmlns="http://schemas.openxmlformats.org/spreadsheetml/2006/main" count="3516" uniqueCount="2218">
  <si>
    <t>16 CUENTAS POR COBRAR DIVERSAS - TERCEROS</t>
  </si>
  <si>
    <t>34 INTANGIBLES</t>
  </si>
  <si>
    <t>41 REMUNERACIONES Y PARTICIPACIONES POR PAGAR</t>
  </si>
  <si>
    <t>46 CUENTAS POR PAGAR DIVERSAS – TERCEROS</t>
  </si>
  <si>
    <t>CUENTAS POR COBRAR COMERCIALES – TERCEROS</t>
  </si>
  <si>
    <t>LIBRO DIARIO</t>
  </si>
  <si>
    <t>RAZÓN SOCIAL:</t>
  </si>
  <si>
    <t>N° O C.U.O</t>
  </si>
  <si>
    <t>Código del L. o R.</t>
  </si>
  <si>
    <t>Número Correlativo</t>
  </si>
  <si>
    <t xml:space="preserve">FECHA </t>
  </si>
  <si>
    <t>40 TRIBUTOS Y AP. AL SIST. DE PENS. Y DE SALUD POR PAG.</t>
  </si>
  <si>
    <t>CTAS POR COB. AL PERS., A LOS ACC. (SOC.), DIREC.Y GTES</t>
  </si>
  <si>
    <t>N° de Doc.Sust.</t>
  </si>
  <si>
    <t>REFERENCIA DE LA OPERACIÓN</t>
  </si>
  <si>
    <t>COMPROBANTE DE PAGO O DOCUMENTO</t>
  </si>
  <si>
    <t>Tipo</t>
  </si>
  <si>
    <t>Número</t>
  </si>
  <si>
    <t>Razón Social</t>
  </si>
  <si>
    <t>IMPORTE TOTAL</t>
  </si>
  <si>
    <t>Base Imponible</t>
  </si>
  <si>
    <t>Fecha de Emisión</t>
  </si>
  <si>
    <t>Fecha</t>
  </si>
  <si>
    <t>Serie</t>
  </si>
  <si>
    <t>Doc. de Identidad</t>
  </si>
  <si>
    <t>INFORMACIÓN DEL PROVEEDOR</t>
  </si>
  <si>
    <t>N° Comprob. de pago</t>
  </si>
  <si>
    <t>REGISTRO DE COMPRAS</t>
  </si>
  <si>
    <t>REGISTRO DE VENTAS E INGRESOS</t>
  </si>
  <si>
    <t xml:space="preserve">N° Serie </t>
  </si>
  <si>
    <t>INFORMACIÓN DEL CLIENTE</t>
  </si>
  <si>
    <t>N° C. de Pago</t>
  </si>
  <si>
    <t>Doc.de Ident.</t>
  </si>
  <si>
    <t>Código</t>
  </si>
  <si>
    <t>N° o C.Ú.O</t>
  </si>
  <si>
    <t>F. de Emisión</t>
  </si>
  <si>
    <t>CANTIDAD</t>
  </si>
  <si>
    <t>SUMINISTROS DIVERSOS</t>
  </si>
  <si>
    <t>PEPS</t>
  </si>
  <si>
    <t>DOCUMENTO DE TRASLADO, COMPROBANTE DE PAGO, DOCUMENTO INTERNO O SIMILAR</t>
  </si>
  <si>
    <t>TIPO DE OPERACIÓN</t>
  </si>
  <si>
    <t>ENTRADAS</t>
  </si>
  <si>
    <t>SALIDAS</t>
  </si>
  <si>
    <t>SALDO FINAL</t>
  </si>
  <si>
    <t>"REGISTRO DE INVENTARIO PERMANENTE VALORIZADO - DETALLE DEL INVENTARIO VALORIZADO"</t>
  </si>
  <si>
    <t>TIPO (TABLA 10)</t>
  </si>
  <si>
    <t>C.U.</t>
  </si>
  <si>
    <t>C. T.</t>
  </si>
  <si>
    <t>COMPRA</t>
  </si>
  <si>
    <t>UTILIDAD</t>
  </si>
  <si>
    <t>COSTO</t>
  </si>
  <si>
    <t>U.N</t>
  </si>
  <si>
    <t>centralización del registro de compras</t>
  </si>
  <si>
    <t>por el destino de los gastos R. Compra</t>
  </si>
  <si>
    <t>Por la centralización del registro de ventas</t>
  </si>
  <si>
    <t>por la centralización del libro bancos ctas del debe</t>
  </si>
  <si>
    <t>por la centralización del libro bancos ctas del haber</t>
  </si>
  <si>
    <t>por la centralización del Libro Caja ctas del DEBE</t>
  </si>
  <si>
    <t>por la centralización del Libro Caja ctas del HABER</t>
  </si>
  <si>
    <t>Ajustes</t>
  </si>
  <si>
    <t>Reconocimiento de los gastos en alquiler y seguros del mes</t>
  </si>
  <si>
    <t>destino de los gastos</t>
  </si>
  <si>
    <t>Proviciones de depreciación del activo fijo</t>
  </si>
  <si>
    <t>RUC:</t>
  </si>
  <si>
    <t>CUENTA CONTABLE ASOCIADA A LA OPERACIÓN</t>
  </si>
  <si>
    <t>PERÍODO:</t>
  </si>
  <si>
    <t xml:space="preserve">                 MOVIMIENTO</t>
  </si>
  <si>
    <t xml:space="preserve">                        TOTALES</t>
  </si>
  <si>
    <t>GLOSA O DESCRIPCIÓN DE LA OPERACIÓN</t>
  </si>
  <si>
    <t>CÓDIGO</t>
  </si>
  <si>
    <t>DENOMINACIÓN</t>
  </si>
  <si>
    <t>DEBE</t>
  </si>
  <si>
    <t>HABER</t>
  </si>
  <si>
    <t>ISC</t>
  </si>
  <si>
    <t>NÚMERO</t>
  </si>
  <si>
    <t>FECHA</t>
  </si>
  <si>
    <t>SERIE</t>
  </si>
  <si>
    <t xml:space="preserve">             TOTALES</t>
  </si>
  <si>
    <t>IGV</t>
  </si>
  <si>
    <t xml:space="preserve">           TOTALES</t>
  </si>
  <si>
    <t>ESTABLECIMIENTO (1):</t>
  </si>
  <si>
    <t>CÓDIGO DE LA EXISTENCIA:</t>
  </si>
  <si>
    <t>TIPO (TABLA 5):</t>
  </si>
  <si>
    <t>DESCRIPCIÓN:</t>
  </si>
  <si>
    <t>CÓDIGO DE LA UNIDAD DE MEDIDA (TABLA 6):</t>
  </si>
  <si>
    <t>(1) Dirección del Establecimiento o Código según el Registro Único de Contribuyentes.</t>
  </si>
  <si>
    <t>MÉTODO DE VALUACIÓN:</t>
  </si>
  <si>
    <t xml:space="preserve">        TOTALES</t>
  </si>
  <si>
    <t>CAJA Y BANCOS</t>
  </si>
  <si>
    <t>Nombre del Comprobante</t>
  </si>
  <si>
    <t>Factura</t>
  </si>
  <si>
    <t>Recibo por honorarios</t>
  </si>
  <si>
    <t>Boleta de Venta</t>
  </si>
  <si>
    <t>Liquidación de Compra</t>
  </si>
  <si>
    <t>Boleto de compañía de aviación comercial por el servicio de transporte aéreo de pasajeros</t>
  </si>
  <si>
    <t>Carta de porte aéreo por el servicio de transporte de carga aérea</t>
  </si>
  <si>
    <t>Nota de crédito</t>
  </si>
  <si>
    <t>Nota de débito</t>
  </si>
  <si>
    <t>Guía de remisión-remitente</t>
  </si>
  <si>
    <t>Recibo por arrendamiento</t>
  </si>
  <si>
    <t>Póliza emitida por bolsas de valores, bolsas de productos o agentes de intermediación por operaciones realizadas en las bolsas de valores o productos o fuera de las mismas, autorizadas por CONASEV</t>
  </si>
  <si>
    <t>Tique o cinta emitidopor máquina registradora</t>
  </si>
  <si>
    <t>Documento emitido por bancos, instituciones financieras, crediticias y de seguros que se encuentren bajo el control de la Superintendencia de Banca y Seguros</t>
  </si>
  <si>
    <t>Recibo por servicios públicos de suministro de energía eléctrica, agua, teléfono, télex y telegráficos y otros servicios complementarios que se incluyan en el recibo de servicio público</t>
  </si>
  <si>
    <t>Boleto emitido por las empresas de transporte público urbano de pasajeros</t>
  </si>
  <si>
    <t>Boleto emitido por las empresas de transporte público interprovincial de pasajeros dentro del país</t>
  </si>
  <si>
    <t>Documento emitido por la Iglesia Católica por el arrendamiento de bienes inmuebles</t>
  </si>
  <si>
    <t>Documento emitido por las administradoras privadas de fondo de pensiones que se encuentras bajo la supervisión de la Superintendencia de Administradoras de Fondos de Pensiones</t>
  </si>
  <si>
    <t>Boleto o entrada por atracciones y espectáculos públicos</t>
  </si>
  <si>
    <t>Comprobante de retención</t>
  </si>
  <si>
    <t>Conocimiento de embarque por el servicio de transporte de carga marítima</t>
  </si>
  <si>
    <t>Comprobante por operaciones no habituales</t>
  </si>
  <si>
    <t>Póliza de adjudicación emitida con ocasión del remate o adjudicación de vienes de venta forzada, por los martilleros o las entidades que rematen o subasten bienes por cuenta de terceros</t>
  </si>
  <si>
    <t>Certificado de paga ode regalías emiridas por PETROPERU S.A.</t>
  </si>
  <si>
    <t>Documento de atribución - R.S. N° 022-98/SUNAT</t>
  </si>
  <si>
    <t>Recibo por el pago de la tarifa de agua superficial con fines agrarios y por el pago de la cuota para la ejecución de una determinada obra o actividad acordada por la asamblea general de la comisión de regantes o resolución expedida por el jefe de la Unidad de Aguas y de Riego (Decreto Supremo N° 003-90-ag, arts. 28 y 48)</t>
  </si>
  <si>
    <t>Seguro complementario de trabajo de riesgo</t>
  </si>
  <si>
    <t>Tarifa unificada de uso de aeropuerto</t>
  </si>
  <si>
    <t>Documentos emitidos por COFOPRI en calidad de venta de terrenos, los correspondientes a las subastas públicas y a la retribución de los servicios que presta</t>
  </si>
  <si>
    <t>Documentos emitidos por las empresas que desempeñam el rol adquiriente en los sistemas de pago mediante tarjetas de crédito y débito</t>
  </si>
  <si>
    <t>Guía de remisión - transportista</t>
  </si>
  <si>
    <t>Documentos emitidos por las empresas recaudadoras de la denominada garantía de red principal a la que hace referencia el numeral 7.6 del artículo 7 de la Ley N° 27133 - Ley de Promoción del Desarrollo de la Industria del Gas Natural</t>
  </si>
  <si>
    <t>Documento del operador</t>
  </si>
  <si>
    <t>Documento del partícipe</t>
  </si>
  <si>
    <t>Recibo de distribución del gas natural</t>
  </si>
  <si>
    <t>Comprobante de Percepción Interna</t>
  </si>
  <si>
    <t>Recibo simple</t>
  </si>
  <si>
    <t>Declaración Jurada</t>
  </si>
  <si>
    <t>DOMICILIO:</t>
  </si>
  <si>
    <t>ACTIVIDAD:</t>
  </si>
  <si>
    <t>NOMBRE O RAZÓN SOCIAL CLIENTE</t>
  </si>
  <si>
    <t>"G-E-I"</t>
  </si>
  <si>
    <t>Importe Venta S/.</t>
  </si>
  <si>
    <t>Importe Venta $.</t>
  </si>
  <si>
    <t>Cambio a S/.</t>
  </si>
  <si>
    <t>"EX"</t>
  </si>
  <si>
    <t>Adq. Grav. Dest. a Operac. Grav. y/o de Exp.(1)</t>
  </si>
  <si>
    <t>"1-2-3-4"</t>
  </si>
  <si>
    <t>Comprobante de Pago o Documento</t>
  </si>
  <si>
    <t>Formato Fecha de emisiòn</t>
  </si>
  <si>
    <t>Inafecta</t>
  </si>
  <si>
    <t>Valor Facturado de la Exportación</t>
  </si>
  <si>
    <t>Fecha de vencimiento o cobro</t>
  </si>
  <si>
    <t>N° Ord. ó  Cód.Único Operac.</t>
  </si>
  <si>
    <t>NOMBRE Ó RAZÓN SOCIAL  :</t>
  </si>
  <si>
    <t>RUC                                           :</t>
  </si>
  <si>
    <t>TELÉFONO:</t>
  </si>
  <si>
    <t>AÑO / EJERCICIO:</t>
  </si>
  <si>
    <t>NOMBRE O RAZÓN SOCIAL</t>
  </si>
  <si>
    <t>TIPO DE EMPRESA</t>
  </si>
  <si>
    <t>DATOS DE LA ENTIDAD</t>
  </si>
  <si>
    <t>PERIODO                                   :</t>
  </si>
  <si>
    <t>Base Imp.Operacion gravada sin redondeo para IGV</t>
  </si>
  <si>
    <t>Base Imp. Sin redondeo</t>
  </si>
  <si>
    <t>Año de Emis. de la DUA ó DSI</t>
  </si>
  <si>
    <t>PERIODO                                :</t>
  </si>
  <si>
    <t>RUC                                        :</t>
  </si>
  <si>
    <t>Total compras $ y S/.</t>
  </si>
  <si>
    <t>Total Ventas $ y S/.</t>
  </si>
  <si>
    <t>Importe Compra S/.</t>
  </si>
  <si>
    <t xml:space="preserve">N° Comprob. de pago emitidos por sujetos no domiciliados </t>
  </si>
  <si>
    <t>Importe Compra $.</t>
  </si>
  <si>
    <t>Base imponible de la operación gravada</t>
  </si>
  <si>
    <t>Importe total de la operación exonerada o inafecta</t>
  </si>
  <si>
    <t>Exonerada</t>
  </si>
  <si>
    <t>Otros tributos y cargos que no conforman parte de la base</t>
  </si>
  <si>
    <t>Importe total del comprobante de pago</t>
  </si>
  <si>
    <t>Tipo de cambio</t>
  </si>
  <si>
    <t xml:space="preserve">          Referencia del comprobante de pago o documento original que se modifica</t>
  </si>
  <si>
    <t>IGV y/o IPM</t>
  </si>
  <si>
    <t>Suma de Ctas. De Ingresos</t>
  </si>
  <si>
    <t>Importe Retenciones S/.</t>
  </si>
  <si>
    <t>Serie Comp. Pago</t>
  </si>
  <si>
    <t xml:space="preserve"> Adquisic. Gravadas destinadas a operaciones no gravadas (3)</t>
  </si>
  <si>
    <t>Valor de las Adquisic. no gravadas (4)</t>
  </si>
  <si>
    <t>Otros tributos y cargos</t>
  </si>
  <si>
    <t>Constancia de depósito de detracciones</t>
  </si>
  <si>
    <t>Referencia del comprobante de pago o documento original que se modifica</t>
  </si>
  <si>
    <t xml:space="preserve"> Adq. Grav. dest. a Operac. Grav. y/o de Exp. y a Oper. no Grav.(2)</t>
  </si>
  <si>
    <t>Suma de cuentas de gasto</t>
  </si>
  <si>
    <t>Suma de IGV</t>
  </si>
  <si>
    <t>PLAN DE CUENTAS PARA EMPRESAS 2010-2011</t>
  </si>
  <si>
    <t>NOMBRE</t>
  </si>
  <si>
    <t>ELEMENTO 1</t>
  </si>
  <si>
    <t>EFECTIVO Y EQUIVALENTES DE EFECTIVO</t>
  </si>
  <si>
    <t>Caja</t>
  </si>
  <si>
    <t>Fondos fijos</t>
  </si>
  <si>
    <t>Efectivo en Tránsito</t>
  </si>
  <si>
    <t>Cuentas corrientes en instituciones financieras</t>
  </si>
  <si>
    <t>Cuentas corrientes operativas</t>
  </si>
  <si>
    <t>Cuentas corrientes para fines específicos</t>
  </si>
  <si>
    <t>Otros equivalentes de efectivo</t>
  </si>
  <si>
    <t>Depósitos en instituciones financieras</t>
  </si>
  <si>
    <t>Depósitos de ahorro</t>
  </si>
  <si>
    <t>Depósitos a plazo</t>
  </si>
  <si>
    <t>Fondos sujetos a restricción</t>
  </si>
  <si>
    <t>Fondos Sujetos a Restricción</t>
  </si>
  <si>
    <t>INVERSIONES FINANCIERAS</t>
  </si>
  <si>
    <t>Inversiones mantenidas para negociación</t>
  </si>
  <si>
    <t>Valores emitidos o garantizados por el Estado</t>
  </si>
  <si>
    <t>Costo</t>
  </si>
  <si>
    <t>Valor Razonable</t>
  </si>
  <si>
    <t>Valores emitidos por el sistema financiero</t>
  </si>
  <si>
    <t>Valores emitidos por empresa</t>
  </si>
  <si>
    <t>Otros títulos representativos de deuda</t>
  </si>
  <si>
    <t>Participaciones en entidades</t>
  </si>
  <si>
    <t>Inversiones disponibles para la venta</t>
  </si>
  <si>
    <t>Valores emitidos por empresas</t>
  </si>
  <si>
    <t>Activos financieros - Acuerdo de compra</t>
  </si>
  <si>
    <t>Inversiones mantenidas para negociación – Acuerdo de compra</t>
  </si>
  <si>
    <t>Inversiones disponibles para la venta – Acuerdo de compra</t>
  </si>
  <si>
    <t>Facturas, boletas y otros comprobantes por cobrar</t>
  </si>
  <si>
    <t>No emitidas</t>
  </si>
  <si>
    <t>Emitidas en cartera</t>
  </si>
  <si>
    <t>En cobranza</t>
  </si>
  <si>
    <t>En descuento</t>
  </si>
  <si>
    <t>Anticipos de clientes</t>
  </si>
  <si>
    <t>Letras por cobrar</t>
  </si>
  <si>
    <t>En cartera</t>
  </si>
  <si>
    <t>CUENTAS POR COBRAR COMERCIALES – RELACIONADAS</t>
  </si>
  <si>
    <t>Matriz</t>
  </si>
  <si>
    <t>Subsidiarias</t>
  </si>
  <si>
    <t>Asociadas</t>
  </si>
  <si>
    <t>Sucursales</t>
  </si>
  <si>
    <t>Otros</t>
  </si>
  <si>
    <t>Anticipos recibidos</t>
  </si>
  <si>
    <t>CUENTAS POR COBRAR AL PERSONAL, A LOS ACCIONISTAS (SOCIOS), DIRECTORES Y GERENTES</t>
  </si>
  <si>
    <t>Personal</t>
  </si>
  <si>
    <t>Préstamos</t>
  </si>
  <si>
    <t>Adelanto de remuneraciones</t>
  </si>
  <si>
    <t>Entregas a rendir cuenta</t>
  </si>
  <si>
    <t>Otras cuentas por cobrar al personal</t>
  </si>
  <si>
    <t>Accionistas (o socios)</t>
  </si>
  <si>
    <t>Suscripciones por cobrar a socios o accionistas</t>
  </si>
  <si>
    <t>Directores</t>
  </si>
  <si>
    <t>Adelanto de dietas</t>
  </si>
  <si>
    <t>Gerentes</t>
  </si>
  <si>
    <t>Diversas</t>
  </si>
  <si>
    <t>CUENTAS POR COBRAR DIVERSAS - TERCEROS</t>
  </si>
  <si>
    <t>Con garantía</t>
  </si>
  <si>
    <t>Sin garantía</t>
  </si>
  <si>
    <t>Reclamaciones a terceros</t>
  </si>
  <si>
    <t>Compañías aseguradoras</t>
  </si>
  <si>
    <t>Transportadoras</t>
  </si>
  <si>
    <t>Servicios públicos</t>
  </si>
  <si>
    <t>Tributos</t>
  </si>
  <si>
    <t>Otras</t>
  </si>
  <si>
    <t>Intereses, regalías y dividendos</t>
  </si>
  <si>
    <t>Intereses</t>
  </si>
  <si>
    <t>Regalías</t>
  </si>
  <si>
    <t>Dividendos</t>
  </si>
  <si>
    <t>Depósitos otorgados en garantía</t>
  </si>
  <si>
    <t>Préstamos de instituciones financieras</t>
  </si>
  <si>
    <t>Préstamos de instituciones no financieras</t>
  </si>
  <si>
    <t>Depósitos en garantía por alquileres</t>
  </si>
  <si>
    <t>Otros depósitos en garantía</t>
  </si>
  <si>
    <t>Venta de activo inmovilizado</t>
  </si>
  <si>
    <t>Inversión mobiliaria</t>
  </si>
  <si>
    <t>Inversión inmobiliaria</t>
  </si>
  <si>
    <t>Inmuebles, maquinaria y equipo</t>
  </si>
  <si>
    <t>Intangibles</t>
  </si>
  <si>
    <t>Activos biológicos</t>
  </si>
  <si>
    <t>Activos por instrumentos financieros</t>
  </si>
  <si>
    <t>Instrumentos financieros primarios</t>
  </si>
  <si>
    <t>Instrumentos financieros derivados</t>
  </si>
  <si>
    <t>Cartera de negociación</t>
  </si>
  <si>
    <t>Instrumentos de cobertura</t>
  </si>
  <si>
    <t>Otras cuentas por cobrar diversas</t>
  </si>
  <si>
    <t>Entregas a rendir cuenta a terceros</t>
  </si>
  <si>
    <t>CUENTAS POR COBRAR DIVERSAS - RELACIONADAS</t>
  </si>
  <si>
    <t>SERVICIOS Y OTROS CONTRATADOS POR ANTICIPADO</t>
  </si>
  <si>
    <t>Costos financieros</t>
  </si>
  <si>
    <t>Seguros</t>
  </si>
  <si>
    <t>Alquileres</t>
  </si>
  <si>
    <t>Primas pagadas por opciones</t>
  </si>
  <si>
    <t>Mantenimiento de activos inmovilizados</t>
  </si>
  <si>
    <t>Otros gastos contratados por anticipado</t>
  </si>
  <si>
    <t>ESTIMACIÓN DE CUENTAS DE COBRANZA DUDOSA</t>
  </si>
  <si>
    <t>Cuentas por cobrar comerciales - Terceros</t>
  </si>
  <si>
    <t>Cuentas por cobrar comerciales - Relacionadas</t>
  </si>
  <si>
    <t>Cuentas por cobrar al personal, a los accionistas (socios), directores y gerentes</t>
  </si>
  <si>
    <t>Cuentas por cobrar diversas - Terceros</t>
  </si>
  <si>
    <t>Cuentas por cobrar diversas – Relacionadas</t>
  </si>
  <si>
    <t>ELEMENTO 2</t>
  </si>
  <si>
    <t>MERCADERÍAS</t>
  </si>
  <si>
    <t>Mercaderías manufacturadas</t>
  </si>
  <si>
    <t>Valor razonable</t>
  </si>
  <si>
    <t>Mercaderías de extracción</t>
  </si>
  <si>
    <t>Mercaderías agropecuarias y piscícolas</t>
  </si>
  <si>
    <t>De origen animal</t>
  </si>
  <si>
    <t>De origen vegetal</t>
  </si>
  <si>
    <t>Mercaderías inmuebles</t>
  </si>
  <si>
    <t>Otras mercaderías</t>
  </si>
  <si>
    <t>PRODUCTOS TERMINADOS</t>
  </si>
  <si>
    <t>Productos manufacturados</t>
  </si>
  <si>
    <t>Productos de extracción terminados</t>
  </si>
  <si>
    <t>Productos agropecuarios y piscícolas terminados</t>
  </si>
  <si>
    <t>Productos inmuebles</t>
  </si>
  <si>
    <t>Existencias de servicios terminados</t>
  </si>
  <si>
    <t>Otros productos terminados</t>
  </si>
  <si>
    <t>Costos de financiación – Productos terminados</t>
  </si>
  <si>
    <t>SUBPRODUCTOS, DESECHOS Y DESPERDICIOS</t>
  </si>
  <si>
    <t>Subproductos</t>
  </si>
  <si>
    <t>Desechos y desperdicios</t>
  </si>
  <si>
    <t>PRODUCTOS EN PROCESO</t>
  </si>
  <si>
    <t>Productos en proceso de manufactura</t>
  </si>
  <si>
    <t>Productos extraídos en proceso de transformación</t>
  </si>
  <si>
    <t>Productos agropecuarios y piscícolas en proceso</t>
  </si>
  <si>
    <t>Productos inmuebles en proceso</t>
  </si>
  <si>
    <t>Existencias de servicios en proceso</t>
  </si>
  <si>
    <t>Otros productos en proceso</t>
  </si>
  <si>
    <t>Costos de financiación – Productos en proceso</t>
  </si>
  <si>
    <t>MATERIAS PRIMAS</t>
  </si>
  <si>
    <t>Materias primas para productos manufacturados</t>
  </si>
  <si>
    <t>Materias primas para productos de extracción</t>
  </si>
  <si>
    <t>Materias primas para productos agropecuarios y piscícolas</t>
  </si>
  <si>
    <t>Materias primas para productos inmuebles</t>
  </si>
  <si>
    <t>MATERIALES AUXILIARES, SUMINISTROS Y REPUESTOS</t>
  </si>
  <si>
    <t>Materiales auxiliares</t>
  </si>
  <si>
    <t>Suministros</t>
  </si>
  <si>
    <t>Combustibles</t>
  </si>
  <si>
    <t>Lubricantes</t>
  </si>
  <si>
    <t>Energía</t>
  </si>
  <si>
    <t>Otros suministros</t>
  </si>
  <si>
    <t>Repuestos</t>
  </si>
  <si>
    <t>ENVASES Y EMBALAJES</t>
  </si>
  <si>
    <t>Envases</t>
  </si>
  <si>
    <t>Embalajes</t>
  </si>
  <si>
    <t>ACTIVOS NO CORRIENTES MANTENIDOS PARA LA VENTA</t>
  </si>
  <si>
    <t>Inversiones inmobiliarias</t>
  </si>
  <si>
    <t>Terrenos</t>
  </si>
  <si>
    <t>Revaluación</t>
  </si>
  <si>
    <t>Edificaciones</t>
  </si>
  <si>
    <t>Costos de financiación</t>
  </si>
  <si>
    <t>Costo de adquisición o construcción</t>
  </si>
  <si>
    <t>Costo de financiación</t>
  </si>
  <si>
    <t>Maquinarias y equipos de explotación</t>
  </si>
  <si>
    <t>Equipo de transporte</t>
  </si>
  <si>
    <t>Muebles y enseres</t>
  </si>
  <si>
    <t>Equipos diversos</t>
  </si>
  <si>
    <t>Herramientas y unidades de reemplazo</t>
  </si>
  <si>
    <t>Concesiones, licencias y derechos</t>
  </si>
  <si>
    <t>Patentes y propiedad industrial</t>
  </si>
  <si>
    <t>Programas de computadora (software)</t>
  </si>
  <si>
    <t>Costos de exploración y desarrollo</t>
  </si>
  <si>
    <t>Fórmulas, diseños y prototipos</t>
  </si>
  <si>
    <t>Reservas de recursos extraíbles</t>
  </si>
  <si>
    <t>Otros activos intangibles</t>
  </si>
  <si>
    <t>Activos biológicos en producción</t>
  </si>
  <si>
    <t>Activos biológicos en desarrollo</t>
  </si>
  <si>
    <t>Depreciación acumulada – Inversión inmobiliaria</t>
  </si>
  <si>
    <t>Depreciación acumulada – Inmuebles, maquinaria y equipo</t>
  </si>
  <si>
    <t>Amortización acumulada – Intangibles</t>
  </si>
  <si>
    <t>Depreciación acumulada – Activos biológicos</t>
  </si>
  <si>
    <t>Desvalorización acumulada</t>
  </si>
  <si>
    <t>Concesiones, licencias y otros derechos</t>
  </si>
  <si>
    <t>EXISTENCIAS POR RECIBIR</t>
  </si>
  <si>
    <t>Mercaderías</t>
  </si>
  <si>
    <t>Materias primas</t>
  </si>
  <si>
    <t>Materiales auxiliares, suministros y repuestos</t>
  </si>
  <si>
    <t>Envases y embalajes</t>
  </si>
  <si>
    <t>DESVALORIZACIÓN DE EXISTENCIAS</t>
  </si>
  <si>
    <t>Productos terminados</t>
  </si>
  <si>
    <t>Subproductos, desechos y desperdicios</t>
  </si>
  <si>
    <t>Productos en proceso</t>
  </si>
  <si>
    <t>Existencias por recibir</t>
  </si>
  <si>
    <t>ELEMENTO 3</t>
  </si>
  <si>
    <t>INVERSIONES MOBILIARIAS</t>
  </si>
  <si>
    <t>Inversiones a ser mantenidas hasta el vencimiento</t>
  </si>
  <si>
    <t>Instrumentos financieros representativos de deuda</t>
  </si>
  <si>
    <t>Valores emitidos por las empresas</t>
  </si>
  <si>
    <t>Valores emitidos por otras entidades</t>
  </si>
  <si>
    <t>Instrumentos financieros representativos de derecho patrimonial</t>
  </si>
  <si>
    <t>Certificados de suscripción preferente</t>
  </si>
  <si>
    <t>Acciones representativas de capital social - Comunes</t>
  </si>
  <si>
    <t>Participación patrimonial</t>
  </si>
  <si>
    <t>Acciones representativas de capital social - Preferentes</t>
  </si>
  <si>
    <t>Acciones de inversión</t>
  </si>
  <si>
    <t>Certificados de participación de fondos de inversión</t>
  </si>
  <si>
    <t>Certificados de participación de fondos mutuos</t>
  </si>
  <si>
    <t>Participaciones en asociaciones en participación y consorcios</t>
  </si>
  <si>
    <t>Otros títulos representativos de patrimonio</t>
  </si>
  <si>
    <t>Inversiones mobiliarias – Acuerdos de compra</t>
  </si>
  <si>
    <t>Inversiones a ser mantenidas hasta el vencimiento – Acuerdo de compra</t>
  </si>
  <si>
    <t>Instrumentos financieros representativos de derecho patrimonial – Acuerdo de compra</t>
  </si>
  <si>
    <t>INVERSIONES INMOBILIARIAS</t>
  </si>
  <si>
    <t>Urbanos</t>
  </si>
  <si>
    <t>Rurales</t>
  </si>
  <si>
    <t>Costos de financiación – Inversiones inmobiliarias</t>
  </si>
  <si>
    <t>ACTIVOS ADQUIRIDOS EN ARRENDAMIENTO FINANCIERO</t>
  </si>
  <si>
    <t>INMUEBLES, MAQUINARIA Y EQUIPO</t>
  </si>
  <si>
    <t>Edificaciones administrativas</t>
  </si>
  <si>
    <t>Costo de financiación - Edificaciones</t>
  </si>
  <si>
    <t>Almacenes</t>
  </si>
  <si>
    <t>Costo de financiación - Almacenes</t>
  </si>
  <si>
    <t>Edificaciones para producción</t>
  </si>
  <si>
    <t>Costo de financiación – Edificaciones para producción</t>
  </si>
  <si>
    <t>Instalaciones</t>
  </si>
  <si>
    <t>Costo de financiación – Instalaciones</t>
  </si>
  <si>
    <t>Costo de financiación – Maquinarias y equipos de explotación</t>
  </si>
  <si>
    <t>Unidades de transporte</t>
  </si>
  <si>
    <t>Vehículos motorizados</t>
  </si>
  <si>
    <t>Vehículos no motorizados</t>
  </si>
  <si>
    <t>Muebles</t>
  </si>
  <si>
    <t>Enseres</t>
  </si>
  <si>
    <t>Equipo para procesamiento de información (de cómputo)</t>
  </si>
  <si>
    <t>Equipo de comunicación</t>
  </si>
  <si>
    <t>Equipo de seguridad</t>
  </si>
  <si>
    <t>Otros equipos</t>
  </si>
  <si>
    <t>Herramientas</t>
  </si>
  <si>
    <t>Unidades de reemplazo</t>
  </si>
  <si>
    <t>Unidades por recibir</t>
  </si>
  <si>
    <t>Construcciones y obras en curso</t>
  </si>
  <si>
    <t>Adaptación de terrenos</t>
  </si>
  <si>
    <t>Construcciones en curso</t>
  </si>
  <si>
    <t>Maquinaria en montaje</t>
  </si>
  <si>
    <t>Inversión inmobiliaria en curso</t>
  </si>
  <si>
    <t>Costo de financiación – Inversiones inmobiliarias</t>
  </si>
  <si>
    <t>Costo de financiación – Inmuebles, maquinaria y equipo</t>
  </si>
  <si>
    <t>Costo de financiación – Edificaciones</t>
  </si>
  <si>
    <t>Otros activos en curso</t>
  </si>
  <si>
    <t>INTANGIBLES</t>
  </si>
  <si>
    <t>Concesiones</t>
  </si>
  <si>
    <t>Licencias</t>
  </si>
  <si>
    <t>Otros derechos</t>
  </si>
  <si>
    <t>Patentes</t>
  </si>
  <si>
    <t>Marcas</t>
  </si>
  <si>
    <t>Aplicaciones informáticas</t>
  </si>
  <si>
    <t>Costos de exploración</t>
  </si>
  <si>
    <t>Costos de desarrollo</t>
  </si>
  <si>
    <t>Fórmulas</t>
  </si>
  <si>
    <t>Diseños y prototipos</t>
  </si>
  <si>
    <t>Minerales</t>
  </si>
  <si>
    <t>Petróleo y gas</t>
  </si>
  <si>
    <t>Madera</t>
  </si>
  <si>
    <t>Otros recursos extraíbles</t>
  </si>
  <si>
    <t>Plusvalía mercantil</t>
  </si>
  <si>
    <t>ACTIVOS BIOLÓGICOS</t>
  </si>
  <si>
    <t>DESVALORIZACIÓN DE ACTIVO INMOVILIZADO</t>
  </si>
  <si>
    <t>Desvalorización de inversiones inmobiliarias</t>
  </si>
  <si>
    <t>Edificaciones - Costo de adquisición o construcción</t>
  </si>
  <si>
    <t>Edificaciones - Costo de financiación</t>
  </si>
  <si>
    <t>Desvalorización de inmuebles, maquinaria y equipo</t>
  </si>
  <si>
    <t>Maquinarias y equipos de explotación - Costo de adquisición o construcción</t>
  </si>
  <si>
    <t>Maquinarias y equipos de explotación - Costo de financiación</t>
  </si>
  <si>
    <t>Desvalorización de intangibles</t>
  </si>
  <si>
    <t>Desvalorización de activos biológicos</t>
  </si>
  <si>
    <t>Desvalorización de inversiones mobiliarias</t>
  </si>
  <si>
    <t>Inversiones financieras representativas de derecho patrimonial</t>
  </si>
  <si>
    <t>ACTIVO DIFERIDO</t>
  </si>
  <si>
    <t>Impuesto a la renta diferido</t>
  </si>
  <si>
    <t>Impuesto a la renta diferido – Patrimonio</t>
  </si>
  <si>
    <t>Impuesto a la renta diferido – Resultados</t>
  </si>
  <si>
    <t>Participaciones de los trabajadores diferidas</t>
  </si>
  <si>
    <t>Participaciones de los trabajadores diferidas – Patrimonio</t>
  </si>
  <si>
    <t>Participaciones de los trabajadores diferidas – Resultados</t>
  </si>
  <si>
    <t>Intereses diferidos</t>
  </si>
  <si>
    <t>Intereses no devengados en transacciones con terceros</t>
  </si>
  <si>
    <t>Intereses no devengados en medición a valor descontado</t>
  </si>
  <si>
    <t>OTROS ACTIVOS</t>
  </si>
  <si>
    <t>Bienes de arte y cultura</t>
  </si>
  <si>
    <t>Obras de arte</t>
  </si>
  <si>
    <t>Biblioteca</t>
  </si>
  <si>
    <t>Diversos</t>
  </si>
  <si>
    <t>Monedas y joyas</t>
  </si>
  <si>
    <t>Bienes entregados en comodato</t>
  </si>
  <si>
    <t>Bienes recibidos en pago (adjudicados y realizables)</t>
  </si>
  <si>
    <t>DEPRECIACIÓN, AMORTIZACIÓN Y AGOTAMIENTO ACUMULADOS</t>
  </si>
  <si>
    <t>Depreciación acumulada</t>
  </si>
  <si>
    <t>Inversiones Inmobiliarias</t>
  </si>
  <si>
    <t>Edificaciones – Costo de adquisición o construcción</t>
  </si>
  <si>
    <t>Edificaciones - Revaluación</t>
  </si>
  <si>
    <t>Edificaciones – Costo de financiación</t>
  </si>
  <si>
    <t>Activos adquiridos en arrendamiento financiero</t>
  </si>
  <si>
    <t>Inversiones inmobiliarias - Edificaciones</t>
  </si>
  <si>
    <t>Inmuebles, maquinaria y equipo - Edificaciones</t>
  </si>
  <si>
    <t>Inmuebles, maquinaria y equipo – Maquinarias y equipos de explotación</t>
  </si>
  <si>
    <t>Inmuebles, maquinaria y equipo – Equipos de transporte</t>
  </si>
  <si>
    <t>Inmuebles, maquinaria y equipo – Equipos diversos</t>
  </si>
  <si>
    <t>Inmuebles, maquinaria y equipo - Costo</t>
  </si>
  <si>
    <t>Inmuebles, maquinaria y equipo - Revaluación</t>
  </si>
  <si>
    <t>Inmuebles, maquinaria y equipo – Costo de financiación</t>
  </si>
  <si>
    <t>Activos biológicos en producción – Costo</t>
  </si>
  <si>
    <t>Activos biológicos de origen animal</t>
  </si>
  <si>
    <t>Activos biológicos de origen vegetal</t>
  </si>
  <si>
    <t>Activos biológicos en producción – Costo de financiación</t>
  </si>
  <si>
    <t>Amortización acumulada</t>
  </si>
  <si>
    <t>Intangibles - Costo</t>
  </si>
  <si>
    <t>Intangibles - Revaluación</t>
  </si>
  <si>
    <t>Intangibles – Costos de financiación</t>
  </si>
  <si>
    <t>Agotamiento acumulado</t>
  </si>
  <si>
    <t>Agotamiento de reservas de recursos extraíbles</t>
  </si>
  <si>
    <t>ELEMENTO 4</t>
  </si>
  <si>
    <t>TRIBUTOS, CONTRAPRESTACIONES Y APORTES AL SISTEMA DE PENSIONES Y DE SALUD POR PAGAR</t>
  </si>
  <si>
    <t>Gobierno central</t>
  </si>
  <si>
    <t>Impuesto general a las ventas</t>
  </si>
  <si>
    <t>IGV - Cuenta propia</t>
  </si>
  <si>
    <t>IGV - Servicios prestados por no domiciliados</t>
  </si>
  <si>
    <t>IGV - Régimen de percepciones</t>
  </si>
  <si>
    <t>IGV - Régimen de retenciones</t>
  </si>
  <si>
    <t>Impuesto selectivo al consumo</t>
  </si>
  <si>
    <t>Derechos aduaneros</t>
  </si>
  <si>
    <t>Derechos arancelarios</t>
  </si>
  <si>
    <t>Derechos aduaneros por ventas</t>
  </si>
  <si>
    <t>Impuesto a la renta</t>
  </si>
  <si>
    <t>Renta de tercera categoría</t>
  </si>
  <si>
    <t>Renta de cuarta categoría</t>
  </si>
  <si>
    <t>Renta de quinta categoría</t>
  </si>
  <si>
    <t>Renta de no domiciliados</t>
  </si>
  <si>
    <t>Otras retenciones</t>
  </si>
  <si>
    <t>Otros impuestos y contraprestaciones</t>
  </si>
  <si>
    <t>Impuesto a las transacciones financieras</t>
  </si>
  <si>
    <t>Impuesto a los juegos de casino y tragamonedas</t>
  </si>
  <si>
    <t>Tasas por la prestación de servicios públicos</t>
  </si>
  <si>
    <t>Impuesto a los dividendos</t>
  </si>
  <si>
    <t>Impuesto temporal a los activos netos</t>
  </si>
  <si>
    <t>Otros impuestos</t>
  </si>
  <si>
    <t>Certificados tributarios</t>
  </si>
  <si>
    <t>Instituciones públicas</t>
  </si>
  <si>
    <t>ESSALUD</t>
  </si>
  <si>
    <t>ONP</t>
  </si>
  <si>
    <t>Contribución al SENATI</t>
  </si>
  <si>
    <t>Contribución al SENCICO</t>
  </si>
  <si>
    <t>Otras instituciones</t>
  </si>
  <si>
    <t>Gobiernos regionales</t>
  </si>
  <si>
    <t>Gobiernos locales</t>
  </si>
  <si>
    <t>Impuestos</t>
  </si>
  <si>
    <t>Impuesto al patrimonio vehicular</t>
  </si>
  <si>
    <t>Impuesto a las apuestas</t>
  </si>
  <si>
    <t>Impuesto a los juegos</t>
  </si>
  <si>
    <t>Impuesto de alcabala</t>
  </si>
  <si>
    <t>Impuesto predial</t>
  </si>
  <si>
    <t>Impuesto a los espectáculos públicos no deportivos</t>
  </si>
  <si>
    <t>Contribuciones</t>
  </si>
  <si>
    <t>Tasas</t>
  </si>
  <si>
    <t>Licencia de apertura de establecimientos</t>
  </si>
  <si>
    <t>Transporte público</t>
  </si>
  <si>
    <t>Estacionamiento de vehículos</t>
  </si>
  <si>
    <t>Servicios públicos o arbitrios</t>
  </si>
  <si>
    <t>Servicios administrativos o derechos</t>
  </si>
  <si>
    <t>Administradoras de fondos de pensiones</t>
  </si>
  <si>
    <t>Empresas prestadoras de servicios de salud</t>
  </si>
  <si>
    <t>Cuenta propia</t>
  </si>
  <si>
    <t>Cuenta de terceros</t>
  </si>
  <si>
    <t>Otros costos administrativos e intereses</t>
  </si>
  <si>
    <t>REMUNERACIONES Y PARTICIPACIONES POR PAGAR</t>
  </si>
  <si>
    <t>Remuneraciones por pagar</t>
  </si>
  <si>
    <t>Sueldos y salarios por pagar</t>
  </si>
  <si>
    <t>Comisiones por pagar</t>
  </si>
  <si>
    <t>Remuneraciones en especie por pagar</t>
  </si>
  <si>
    <t>Gratificaciones por pagar</t>
  </si>
  <si>
    <t>Vacaciones por pagar</t>
  </si>
  <si>
    <t>Participaciones de los trabajadores por pagar</t>
  </si>
  <si>
    <t>Beneficios sociales de los trabajadores por pagar</t>
  </si>
  <si>
    <t>Compensación por tiempo de servicios</t>
  </si>
  <si>
    <t>Adelanto de compensación por tiempo de servicios</t>
  </si>
  <si>
    <t>Pensiones y jubilaciones</t>
  </si>
  <si>
    <t>Otras remuneraciones y participaciones por pagar</t>
  </si>
  <si>
    <t>CUENTAS POR PAGAR COMERCIALES – TERCEROS</t>
  </si>
  <si>
    <t>Facturas, boletas y otros comprobantes por pagar</t>
  </si>
  <si>
    <t>Emitidas</t>
  </si>
  <si>
    <t>Anticipos a proveedores</t>
  </si>
  <si>
    <t>Letras por pagar</t>
  </si>
  <si>
    <t>Honorarios por pagar</t>
  </si>
  <si>
    <t>CUENTAS POR PAGAR COMERCIALES – RELACIONADAS</t>
  </si>
  <si>
    <t>Anticipos otorgados</t>
  </si>
  <si>
    <t>CUENTAS POR PAGAR A LOS ACCIONISTAS (SOCIOS), DIRECTORES Y GERENTES</t>
  </si>
  <si>
    <t>Otras cuentas por pagar</t>
  </si>
  <si>
    <t>Dietas</t>
  </si>
  <si>
    <t>OBLIGACIONES FINANCIERAS</t>
  </si>
  <si>
    <t>Préstamos de instituciones financieras y otras entidades</t>
  </si>
  <si>
    <t>Instituciones financieras</t>
  </si>
  <si>
    <t>Otras entidades</t>
  </si>
  <si>
    <t>Contratos de arrendamiento financiero</t>
  </si>
  <si>
    <t>Obligaciones emitidas</t>
  </si>
  <si>
    <t>Bonos emitidos</t>
  </si>
  <si>
    <t>Bonos titulizados</t>
  </si>
  <si>
    <t>Papeles comerciales</t>
  </si>
  <si>
    <t>Otras obligaciones</t>
  </si>
  <si>
    <t>Otros Instrumentos financieros por pagar</t>
  </si>
  <si>
    <t>Letras</t>
  </si>
  <si>
    <t>Bonos</t>
  </si>
  <si>
    <t>Pagarés</t>
  </si>
  <si>
    <t>Facturas conformadas</t>
  </si>
  <si>
    <t>Otras obligaciones financieras</t>
  </si>
  <si>
    <t>Costos de financiación por pagar</t>
  </si>
  <si>
    <t>Otros instrumentos financieros por pagar</t>
  </si>
  <si>
    <t>Préstamos con compromisos de recompra</t>
  </si>
  <si>
    <t>CUENTAS POR PAGAR DIVERSAS – TERCEROS</t>
  </si>
  <si>
    <t>Reclamaciones de terceros</t>
  </si>
  <si>
    <t>Pasivos por instrumentos financieros</t>
  </si>
  <si>
    <t>Pasivos por compra de activo inmovilizado</t>
  </si>
  <si>
    <t>Inversiones mobiliarias</t>
  </si>
  <si>
    <t>Depósitos recibidos en garantía</t>
  </si>
  <si>
    <t>Otras cuentas por pagar diversas</t>
  </si>
  <si>
    <t>Subsidios gubernamentales</t>
  </si>
  <si>
    <t>Donaciones condicionadas</t>
  </si>
  <si>
    <t>CUENTAS POR PAGAR DIVERSAS – RELACIONADAS</t>
  </si>
  <si>
    <t>Pasivo por compra de activo inmovilizado</t>
  </si>
  <si>
    <t>PROVISIONES</t>
  </si>
  <si>
    <t>Provisión para litigios</t>
  </si>
  <si>
    <t>Provisión por desmantelamiento, retiro o rehabilitación del inmovilizado</t>
  </si>
  <si>
    <t>Provisión para reestructuraciones</t>
  </si>
  <si>
    <t>Provisión para protección y remediación del medio ambiente</t>
  </si>
  <si>
    <t>Provisión para gastos de responsabilidad social</t>
  </si>
  <si>
    <t>Provisión para garantías</t>
  </si>
  <si>
    <t>Otras provisiones</t>
  </si>
  <si>
    <t>PASIVO DIFERIDO</t>
  </si>
  <si>
    <t>Impuesto a la renta diferido - Patrimonio</t>
  </si>
  <si>
    <t>Impuesto a la renta diferido - Resultados</t>
  </si>
  <si>
    <t>Participaciones de los trabajadores diferidas - Patrimonio</t>
  </si>
  <si>
    <t>Participaciones de los trabajadores diferidas - Resultados</t>
  </si>
  <si>
    <t>Ganancia en venta con arrendamiento financiero paralelo</t>
  </si>
  <si>
    <t>Subsidios recibidos diferidos</t>
  </si>
  <si>
    <t>Ingresos diferidos</t>
  </si>
  <si>
    <t>Costos diferidos</t>
  </si>
  <si>
    <t>ELEMENTO 5</t>
  </si>
  <si>
    <t>CAPITAL</t>
  </si>
  <si>
    <t>Capital social</t>
  </si>
  <si>
    <t>Acciones</t>
  </si>
  <si>
    <t>Participaciones</t>
  </si>
  <si>
    <t>Acciones en tesorería</t>
  </si>
  <si>
    <t>ACCIONES DE INVERSIÓN</t>
  </si>
  <si>
    <t>Acciones de inversión en tesorería</t>
  </si>
  <si>
    <t>CAPITAL ADICIONAL</t>
  </si>
  <si>
    <t>Primas (descuento) de acciones</t>
  </si>
  <si>
    <t>Capitalizaciones en trámite</t>
  </si>
  <si>
    <t>Aportes</t>
  </si>
  <si>
    <t>Reservas</t>
  </si>
  <si>
    <t>Acreencias</t>
  </si>
  <si>
    <t>Utilidades</t>
  </si>
  <si>
    <t>Reducciones de capital pendientes de formalización</t>
  </si>
  <si>
    <t>RESULTADOS NO REALIZADOS</t>
  </si>
  <si>
    <t>Diferencia en cambio de inversiones permanentes en entidades extranjeras</t>
  </si>
  <si>
    <t>Instrumentos financieros – Cobertura de flujo de efectivo</t>
  </si>
  <si>
    <t>Ganancia o pérdida en activos o pasivos financieros disponibles para la venta</t>
  </si>
  <si>
    <t>Ganancia</t>
  </si>
  <si>
    <t>Pérdida</t>
  </si>
  <si>
    <t>Ganancia o pérdida en activos o pasivos financieros disponibles para la venta – Compra o venta convencional fecha de liquidación</t>
  </si>
  <si>
    <t>EXCEDENTE DE REVALUACIÓN</t>
  </si>
  <si>
    <t>Excedente de revaluación</t>
  </si>
  <si>
    <t>Inmuebles, maquinaria y equipos</t>
  </si>
  <si>
    <t>Excedente de revaluación – Acciones liberadas recibidas</t>
  </si>
  <si>
    <t>Participación en excedente de revaluación – Inversiones en entidades relacionadas</t>
  </si>
  <si>
    <t>RESERVAS</t>
  </si>
  <si>
    <t>Reinversión</t>
  </si>
  <si>
    <t>Legal</t>
  </si>
  <si>
    <t>Contractuales</t>
  </si>
  <si>
    <t>Estatutarias</t>
  </si>
  <si>
    <t>Facultativas</t>
  </si>
  <si>
    <t>Otras reservas</t>
  </si>
  <si>
    <t>RESULTADOS ACUMULADOS</t>
  </si>
  <si>
    <t>Utilidades no distribuidas</t>
  </si>
  <si>
    <t>Utilidades acumuladas</t>
  </si>
  <si>
    <t>Ingresos de años anteriores</t>
  </si>
  <si>
    <t>Pérdidas acumuladas</t>
  </si>
  <si>
    <t>Gastos de años anteriores</t>
  </si>
  <si>
    <t>ELEMENTO 6</t>
  </si>
  <si>
    <t>COMPRAS</t>
  </si>
  <si>
    <t>Costos vinculados con las compras</t>
  </si>
  <si>
    <t>Costos vinculados con las compras de mercaderías</t>
  </si>
  <si>
    <t>Transporte</t>
  </si>
  <si>
    <t>Comisiones</t>
  </si>
  <si>
    <t>Otros costos vinculados con las compras de mercaderías</t>
  </si>
  <si>
    <t>Costos vinculados con las compras de materias primas</t>
  </si>
  <si>
    <t>Otros costos vinculados con las compras de materias primas</t>
  </si>
  <si>
    <t>Costos vinculados con las compras de materiales, suministros y repuestos</t>
  </si>
  <si>
    <t>Otros costos vinculados con las compras de materiales, suministros y repuestos</t>
  </si>
  <si>
    <t>Costos vinculados con las compras de envases y embalajes</t>
  </si>
  <si>
    <t>Otros costos vinculados con las compras de envases y embalajes</t>
  </si>
  <si>
    <t>VARIACIÓN DE EXISTENCIAS</t>
  </si>
  <si>
    <t>GASTOS DE PERSONAL, DIRECTORES Y GERENTES</t>
  </si>
  <si>
    <t>Remuneraciones</t>
  </si>
  <si>
    <t>Sueldos y salarios</t>
  </si>
  <si>
    <t>Remuneraciones en especie</t>
  </si>
  <si>
    <t>Gratificaciones</t>
  </si>
  <si>
    <t>Vacaciones</t>
  </si>
  <si>
    <t>Otras remuneraciones</t>
  </si>
  <si>
    <t>Indemnizaciones al personal</t>
  </si>
  <si>
    <t>Capacitación</t>
  </si>
  <si>
    <t>Atención al personal</t>
  </si>
  <si>
    <t>Seguridad, previsión social y otras contribuciones</t>
  </si>
  <si>
    <t>Régimen de prestaciones de salud</t>
  </si>
  <si>
    <t>Régimen de pensiones</t>
  </si>
  <si>
    <t>Seguro complementario de trabajo de riesgo, accidentes de trabajo y enfermedades profesionales</t>
  </si>
  <si>
    <t>Seguro de vida</t>
  </si>
  <si>
    <t>Seguros particulares de prestaciones de salud - EPS y otros particulares</t>
  </si>
  <si>
    <t>Caja de beneficios de seguridad social del pescador</t>
  </si>
  <si>
    <t>Contribuciones al SENCICO y el SENATI</t>
  </si>
  <si>
    <t>Retribuciones al directorio</t>
  </si>
  <si>
    <t>Beneficios sociales de los trabajadores</t>
  </si>
  <si>
    <t>Compensación por tiempo de servicio</t>
  </si>
  <si>
    <t>Otros beneficios post-empleo</t>
  </si>
  <si>
    <t>GASTOS DE SERVICIOS PRESTADOS POR TERCEROS</t>
  </si>
  <si>
    <t>Transporte, correos y gastos de viaje</t>
  </si>
  <si>
    <t>De carga</t>
  </si>
  <si>
    <t>De pasajeros</t>
  </si>
  <si>
    <t>Correos</t>
  </si>
  <si>
    <t>Alojamiento</t>
  </si>
  <si>
    <t>Alimentación</t>
  </si>
  <si>
    <t>Otros gastos de viaje</t>
  </si>
  <si>
    <t>Asesoría y consultoría</t>
  </si>
  <si>
    <t>Administrativa</t>
  </si>
  <si>
    <t>Legal y tributaria</t>
  </si>
  <si>
    <t>Auditoría y contable</t>
  </si>
  <si>
    <t>Mercadotecnia</t>
  </si>
  <si>
    <t>Medioambiental</t>
  </si>
  <si>
    <t>Investigación y desarrollo</t>
  </si>
  <si>
    <t>Producción</t>
  </si>
  <si>
    <t>Producción encargada a terceros</t>
  </si>
  <si>
    <t>Mantenimiento y reparaciones</t>
  </si>
  <si>
    <t>Servicios básicos</t>
  </si>
  <si>
    <t>Energía eléctrica</t>
  </si>
  <si>
    <t>Gas</t>
  </si>
  <si>
    <t>Agua</t>
  </si>
  <si>
    <t>Teléfono</t>
  </si>
  <si>
    <t>Internet</t>
  </si>
  <si>
    <t>Radio</t>
  </si>
  <si>
    <t>Cable</t>
  </si>
  <si>
    <t>Publicidad, publicaciones, relaciones públicas</t>
  </si>
  <si>
    <t>Publicidad</t>
  </si>
  <si>
    <t>Publicaciones</t>
  </si>
  <si>
    <t>Relaciones públicas</t>
  </si>
  <si>
    <t>Servicios de contratistas</t>
  </si>
  <si>
    <t>Otros servicios prestados por terceros</t>
  </si>
  <si>
    <t>Gastos bancarios</t>
  </si>
  <si>
    <t>Gastos de laboratorio</t>
  </si>
  <si>
    <t>GASTOS POR TRIBUTOS</t>
  </si>
  <si>
    <t>Impuesto general a las ventas y selectivo al consumo</t>
  </si>
  <si>
    <t>Impuesto a los juegos de casino y máquinas tragamonedas</t>
  </si>
  <si>
    <t>Regalías mineras</t>
  </si>
  <si>
    <t>Cánones</t>
  </si>
  <si>
    <t>Gobierno regional</t>
  </si>
  <si>
    <t>Gobierno local</t>
  </si>
  <si>
    <t>Arbitrios municipales y seguridad ciudadana</t>
  </si>
  <si>
    <t>Licencia de funcionamiento</t>
  </si>
  <si>
    <t>Otros gastos por tributos</t>
  </si>
  <si>
    <t>OTROS GASTOS DE GESTIÓN</t>
  </si>
  <si>
    <t>Suscripciones</t>
  </si>
  <si>
    <t>Licencias y derechos de vigencia</t>
  </si>
  <si>
    <t>Costo neto de enajenación de activos inmovilizados y operaciones discontinuadas</t>
  </si>
  <si>
    <t>Costo neto de enajenación de activos inmovilizados</t>
  </si>
  <si>
    <t>Operaciones discontinuadas - Abandono de activos</t>
  </si>
  <si>
    <t>Gestión medioambiental</t>
  </si>
  <si>
    <t>Otros gastos de gestión</t>
  </si>
  <si>
    <t>Donaciones</t>
  </si>
  <si>
    <t>Sanciones administrativas</t>
  </si>
  <si>
    <t>PÉRDIDA POR MEDICIÓN DE ACTIVOS NO FINANCIEROS AL VALOR RAZONABLE</t>
  </si>
  <si>
    <t>Activo realizable</t>
  </si>
  <si>
    <t>Activos no corrientes mantenidos para la venta</t>
  </si>
  <si>
    <t>Activo inmovilizado</t>
  </si>
  <si>
    <t>GASTOS FINANCIEROS</t>
  </si>
  <si>
    <t>Gastos en operaciones de endeudamiento y otros</t>
  </si>
  <si>
    <t>Emisión y colocación de instrumentos representativos de deuda y patrimonio</t>
  </si>
  <si>
    <t>Documentos vendidos o descontados</t>
  </si>
  <si>
    <t>Pérdida por instrumentos financieros derivados</t>
  </si>
  <si>
    <t>Intereses por préstamos y otras obligaciones</t>
  </si>
  <si>
    <t>Obligaciones comerciales</t>
  </si>
  <si>
    <t>Obligaciones tributarias</t>
  </si>
  <si>
    <t>Gastos en operaciones de factoraje (factoring)</t>
  </si>
  <si>
    <t>Gastos por menor valor</t>
  </si>
  <si>
    <t>Descuentos concedidos por pronto pago</t>
  </si>
  <si>
    <t>Diferencia de cambio</t>
  </si>
  <si>
    <t>Pérdida por medición de activos y pasivos financieros al valor razonable</t>
  </si>
  <si>
    <t>Inversiones para negociación</t>
  </si>
  <si>
    <t>Participación en resultados de entidades relacionadas</t>
  </si>
  <si>
    <t>Participación en los resultados de subsidiarias y asociadas bajo el método del valor patrimonial</t>
  </si>
  <si>
    <t>Participaciones en negocios conjuntos</t>
  </si>
  <si>
    <t>Otros gastos financieros</t>
  </si>
  <si>
    <t>Primas por opciones</t>
  </si>
  <si>
    <t>Gastos financieros en medición a valor descontado</t>
  </si>
  <si>
    <t>VALUACIÓN Y DETERIORO DE ACTIVOS Y PROVISIONES</t>
  </si>
  <si>
    <t>Depreciación</t>
  </si>
  <si>
    <t>Depreciación de inversiones inmobiliarias</t>
  </si>
  <si>
    <t>Edificaciones - Costo</t>
  </si>
  <si>
    <t>Depreciación de activos adquiridos en arrendamiento financiero – Inversiones inmobiliarias</t>
  </si>
  <si>
    <t>Depreciación de activos adquiridos en arrendamiento financiero - Inmuebles, maquinaria y equipo</t>
  </si>
  <si>
    <t>Depreciación de inmuebles, maquinaria y equipo – Costo</t>
  </si>
  <si>
    <t>Depreciación de inmuebles, maquinaria y equipo – Revaluación</t>
  </si>
  <si>
    <t>Depreciación de inmuebles, maquinaria y equipo – Costos de financiación</t>
  </si>
  <si>
    <t>Depreciación de activos biológicos en producción – Costo</t>
  </si>
  <si>
    <t>Depreciación de activos biológicos en producción – Costo de financiación</t>
  </si>
  <si>
    <t>Amortización de intangibles</t>
  </si>
  <si>
    <t>Amortización de intangibles - Costo</t>
  </si>
  <si>
    <t>Amortización de intangibles - Revaluación</t>
  </si>
  <si>
    <t>Agotamiento</t>
  </si>
  <si>
    <t>Agotamiento de recursos naturales adquiridos</t>
  </si>
  <si>
    <t>Valuación de activos</t>
  </si>
  <si>
    <t>Estimación de cuentas de cobranza dudosa</t>
  </si>
  <si>
    <t>Cuentas por cobrar comerciales – Terceros</t>
  </si>
  <si>
    <t>Cuentas por cobrar comerciales – Relacionadas</t>
  </si>
  <si>
    <t>Cuentas por cobrar diversas – Terceros</t>
  </si>
  <si>
    <t>Deterioro del valor de los activos</t>
  </si>
  <si>
    <t>Desvalorización de inmuebles maquinaria y equipo</t>
  </si>
  <si>
    <t>Desvalorización de activos biológicos en producción</t>
  </si>
  <si>
    <t>Provisiones</t>
  </si>
  <si>
    <t>Provisión para litigios – Costo</t>
  </si>
  <si>
    <t>Provisión para litigios – Actualización financiera</t>
  </si>
  <si>
    <t>Provisión por desmantelamiento, retiro o rehabilitación del inmovilizado – Costo</t>
  </si>
  <si>
    <t>Provisión por desmantelamiento, retiro o rehabilitación del inmovilizado – Actualización financiera</t>
  </si>
  <si>
    <t>Provisión para protección y remediación del medio ambiente – Costo</t>
  </si>
  <si>
    <t>Provisión para protección y remediación del medio ambiente – Actualización financiera</t>
  </si>
  <si>
    <t>Provisión para garantías – Costo</t>
  </si>
  <si>
    <t>Provisión para garantías – Actualización financiera</t>
  </si>
  <si>
    <t>COSTO DE VENTAS</t>
  </si>
  <si>
    <t>Terceros</t>
  </si>
  <si>
    <t>Relacionadas</t>
  </si>
  <si>
    <t>Productos inmuebles terminados</t>
  </si>
  <si>
    <t>Costos de producción no absorbido – Productos terminados</t>
  </si>
  <si>
    <t>Costo de ineficiencia – Productos terminados</t>
  </si>
  <si>
    <t>Servicios</t>
  </si>
  <si>
    <t>Gastos por desvalorización de existencias</t>
  </si>
  <si>
    <t>ELEMENTO 7</t>
  </si>
  <si>
    <t>VENTAS</t>
  </si>
  <si>
    <t>Mercaderías – Otras</t>
  </si>
  <si>
    <t>Prestación de servicios</t>
  </si>
  <si>
    <t>Devoluciones sobre ventas</t>
  </si>
  <si>
    <t>Mercaderías – Terceros</t>
  </si>
  <si>
    <t>Mercaderías – Relacionadas</t>
  </si>
  <si>
    <t>Productos terminados – Terceros</t>
  </si>
  <si>
    <t>Productos terminados – Relacionadas</t>
  </si>
  <si>
    <t>Subproductos, desechos y desperdicios – Terceros</t>
  </si>
  <si>
    <t>Subproductos, desechos y desperdicios – Relacionadas</t>
  </si>
  <si>
    <t>VARIACIÓN DE LA PRODUCCIÓN ALMACENADA</t>
  </si>
  <si>
    <t>Variación de productos terminados</t>
  </si>
  <si>
    <t>Variación de subproductos, desechos y desperdicios</t>
  </si>
  <si>
    <t>Variación de productos en proceso</t>
  </si>
  <si>
    <t>Variación de envases y embalajes</t>
  </si>
  <si>
    <t>Variación de existencias de servicios</t>
  </si>
  <si>
    <t>PRODUCCIÓN DE ACTIVO INMOVILIZADO</t>
  </si>
  <si>
    <t>Maquinarias y otros equipos de explotación</t>
  </si>
  <si>
    <t>Activos biológicos en desarrollo de origen animal</t>
  </si>
  <si>
    <t>Activos biológicos en desarrollo de origen vegetal</t>
  </si>
  <si>
    <t>Costos de financiación capitalizados</t>
  </si>
  <si>
    <t>Costos de financiación – Inmuebles, maquinaria y equipo</t>
  </si>
  <si>
    <t>Costos de financiación – Intangibles</t>
  </si>
  <si>
    <t>Costos de financiación – Activos biológicos en desarrollo</t>
  </si>
  <si>
    <t>DESCUENTOS, REBAJAS Y BONIFICACIONES OBTENIDOS</t>
  </si>
  <si>
    <t>Descuentos, rebajas y bonificaciones obtenidos</t>
  </si>
  <si>
    <t>DESCUENTOS, REBAJAS Y BONIFICACIONES CONCEDIDOS</t>
  </si>
  <si>
    <t>Descuentos, rebajas y bonificaciones concedidos</t>
  </si>
  <si>
    <t>OTROS INGRESOS DE GESTIÓN</t>
  </si>
  <si>
    <t>Servicios en beneficio del personal</t>
  </si>
  <si>
    <t>Comisiones y corretajes</t>
  </si>
  <si>
    <t>Recuperación de cuentas de valuación</t>
  </si>
  <si>
    <t>Recuperación - Cuentas de cobranza dudosa</t>
  </si>
  <si>
    <t>Recuperación - Desvalorización de existencias</t>
  </si>
  <si>
    <t>Recuperación – Desvalorización de inversiones mobiliarias</t>
  </si>
  <si>
    <t>Enajenación de activos inmovilizados</t>
  </si>
  <si>
    <t>Recuperación de deterioro de cuentas de activos inmovilizados</t>
  </si>
  <si>
    <t>Recuperación de deterioro de inversiones inmobiliarias</t>
  </si>
  <si>
    <t>Recuperación de deterioro de inmuebles, maquinaria y equipo</t>
  </si>
  <si>
    <t>Recuperación de deterioro de intangibles</t>
  </si>
  <si>
    <t>Recuperación de deterioro de activos biológicos</t>
  </si>
  <si>
    <t>Otros ingresos de gestión</t>
  </si>
  <si>
    <t>Reclamos al seguro</t>
  </si>
  <si>
    <t>GANANCIA POR MEDICIÓN DE ACTIVOS NO FINANCIEROS AL VALOR RAZONABLE</t>
  </si>
  <si>
    <t>INGRESOS FINANCIEROS</t>
  </si>
  <si>
    <t>Ganancia por instrumento financiero derivado</t>
  </si>
  <si>
    <t>Rendimientos ganados</t>
  </si>
  <si>
    <t>Cuentas por cobrar comerciales</t>
  </si>
  <si>
    <t>Préstamos otorgados</t>
  </si>
  <si>
    <t>Ingresos en operaciones de factoraje (factoring)</t>
  </si>
  <si>
    <t>Descuentos obtenidos por pronto pago</t>
  </si>
  <si>
    <t>Diferencia en cambio</t>
  </si>
  <si>
    <t>Ganancia por medición de activos y pasivos financieros al valor razonable</t>
  </si>
  <si>
    <t>Ingresos por participaciones en negocios conjuntos</t>
  </si>
  <si>
    <t>Otros ingresos financieros</t>
  </si>
  <si>
    <t>Ingresos financieros en medición a valor descontado</t>
  </si>
  <si>
    <t>CARGAS CUBIERTAS POR PROVISIONES</t>
  </si>
  <si>
    <t>Cargas cubiertas por provisiones</t>
  </si>
  <si>
    <t>CARGAS IMPUTABLES A CUENTAS DE COSTOS Y GASTOS</t>
  </si>
  <si>
    <t>Cargas imputables a cuentas de costos y gastos</t>
  </si>
  <si>
    <t>Gastos financieros imputables a cuentas de existencias</t>
  </si>
  <si>
    <t>ELEMENTO 8</t>
  </si>
  <si>
    <t>MARGEN COMERCIAL</t>
  </si>
  <si>
    <t>Margen comercial</t>
  </si>
  <si>
    <t>PRODUCCIÓN DEL EJERCICIO</t>
  </si>
  <si>
    <t>Producción de bienes</t>
  </si>
  <si>
    <t>Producción de servicios</t>
  </si>
  <si>
    <t>Producción de activo inmovilizado</t>
  </si>
  <si>
    <t>VALOR AGREGADO</t>
  </si>
  <si>
    <t>Valor agregado</t>
  </si>
  <si>
    <t>EXCEDENTE BRUTO (INSUFICIENCIA BRUTA) DE EXPLOTACIÓN</t>
  </si>
  <si>
    <t>Excedente bruto (insuficiencia bruta) de explotación</t>
  </si>
  <si>
    <t>RESULTADO DE EXPLOTACIÓN</t>
  </si>
  <si>
    <t>Resultado de explotación</t>
  </si>
  <si>
    <t>RESULTADO ANTES DE PARTICIPACIONES E IMPUESTOS</t>
  </si>
  <si>
    <t>Resultado antes de participaciones e impuestos</t>
  </si>
  <si>
    <t>PARTICIPACIONES DE LOS TRABAJADORES</t>
  </si>
  <si>
    <t>Participación de los trabajadores – Corriente</t>
  </si>
  <si>
    <t>Participación de los trabajadores – Diferida</t>
  </si>
  <si>
    <t>IMPUESTO A LA RENTA</t>
  </si>
  <si>
    <t>Impuesto a la renta – Corriente</t>
  </si>
  <si>
    <t>Impuesto a la renta - Diferido</t>
  </si>
  <si>
    <t>DETERMINACIÓN DEL RESULTADO DEL EJERCICIO</t>
  </si>
  <si>
    <t>Utilidad</t>
  </si>
  <si>
    <t>ELEMENTO 9</t>
  </si>
  <si>
    <t>CUENTAS REFLEJAS</t>
  </si>
  <si>
    <t>COSTOS POR DISTRIBUIR</t>
  </si>
  <si>
    <t>COSTO DE PRODUCCION</t>
  </si>
  <si>
    <t>CENTRO DE COSTOS</t>
  </si>
  <si>
    <t>GASTOS DE ADMINISTRACIÓN</t>
  </si>
  <si>
    <t>Gastos de Gerencia</t>
  </si>
  <si>
    <t>Gastos generales de administración</t>
  </si>
  <si>
    <t>GASTOS DE VENTAS</t>
  </si>
  <si>
    <t>Gastos de publicidad y márketing</t>
  </si>
  <si>
    <t>Gastos generales de ventas</t>
  </si>
  <si>
    <t>EXISTENCIAS PERMANENTES (INVENTARIOS)</t>
  </si>
  <si>
    <t>Gastos sobre cuentas bancarias</t>
  </si>
  <si>
    <t>Gestiones crediticias</t>
  </si>
  <si>
    <t>Variación cambiaria</t>
  </si>
  <si>
    <t>RESULTADO ANALITICO</t>
  </si>
  <si>
    <t>ELEMENTO 0</t>
  </si>
  <si>
    <t>01</t>
  </si>
  <si>
    <t>BIENES Y VALORES ENTREGADOS</t>
  </si>
  <si>
    <t>011</t>
  </si>
  <si>
    <t>Bienes en préstamo, custodia y no capitalizables</t>
  </si>
  <si>
    <t>0111</t>
  </si>
  <si>
    <t>Bienes en préstamo</t>
  </si>
  <si>
    <t>0112</t>
  </si>
  <si>
    <t>Bienes en custodia</t>
  </si>
  <si>
    <t>012</t>
  </si>
  <si>
    <t>Valores y bienes entregados en garantía</t>
  </si>
  <si>
    <t>0121</t>
  </si>
  <si>
    <t>Cartas fianza</t>
  </si>
  <si>
    <t>0122</t>
  </si>
  <si>
    <t>Cuentas por cobrar</t>
  </si>
  <si>
    <t>0123</t>
  </si>
  <si>
    <t>Existencias</t>
  </si>
  <si>
    <t>0124</t>
  </si>
  <si>
    <t>0125</t>
  </si>
  <si>
    <t>0126</t>
  </si>
  <si>
    <t>0127</t>
  </si>
  <si>
    <t>0128</t>
  </si>
  <si>
    <t>013</t>
  </si>
  <si>
    <t>Activos realizables entregados en consignación</t>
  </si>
  <si>
    <t>02</t>
  </si>
  <si>
    <t>DERECHOS SOBRE INSTRUMENTOS FINANCIEROS</t>
  </si>
  <si>
    <t>021</t>
  </si>
  <si>
    <t>Primarios</t>
  </si>
  <si>
    <t>0211</t>
  </si>
  <si>
    <t>0212</t>
  </si>
  <si>
    <t>0213</t>
  </si>
  <si>
    <t>022</t>
  </si>
  <si>
    <t>Derivados</t>
  </si>
  <si>
    <t>0221</t>
  </si>
  <si>
    <t>Contratos a futuro</t>
  </si>
  <si>
    <t>0222</t>
  </si>
  <si>
    <t>Contratos a término (forward)</t>
  </si>
  <si>
    <t>0223</t>
  </si>
  <si>
    <t>Permutas financieras (swap)</t>
  </si>
  <si>
    <t>0224</t>
  </si>
  <si>
    <t>Contratos de opción</t>
  </si>
  <si>
    <t>03</t>
  </si>
  <si>
    <t>OTRAS CUENTAS DE ORDEN DEUDORAS</t>
  </si>
  <si>
    <t>031</t>
  </si>
  <si>
    <t>Contratos aprobados</t>
  </si>
  <si>
    <t>0311</t>
  </si>
  <si>
    <t>Contratos en ejecución</t>
  </si>
  <si>
    <t>0312</t>
  </si>
  <si>
    <t>Contratos en trámite</t>
  </si>
  <si>
    <t>032</t>
  </si>
  <si>
    <t>Bienes dados de baja</t>
  </si>
  <si>
    <t>0321</t>
  </si>
  <si>
    <t>0322</t>
  </si>
  <si>
    <t>039</t>
  </si>
  <si>
    <t>04</t>
  </si>
  <si>
    <t>DEUDORAS POR CONTRA CUENTAS DE ORDEN ACREEDORAS</t>
  </si>
  <si>
    <t>06</t>
  </si>
  <si>
    <t>BIENES Y VALORES RECIBIDOS</t>
  </si>
  <si>
    <t>061</t>
  </si>
  <si>
    <t>Bienes recibidos en préstamo y custodia</t>
  </si>
  <si>
    <t>0611</t>
  </si>
  <si>
    <t>Bienes recibidos en préstamo</t>
  </si>
  <si>
    <t>0612</t>
  </si>
  <si>
    <t>Bienes recibidos en custodia</t>
  </si>
  <si>
    <t>062</t>
  </si>
  <si>
    <t>Valores y bienes recibidos en garantía</t>
  </si>
  <si>
    <t>0621</t>
  </si>
  <si>
    <t>0622</t>
  </si>
  <si>
    <t>0623</t>
  </si>
  <si>
    <t>0624</t>
  </si>
  <si>
    <t>0625</t>
  </si>
  <si>
    <t>0626</t>
  </si>
  <si>
    <t>0627</t>
  </si>
  <si>
    <t>0628</t>
  </si>
  <si>
    <t>063</t>
  </si>
  <si>
    <t>Activos realizables recibidos en consignación</t>
  </si>
  <si>
    <t>07</t>
  </si>
  <si>
    <t>COMPROMISOS SOBRE INSTRUMENTOS FINANCIEROS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</si>
  <si>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</si>
  <si>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</si>
  <si>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</si>
  <si>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</si>
  <si>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</si>
  <si>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</si>
  <si>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</si>
  <si>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</si>
  <si>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</si>
  <si>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08</t>
  </si>
  <si>
    <t>OTRAS CUENTAS DE ORDEN ACREEDORAS</t>
  </si>
  <si>
    <t>089</t>
  </si>
  <si>
    <t>09</t>
  </si>
  <si>
    <t>ACREEDORAS POR CONTRA</t>
  </si>
  <si>
    <t>TABLA 1: TIPO DE MEDIO DE PAGO</t>
  </si>
  <si>
    <t>TABLA 7: TIPO DE INTANGIBLE</t>
  </si>
  <si>
    <t>TABLA 11: CÓDIGO DE LA ADUANA</t>
  </si>
  <si>
    <t>N°</t>
  </si>
  <si>
    <t xml:space="preserve">                                 DESCRIPCIÓN</t>
  </si>
  <si>
    <t xml:space="preserve">                                            DESCRIPCIÓN</t>
  </si>
  <si>
    <t xml:space="preserve">    N°</t>
  </si>
  <si>
    <t xml:space="preserve">                      DESCRIPCIÓN</t>
  </si>
  <si>
    <t>001</t>
  </si>
  <si>
    <t>DEPÓSITO EN CUENTA</t>
  </si>
  <si>
    <t>INTANGIBLE ADQUIRIDO</t>
  </si>
  <si>
    <t>019</t>
  </si>
  <si>
    <t>TUMBES</t>
  </si>
  <si>
    <t>002</t>
  </si>
  <si>
    <t>GIRO</t>
  </si>
  <si>
    <t>INTANGIBLE EN ETAPA DE INVESTIGACIÓN</t>
  </si>
  <si>
    <t>028</t>
  </si>
  <si>
    <t>TALARA</t>
  </si>
  <si>
    <t>003</t>
  </si>
  <si>
    <t>TRANSFERENCIA DE FONDOS</t>
  </si>
  <si>
    <t>INTANGIBLE EN ETAPA DE DESARROLLO</t>
  </si>
  <si>
    <t>046</t>
  </si>
  <si>
    <t>PAITA</t>
  </si>
  <si>
    <t>004</t>
  </si>
  <si>
    <t>ORDEN DE PAGO</t>
  </si>
  <si>
    <t>055</t>
  </si>
  <si>
    <t>CHICLAYO</t>
  </si>
  <si>
    <t>005</t>
  </si>
  <si>
    <t>TARJETA DE DÉBITO</t>
  </si>
  <si>
    <t>082</t>
  </si>
  <si>
    <t>SALAVERRY</t>
  </si>
  <si>
    <t>006</t>
  </si>
  <si>
    <t>TARJETA DE CRÉDITO</t>
  </si>
  <si>
    <t>TABLA 8: CÓDIGO DEL LIBRO O REGISTRO</t>
  </si>
  <si>
    <t>091</t>
  </si>
  <si>
    <t>CHIMBOTE</t>
  </si>
  <si>
    <t>007</t>
  </si>
  <si>
    <t>CHEQUES CON LA CLÁUSULA DE "NO NEGOCIABLE", "INTRANSFERIBLES", "NO A LA ORDEN" U OTRA EQUIVALENTE, A QUE SE REFIERE EL INCISO F) DEL ARTICULO 5° DEL DECRETO LEGISLATIVO.</t>
  </si>
  <si>
    <t>118</t>
  </si>
  <si>
    <t>MARÍTIMA DEL CALLAO</t>
  </si>
  <si>
    <t>008</t>
  </si>
  <si>
    <t>EFECTIVO, POR OPERACIONES EN LAS QUE NO EXISTE OBLIGACIÓN DE UTILIZAR MEDIOS DE PAGO</t>
  </si>
  <si>
    <t xml:space="preserve">  CÓDIGO</t>
  </si>
  <si>
    <t xml:space="preserve">                                                                          NOMBRE O DESCRIPCIÓN</t>
  </si>
  <si>
    <t>127</t>
  </si>
  <si>
    <t>PISCO</t>
  </si>
  <si>
    <t>009</t>
  </si>
  <si>
    <t>EFECTIVO, EN LOS DEMÁS CASOS</t>
  </si>
  <si>
    <t>LIBRO CAJA Y BANCOS</t>
  </si>
  <si>
    <t>145</t>
  </si>
  <si>
    <t>MOLLENDO MATARANI</t>
  </si>
  <si>
    <t>010</t>
  </si>
  <si>
    <t>MEDIOS DE PAGO DE COMERCIO EXTERIOR</t>
  </si>
  <si>
    <t>LIBRO DE INGRESOS Y GASTOS</t>
  </si>
  <si>
    <t>154</t>
  </si>
  <si>
    <t>AREQUIPA</t>
  </si>
  <si>
    <t>LETRAS DE CAMBIO</t>
  </si>
  <si>
    <t>LIBRO DE INVENTARIOS Y BALANCES</t>
  </si>
  <si>
    <t>163</t>
  </si>
  <si>
    <t>ILO</t>
  </si>
  <si>
    <t>101</t>
  </si>
  <si>
    <t>TRANSFERENCIAS - COMERCIO EXTERIOR</t>
  </si>
  <si>
    <t>LIBRO DE RETENCIONES INCISOS E) Y F) DEL ARTICULO 34° DE LA LEY DEL IMPUESTO A LA RENTA</t>
  </si>
  <si>
    <t>172</t>
  </si>
  <si>
    <t>TACNA</t>
  </si>
  <si>
    <t>102</t>
  </si>
  <si>
    <t>CHEQUES BANCARIOS  - COMERCIO EXTERIOR</t>
  </si>
  <si>
    <t>181</t>
  </si>
  <si>
    <t>PUNO</t>
  </si>
  <si>
    <t>103</t>
  </si>
  <si>
    <t>ORDEN DE PAGO SIMPLE  - COMERCIO EXTERIOR</t>
  </si>
  <si>
    <t>LIBRO MAYOR</t>
  </si>
  <si>
    <t>190</t>
  </si>
  <si>
    <t>CUZCO</t>
  </si>
  <si>
    <t>104</t>
  </si>
  <si>
    <t>ORDEN DE PAGO DOCUMENTARIO  - COMERCIO EXTERIOR</t>
  </si>
  <si>
    <t>REGISTRO DE ACTIVOS FIJOS</t>
  </si>
  <si>
    <t>217</t>
  </si>
  <si>
    <t>PUCALLPA</t>
  </si>
  <si>
    <t>105</t>
  </si>
  <si>
    <t>REMESA SIMPLE  - COMERCIO EXTERIOR</t>
  </si>
  <si>
    <t>226</t>
  </si>
  <si>
    <t>IQUITOS</t>
  </si>
  <si>
    <t>106</t>
  </si>
  <si>
    <t>REMESA DOCUMENTARIA  - COMERCIO EXTERIOR</t>
  </si>
  <si>
    <t>REGISTRO DE CONSIGNACIONES</t>
  </si>
  <si>
    <t>235</t>
  </si>
  <si>
    <t>AÉREA DEL CALLAO</t>
  </si>
  <si>
    <t>107</t>
  </si>
  <si>
    <t>CARTA DE CRÉDITO SIMPLE  - COMERCIO EXTERIOR</t>
  </si>
  <si>
    <t>REGISTRO DE COSTOS</t>
  </si>
  <si>
    <t>244</t>
  </si>
  <si>
    <t>POSTAL DE LIMA</t>
  </si>
  <si>
    <t>108</t>
  </si>
  <si>
    <t>CARTA DE CRÉDITO DOCUMENTARIO  - COMERCIO EXTERIOR</t>
  </si>
  <si>
    <t>REGISTRO DE HUÉSPEDES</t>
  </si>
  <si>
    <t>262</t>
  </si>
  <si>
    <t>DESAGUADERO</t>
  </si>
  <si>
    <t>999</t>
  </si>
  <si>
    <t>OTROS MEDIOS DE PAGO (ESPECIFICAR)</t>
  </si>
  <si>
    <t>REGISTRO DE INVENTARIO PERMANENTE EN UNIDADES FÍSICAS</t>
  </si>
  <si>
    <t>271</t>
  </si>
  <si>
    <t>TARAPOTO</t>
  </si>
  <si>
    <t>REGISTRO DE INVENTARIO PERMANENTE VALORIZADO</t>
  </si>
  <si>
    <t>280</t>
  </si>
  <si>
    <t>PUERTO MALDONADO</t>
  </si>
  <si>
    <t>TABLA 2: TIPO DE DOCUMENTO DE IDENTIDAD</t>
  </si>
  <si>
    <t>299</t>
  </si>
  <si>
    <t>LA TINA</t>
  </si>
  <si>
    <t>REGISTRO DE VENTAS E INGRESOS - ARTÍCULO 23° RESOLUCIÓN DE SUPERINTENDENCIA N° 266-2004/SUNAT</t>
  </si>
  <si>
    <t>884</t>
  </si>
  <si>
    <t>DEPENDENCIA FERROVIARIA TACNA</t>
  </si>
  <si>
    <t xml:space="preserve">                                   DESCRIPCIÓN</t>
  </si>
  <si>
    <t>REGISTRO DEL RÉGIMEN DE PERCEPCIONES</t>
  </si>
  <si>
    <t>893</t>
  </si>
  <si>
    <t>DEPENDENCIA POSTAL TACNA</t>
  </si>
  <si>
    <t>0</t>
  </si>
  <si>
    <t>OTROS TIPOS DE DOCUMENTOS</t>
  </si>
  <si>
    <t>REGISTRO DEL RÉGIMEN DE RETENCIONES</t>
  </si>
  <si>
    <t>910</t>
  </si>
  <si>
    <t>DEPENDENCIA POSTAL AREQUIPA</t>
  </si>
  <si>
    <t>1</t>
  </si>
  <si>
    <t>DOCUMENTO NACIONAL DE IDENTIDAD (DNI)</t>
  </si>
  <si>
    <t>REGISTRO IVAP</t>
  </si>
  <si>
    <t>929</t>
  </si>
  <si>
    <t>COMPLEJO FRONTERIZO STA ROSA TACNA</t>
  </si>
  <si>
    <t>CARNET DE EXTRANJERIA</t>
  </si>
  <si>
    <t>REGISTRO(S) AUXILIAR(ES) DE ADQUISICIONES - ARTÍCULO 8° RESOLUCIÓN DE SUPERINTENDENCIA N° 022-98/SUNAT</t>
  </si>
  <si>
    <t>938</t>
  </si>
  <si>
    <t>TERMINAL TERRESTRE TACNA</t>
  </si>
  <si>
    <t>REGISTRO ÚNICO DE CONTRIBUYENTES</t>
  </si>
  <si>
    <t>REGISTRO(S) AUXILIAR(ES) DE ADQUISICIONES - INCISO A) PRIMER PÁRRAFO ARTÍCULO 5° RESOLUCIÓN DE SUPERINTENDENCIA N° 021-99/SUNAT</t>
  </si>
  <si>
    <t>947</t>
  </si>
  <si>
    <t>AEROPUERTO TACNA</t>
  </si>
  <si>
    <t>PASAPORTE</t>
  </si>
  <si>
    <t>REGISTRO(S) AUXILIAR(ES) DE ADQUISICIONES - INCISO A) PRIMER PÁRRAFO ARTÍCULO 5° RESOLUCIÓN DE SUPERINTENDENCIA N° 142-2001/SUNAT</t>
  </si>
  <si>
    <t>956</t>
  </si>
  <si>
    <t>CETICOS TACNA</t>
  </si>
  <si>
    <t>REGISTRO(S) AUXILIAR(ES) DE ADQUISICIONES - INCISO C) PRIMER PÁRRAFO ARTÍCULO 5° RESOLUCIÓN DE SUPERINTENDENCIA N° 256-2004/SUNAT</t>
  </si>
  <si>
    <t>965</t>
  </si>
  <si>
    <t>DEPENDENCIA POSTAL DE SALAVERRY</t>
  </si>
  <si>
    <t>TABLA 3: ENTIDAD FINANCIERA</t>
  </si>
  <si>
    <t>REGISTRO(S) AUXILIAR(ES) DE ADQUISICIONES - INCISO A) PRIMER PÁRRAFO ARTÍCULO 5° RESOLUCIÓN DE SUPERINTENDENCIA N° 257-2004/SUNAT</t>
  </si>
  <si>
    <t>REGISTRO(S) AUXILIAR(ES) DE ADQUISICIONES - INCISO C) PRIMER PÁRRAFO ARTÍCULO 5° RESOLUCIÓN DE SUPERINTENDENCIA N° 258-2004/SUNAT</t>
  </si>
  <si>
    <t>TABLA 12: TIPO DE OPERACIÓN</t>
  </si>
  <si>
    <t>DESCRIPCIÓN</t>
  </si>
  <si>
    <t>REGISTRO(S) AUXILIAR(ES) DE ADQUISICIONES - INCISO A) PRIMER PÁRRAFO ARTÍCULO 5° RESOLUCIÓN DE SUPERINTENDENCIA N° 259-2004/SUNAT</t>
  </si>
  <si>
    <t xml:space="preserve">CENTRAL RESERVA DEL PERU </t>
  </si>
  <si>
    <t>REGISTRO DE RETENCIONES ARTÍCULO 77-A DE LA LEY DEL IMPUESTO A LA RENTA</t>
  </si>
  <si>
    <t xml:space="preserve">DE CREDITO DEL PERU      </t>
  </si>
  <si>
    <t>LIBRO DE ACTAS DE LA EMPRESA INDIVIDUAL DE RESPONSABILIDAD LIMITADA</t>
  </si>
  <si>
    <t>VENTA</t>
  </si>
  <si>
    <t xml:space="preserve">INTERNACIONAL DEL PERU   </t>
  </si>
  <si>
    <t>LIBRO DE ACTAS DE LA JUNTA GENERAL DE ACCIONISTAS</t>
  </si>
  <si>
    <t xml:space="preserve">LATINO                   </t>
  </si>
  <si>
    <t>LIBRO DE ACTAS DEL DIRECTORIO</t>
  </si>
  <si>
    <t>CONSIGNACIÓN RECIBIDA</t>
  </si>
  <si>
    <t>CITIBANK DEL PERU S.A.</t>
  </si>
  <si>
    <t>LIBRO DE MATRÍCULA DE ACCIONES</t>
  </si>
  <si>
    <t>CONSIGNACIÓN ENTREGADA</t>
  </si>
  <si>
    <t>STANDARD CHARTERED</t>
  </si>
  <si>
    <t>LIBRO DE PLANILLAS</t>
  </si>
  <si>
    <t>05</t>
  </si>
  <si>
    <t>DEVOLUCIÓN RECIBIDA</t>
  </si>
  <si>
    <t>SCOTIABANK PERU</t>
  </si>
  <si>
    <t>DEVOLUCIÓN ENTREGADA</t>
  </si>
  <si>
    <t xml:space="preserve">CONTINENTAL              </t>
  </si>
  <si>
    <t>TABLA 10: TIPO DE COMPROBANTE DE PAGO O DOCUMENTO</t>
  </si>
  <si>
    <t>PROMOCIÓN</t>
  </si>
  <si>
    <t xml:space="preserve">DE LIMA                  </t>
  </si>
  <si>
    <t>PREMIO</t>
  </si>
  <si>
    <t xml:space="preserve">MERCANTIL                </t>
  </si>
  <si>
    <t xml:space="preserve">                                                        DESCRIPCIÓN</t>
  </si>
  <si>
    <t>DONACIÓN</t>
  </si>
  <si>
    <t xml:space="preserve">NACION                   </t>
  </si>
  <si>
    <t>00</t>
  </si>
  <si>
    <t>Otros (especificar)</t>
  </si>
  <si>
    <t>10</t>
  </si>
  <si>
    <t>SALIDA A PRODUCCIÓN</t>
  </si>
  <si>
    <t>SANTANDER CENTRAL HISPANO</t>
  </si>
  <si>
    <t>11</t>
  </si>
  <si>
    <t>TRANSFERENCIA ENTRE ALMACENES</t>
  </si>
  <si>
    <t xml:space="preserve">DE COMERCIO              </t>
  </si>
  <si>
    <t>Recibo por Honorarios</t>
  </si>
  <si>
    <t>12</t>
  </si>
  <si>
    <t>RETIRO</t>
  </si>
  <si>
    <t xml:space="preserve">REPUBLICA                </t>
  </si>
  <si>
    <t>13</t>
  </si>
  <si>
    <t>MERMAS</t>
  </si>
  <si>
    <t xml:space="preserve">NBK BANK                 </t>
  </si>
  <si>
    <t>Liquidación de compra</t>
  </si>
  <si>
    <t>14</t>
  </si>
  <si>
    <t>DESMEDROS</t>
  </si>
  <si>
    <t>BANCOSUR</t>
  </si>
  <si>
    <t>15</t>
  </si>
  <si>
    <t>DESTRUCCIÓN</t>
  </si>
  <si>
    <t xml:space="preserve">FINANCIERO DEL PERU      </t>
  </si>
  <si>
    <t>16</t>
  </si>
  <si>
    <t>SALDO INICIAL</t>
  </si>
  <si>
    <t xml:space="preserve">DEL PROGRESO             </t>
  </si>
  <si>
    <t>99</t>
  </si>
  <si>
    <t>OTROS (ESPECIFICAR)</t>
  </si>
  <si>
    <t xml:space="preserve">INTERAMERICANO FINANZAS  </t>
  </si>
  <si>
    <t xml:space="preserve">BANEX                    </t>
  </si>
  <si>
    <t>Guía de remisión - Remitente</t>
  </si>
  <si>
    <t xml:space="preserve">NUEVO MUNDO              </t>
  </si>
  <si>
    <t>Recibo por Arrendamiento</t>
  </si>
  <si>
    <t xml:space="preserve">SUDAMERICANO             </t>
  </si>
  <si>
    <t xml:space="preserve">Póliza emitida por las Bolsas de Valores, Bolsas de Productos o Agentes de Intermediación por operaciones </t>
  </si>
  <si>
    <t>DEL LIBERTADOR</t>
  </si>
  <si>
    <t>realizadas en las Bolsas de Valores o Productos o fuera de las mismas, autorizadas por CONASEV</t>
  </si>
  <si>
    <t>DEL TRABAJO</t>
  </si>
  <si>
    <t>Ticket o cinta emitido por máquina registradora</t>
  </si>
  <si>
    <t xml:space="preserve">SOLVENTA                 </t>
  </si>
  <si>
    <t>Documento emitido por bancos, instituciones financieras, crediticias y de seguros que se encuentren bajo el</t>
  </si>
  <si>
    <t xml:space="preserve">SERBANCO SA.             </t>
  </si>
  <si>
    <t>control de la Superintendencia de Banca y Seguros</t>
  </si>
  <si>
    <t xml:space="preserve">BANK OF BOSTON           </t>
  </si>
  <si>
    <t xml:space="preserve">Recibo por servicios públicos de suministro de energía eléctrica, agua, teléfono, telex y telegráficos y otros </t>
  </si>
  <si>
    <t xml:space="preserve">ORION                    </t>
  </si>
  <si>
    <t>servicios complementarios que se incluyan en el recibo de servicio público</t>
  </si>
  <si>
    <t xml:space="preserve">DEL PAIS                 </t>
  </si>
  <si>
    <t xml:space="preserve">MI BANCO                 </t>
  </si>
  <si>
    <t>Boleto de viaje emitido por las empresas de transporte público interprovincial de pasajeros dentro del país</t>
  </si>
  <si>
    <t>BNP PARIBAS</t>
  </si>
  <si>
    <t>17</t>
  </si>
  <si>
    <t xml:space="preserve">HSBC BANK PERU S.A.      </t>
  </si>
  <si>
    <t>18</t>
  </si>
  <si>
    <t xml:space="preserve">Documento emitido por las Administradoras Privadas de Fondo de Pensiones que se encuentran bajo la </t>
  </si>
  <si>
    <t>OTROS</t>
  </si>
  <si>
    <t>supervisión de la Superintendencia de Administradoras Privadas de Fondos de Pensiones</t>
  </si>
  <si>
    <t>19</t>
  </si>
  <si>
    <t>TABLA 4: TIPO DE MONEDA</t>
  </si>
  <si>
    <t>20</t>
  </si>
  <si>
    <t>Comprobante de Retención</t>
  </si>
  <si>
    <t>21</t>
  </si>
  <si>
    <t xml:space="preserve">                  DESCRIPCIÓN</t>
  </si>
  <si>
    <t>22</t>
  </si>
  <si>
    <t>Comprobante por Operaciones No Habituales</t>
  </si>
  <si>
    <t>NUEVOS SOLES</t>
  </si>
  <si>
    <t>23</t>
  </si>
  <si>
    <t xml:space="preserve">Pólizas de Adjudicación emitidas con ocasión del remate o adjudicación de bienes por venta forzada, por los </t>
  </si>
  <si>
    <t>2</t>
  </si>
  <si>
    <t>DÓLARES AMERICANOS</t>
  </si>
  <si>
    <t>martilleros o las entidades que rematen o subasten bienes por cuenta de terceros</t>
  </si>
  <si>
    <t>9</t>
  </si>
  <si>
    <t>OTRA MONEDA (ESPECIFICAR)</t>
  </si>
  <si>
    <t>24</t>
  </si>
  <si>
    <t>Certificado de pago de regalías emitidas por PERUPETRO S.A</t>
  </si>
  <si>
    <t>25</t>
  </si>
  <si>
    <t xml:space="preserve">Documento de Atribución (Ley del Impuesto General a las Ventas e Impuesto Selectivo al Consumo, Art. 19º, </t>
  </si>
  <si>
    <t>TABLA 5: TIPO DE EXISTENCIA</t>
  </si>
  <si>
    <t>último párrafo, R.S. N° 022-98-SUNAT).</t>
  </si>
  <si>
    <t>26</t>
  </si>
  <si>
    <t xml:space="preserve">Recibo por el Pago de la Tarifa por Uso de Agua Superficial con fines agrarios y por el pago de la Cuota para la </t>
  </si>
  <si>
    <t xml:space="preserve">                           DESCRIPCIÓN</t>
  </si>
  <si>
    <t xml:space="preserve">ejecución de una determinada obra o actividad acordada por la Asamblea General de la Comisión de Regantes o </t>
  </si>
  <si>
    <t>MERCADERÍA</t>
  </si>
  <si>
    <t>Resolución expedida por el Jefe de la Unidad de Aguas y de Riego (Decreto Supremo N° 003-90-AG, Arts. 28 y 48)</t>
  </si>
  <si>
    <t>PRODUCTO TERMINADO</t>
  </si>
  <si>
    <t>27</t>
  </si>
  <si>
    <t>Seguro Complementario de Trabajo de Riesgo</t>
  </si>
  <si>
    <t>MATERIAS PRIMAS Y AUXILIARES - MATERIALES</t>
  </si>
  <si>
    <t>28</t>
  </si>
  <si>
    <t>Tarifa Unificada de Uso de Aeropuerto</t>
  </si>
  <si>
    <t>29</t>
  </si>
  <si>
    <t xml:space="preserve">Documentos emitidos por la COFOPRI en calidad de oferta de venta de terrenos, los correspondientes a las </t>
  </si>
  <si>
    <t>subastas públicas y a la retribución de los servicios que presta</t>
  </si>
  <si>
    <t>30</t>
  </si>
  <si>
    <t xml:space="preserve">Documentos emitidos por las empresas que desempeñan el rol adquirente en los sistemas de pago mediante </t>
  </si>
  <si>
    <t>tarjetas de crédito y débito</t>
  </si>
  <si>
    <t>TABLA 6: CÓDIGO DE LA UNIDAD DE MEDIDA</t>
  </si>
  <si>
    <t>31</t>
  </si>
  <si>
    <t>Guía de Remisión - Transportista</t>
  </si>
  <si>
    <t>32</t>
  </si>
  <si>
    <t xml:space="preserve">Documentos emitidos por las empresas recaudadoras de la denominada Garantía de Red Principal a la que hace referencia </t>
  </si>
  <si>
    <t xml:space="preserve">                            DESCRIPCIÓN</t>
  </si>
  <si>
    <t>el numeral 7.6 del artículo 7° de la Ley N° 27133 – Ley de Promoción del Desarrollo de la Industria del Gas Natural</t>
  </si>
  <si>
    <t>KILOGRAMOS</t>
  </si>
  <si>
    <t>34</t>
  </si>
  <si>
    <t>Documento del Operador</t>
  </si>
  <si>
    <t>LIBRAS</t>
  </si>
  <si>
    <t>35</t>
  </si>
  <si>
    <t>Documento del Partícipe</t>
  </si>
  <si>
    <t>TONELADAS LARGAS</t>
  </si>
  <si>
    <t>36</t>
  </si>
  <si>
    <t>Recibo de Distribución de Gas Natural</t>
  </si>
  <si>
    <t>TONELADAS MÉTRICAS</t>
  </si>
  <si>
    <t>37</t>
  </si>
  <si>
    <t xml:space="preserve">Documentos que emitan los concesionarios del servicio de revisiones técnicas vehiculares, por la prestación de dicho </t>
  </si>
  <si>
    <t>TONELADAS CORTAS</t>
  </si>
  <si>
    <t>servicio</t>
  </si>
  <si>
    <t>GRAMOS</t>
  </si>
  <si>
    <t>50</t>
  </si>
  <si>
    <t xml:space="preserve">Declaración Única de Aduanas - Importación definitiva                 </t>
  </si>
  <si>
    <t>UNIDADES</t>
  </si>
  <si>
    <t>52</t>
  </si>
  <si>
    <t xml:space="preserve">Despacho Simplificado - Importación Simplificada                        </t>
  </si>
  <si>
    <t>LITROS</t>
  </si>
  <si>
    <t>53</t>
  </si>
  <si>
    <t xml:space="preserve">Declaración de Mensajería o Courier                                         </t>
  </si>
  <si>
    <t>GALONES</t>
  </si>
  <si>
    <t>54</t>
  </si>
  <si>
    <t xml:space="preserve">Liquidación de Cobranza                                                     </t>
  </si>
  <si>
    <t>BARRILES</t>
  </si>
  <si>
    <t>87</t>
  </si>
  <si>
    <t>Nota de Crédito Especial</t>
  </si>
  <si>
    <t>LATAS</t>
  </si>
  <si>
    <t>88</t>
  </si>
  <si>
    <t>Nota de Débito Especial</t>
  </si>
  <si>
    <t>CAJAS</t>
  </si>
  <si>
    <t>91</t>
  </si>
  <si>
    <t xml:space="preserve">Comprobante de No Domiciliado                                                 </t>
  </si>
  <si>
    <t>MILLARES</t>
  </si>
  <si>
    <t>96</t>
  </si>
  <si>
    <t xml:space="preserve">Exceso de crédito fiscal por retiro de bienes                           </t>
  </si>
  <si>
    <t>METROS CÚBICOS</t>
  </si>
  <si>
    <t>97</t>
  </si>
  <si>
    <t>Nota de Crédito - No Domiciliado</t>
  </si>
  <si>
    <t>METROS</t>
  </si>
  <si>
    <t>98</t>
  </si>
  <si>
    <t>Nota de Débito - No Domiciliado</t>
  </si>
  <si>
    <t>Otros -Consolidado de Boletas de Venta</t>
  </si>
  <si>
    <t>TIPO DE CAMBIO PROMEDIO PONDERADO OFICIAL (REGISTRO DE VENTAS, COMPRAS Y BANCOS)</t>
  </si>
  <si>
    <t>MES</t>
  </si>
  <si>
    <t>%</t>
  </si>
  <si>
    <t>Divisor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</si>
  <si>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</si>
  <si>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</si>
  <si>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</si>
  <si>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</si>
  <si>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</si>
  <si>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</si>
  <si>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</si>
  <si>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</si>
  <si>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</si>
  <si>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</si>
  <si>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</si>
  <si>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</si>
  <si>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Identificación de Clientes y Proveedores por Número de RUC</t>
  </si>
  <si>
    <t>Nombre o Razón Social</t>
  </si>
  <si>
    <t>RUC</t>
  </si>
  <si>
    <t>ANULADA</t>
  </si>
  <si>
    <t>20411033458</t>
  </si>
  <si>
    <t>Compra</t>
  </si>
  <si>
    <t>Venta</t>
  </si>
  <si>
    <t>G</t>
  </si>
  <si>
    <t>NOMBRE Ó RAZÓN SOCIAL      :</t>
  </si>
  <si>
    <t xml:space="preserve"> </t>
  </si>
  <si>
    <t>Tasa mensual del IGV 2010</t>
  </si>
  <si>
    <t>SIN MOVIMIENTO</t>
  </si>
  <si>
    <t>N° Comp.</t>
  </si>
  <si>
    <t>Fecha de Vencimiento o pago</t>
  </si>
  <si>
    <t>20529522984</t>
  </si>
  <si>
    <t>20381235051</t>
  </si>
  <si>
    <t>NEWREST PERU SAC</t>
  </si>
  <si>
    <t>MUNICIPALIDAD PROVINCIAL DE CAJAMARCA</t>
  </si>
  <si>
    <t>20194799862</t>
  </si>
  <si>
    <t>COMPLEJO TURÍSTICO BAÑOS DEL INCA</t>
  </si>
  <si>
    <t>20113873141</t>
  </si>
  <si>
    <t>COOP AGR ATAHUALPA JERUSALEN TRB L.T.D.A</t>
  </si>
  <si>
    <t>MUNICIPALIDAD DISTRITAL DE B. DEL INCA</t>
  </si>
  <si>
    <t>20172321004</t>
  </si>
  <si>
    <t>JUSTINIANO SOTO VILLANUEVA SRL</t>
  </si>
  <si>
    <t>20201943168</t>
  </si>
  <si>
    <t xml:space="preserve">MUNICIPALIDAD DISTRITAL TUMBADÉN </t>
  </si>
  <si>
    <t>20370717376</t>
  </si>
  <si>
    <t>10426222405</t>
  </si>
  <si>
    <t>SALAZAR CRUZADO GILMER</t>
  </si>
  <si>
    <t>20570520581</t>
  </si>
  <si>
    <t>CONSERGEN VIGO SAC</t>
  </si>
  <si>
    <t>20112273922</t>
  </si>
  <si>
    <t>20453743862</t>
  </si>
  <si>
    <t>20570643747</t>
  </si>
  <si>
    <t>M&amp;S MINERÍA CONSTRUCCIÓN Y SERVICIO SAC</t>
  </si>
  <si>
    <t>WIAL CONSTRUCCION Y MINERIA E.I.R.L</t>
  </si>
  <si>
    <t>A &amp;A SERVICIOS GENERALES EIRL</t>
  </si>
  <si>
    <t>20453744168</t>
  </si>
  <si>
    <t>GOBIERNO REGIONAL DE CAJAMARCA</t>
  </si>
  <si>
    <t>H Y M ALMACENES GENERALES SRL</t>
  </si>
  <si>
    <t>MUNICIPALIDAD PROVINCIAL DE SAN PABLO</t>
  </si>
  <si>
    <t>INVERSIONES &amp; SERVICIOS COTRINA ROJAS SRL</t>
  </si>
  <si>
    <t>20529527439</t>
  </si>
  <si>
    <t>LA POSITIVA SANITAS S.A. - EPS.</t>
  </si>
  <si>
    <t>20453498299</t>
  </si>
  <si>
    <t>GRIFOS CAJAMARCA SAC</t>
  </si>
  <si>
    <t>INVERSIONES ZEVALLOS Y CANEVARO SRL</t>
  </si>
  <si>
    <t>UNIVERSIDAD NACIONAL DE CAJAMARCA</t>
  </si>
  <si>
    <t>MUNICIPALIDAD PROVINCIAL CAJABAMBA</t>
  </si>
  <si>
    <t>MUNICIPALIDAD DISTRITAL DE LLACANORA</t>
  </si>
  <si>
    <t>3A S.A</t>
  </si>
  <si>
    <t>20315738823</t>
  </si>
  <si>
    <t>20103365628</t>
  </si>
  <si>
    <t>DISTRIBUCIONES OLANO SAC</t>
  </si>
  <si>
    <t>20113899612</t>
  </si>
  <si>
    <t>ESTABLECIMIENTOS CELIS S.R.LTDA.</t>
  </si>
  <si>
    <t>10106845919</t>
  </si>
  <si>
    <t>JUDITH ACUÑA SIFUENTES</t>
  </si>
  <si>
    <t>10266928373</t>
  </si>
  <si>
    <t>GLADIS CULQUITANTA SAUCEDO</t>
  </si>
  <si>
    <t>20492866432</t>
  </si>
  <si>
    <t>CERAMINCAS CAJAMARCA EIRL</t>
  </si>
  <si>
    <t>20345944819</t>
  </si>
  <si>
    <t>CONTRERAS REPRESENTACIONES QUIMICA SRL</t>
  </si>
  <si>
    <t>IFSUR S.A</t>
  </si>
  <si>
    <t>20517742059</t>
  </si>
  <si>
    <t>EMPRESA DE TRANSPORTES MARIN HERMANOS S.A.C</t>
  </si>
  <si>
    <t>SCHUBERT COMPANY SAC</t>
  </si>
  <si>
    <t>20508758902</t>
  </si>
  <si>
    <t>20543253473</t>
  </si>
  <si>
    <t>GRUPO RUIZ CAJAMARCA SAC</t>
  </si>
  <si>
    <t>10072668028</t>
  </si>
  <si>
    <t>IRENE FATIMA MONTERO CASTAÑEDA</t>
  </si>
  <si>
    <t>10402043461</t>
  </si>
  <si>
    <t>VILLANUEVA IZQUIERDO FRANCISCO</t>
  </si>
  <si>
    <t>20453778739</t>
  </si>
  <si>
    <t>SERVIFER SRL</t>
  </si>
  <si>
    <t>MARIA JULIA URTEAGA DE ROMERO</t>
  </si>
  <si>
    <t>20495627722</t>
  </si>
  <si>
    <t>DISTRIBUIDORA FERRETERA  LA UNION SRL</t>
  </si>
  <si>
    <t>MAESTRO PERU SA</t>
  </si>
  <si>
    <t>20495940463</t>
  </si>
  <si>
    <t>PERCY PAUL ZAVALETA GARCIA</t>
  </si>
  <si>
    <t>10426656383</t>
  </si>
  <si>
    <t>FLORENTINA CHACO QUISPE</t>
  </si>
  <si>
    <t>10104244659</t>
  </si>
  <si>
    <t>TEJADA QUIROZ LEONARDO</t>
  </si>
  <si>
    <t>10164904232</t>
  </si>
  <si>
    <t>CORPORACIÓN QUIMICA  AMERICA EIRL</t>
  </si>
  <si>
    <t>20274101467</t>
  </si>
  <si>
    <t>EMPRESA DE TRANSPORTES HORNA E HIJOS SRL</t>
  </si>
  <si>
    <t xml:space="preserve">SUSAN LISSET MORI SILVA </t>
  </si>
  <si>
    <t>LÓPEZ SUAREZ EFRAIN JOSE</t>
  </si>
  <si>
    <t>20510266910</t>
  </si>
  <si>
    <t>SEGURIDAD INDUSTRIAL DEL SUR SAC</t>
  </si>
  <si>
    <t>20570521471</t>
  </si>
  <si>
    <t>CORPORACIÓN ROMERITO EIRL</t>
  </si>
  <si>
    <t>TOMÁS ROJAS ABREGÚ</t>
  </si>
  <si>
    <t>10070776257</t>
  </si>
  <si>
    <t>CHEMIMAX S.A.</t>
  </si>
  <si>
    <t>20554931201</t>
  </si>
  <si>
    <t>HUEMURA  S.A.C</t>
  </si>
  <si>
    <t>20495657630</t>
  </si>
  <si>
    <t>DISTRIBUIDORA DE ACEROS MEDINA SRL</t>
  </si>
  <si>
    <t>VALDEZ EIRL</t>
  </si>
  <si>
    <t>20368727301</t>
  </si>
  <si>
    <t>ROMULO ANTONIO OLIVA PONCE</t>
  </si>
  <si>
    <t>10180873657</t>
  </si>
  <si>
    <t>20224305649</t>
  </si>
  <si>
    <t>EMPRESA DE TRANSPORTES TURISMO DIRECTO ASEGURADO S.A.</t>
  </si>
  <si>
    <t>20496083149</t>
  </si>
  <si>
    <t>ALMACENES BIM SAC</t>
  </si>
  <si>
    <t>LOCERIA Y CRISTALERIA VIRGEN DE LA PUERTA</t>
  </si>
  <si>
    <t>CORPORACION MI MERKADO S.A.C.</t>
  </si>
  <si>
    <t>20171688940</t>
  </si>
  <si>
    <t>FERRETERIA DEL NORTE SRL</t>
  </si>
  <si>
    <t>20100518946</t>
  </si>
  <si>
    <t>INDUSTRIAL COMERCIAL STA. ADELAIDA S.A</t>
  </si>
  <si>
    <t>20491739542</t>
  </si>
  <si>
    <t>TRANSPORTES CHASQUI SUR EIRL</t>
  </si>
  <si>
    <t>TODO HOGAR SRL</t>
  </si>
  <si>
    <t>20495952399</t>
  </si>
  <si>
    <t>10279971022</t>
  </si>
  <si>
    <t>CARMEN ROSA VILLENA BAUTISTA</t>
  </si>
  <si>
    <t>ELSA ÁNGELICA ROBLES BRAVO</t>
  </si>
  <si>
    <t>20529447915</t>
  </si>
  <si>
    <t>TIENDAS YANETH EIRL</t>
  </si>
  <si>
    <t>10474538651</t>
  </si>
  <si>
    <t>LOPEZ CONDEZO SERGIO JESUS</t>
  </si>
  <si>
    <t>10091501576</t>
  </si>
  <si>
    <t>DANIEL DENIS CASTAÑEDA ALEGRIA</t>
  </si>
  <si>
    <t>SOLO DEL PERU SAC</t>
  </si>
  <si>
    <t>20101550533</t>
  </si>
  <si>
    <t>H Y N EMPAQUETADURAS E IMPORTACIONES SAC</t>
  </si>
  <si>
    <t>20538495477</t>
  </si>
  <si>
    <t>NEGOCIACIONES LASTEROS SAC</t>
  </si>
  <si>
    <t>20392831666</t>
  </si>
  <si>
    <t>CORPORACIÓN FERRETERA CONTRERAS SAC</t>
  </si>
  <si>
    <t>NEGOCIOS DURAN EIRL</t>
  </si>
  <si>
    <t>20488083440</t>
  </si>
  <si>
    <t>PERFILES METALICOS CAJAMARCA EIRL</t>
  </si>
  <si>
    <t>20529592095</t>
  </si>
  <si>
    <t>INVERSIONES SANTA FELICIA SAC</t>
  </si>
  <si>
    <t>20466453162</t>
  </si>
  <si>
    <t>10412612821</t>
  </si>
  <si>
    <t>CARLOS DANIEL AGUIRRE ZAVALETA</t>
  </si>
  <si>
    <t>20525081771</t>
  </si>
  <si>
    <t>FARRO EIRL</t>
  </si>
  <si>
    <t>FERRETERA SANTA TERESA SAC</t>
  </si>
  <si>
    <t>20495831176</t>
  </si>
  <si>
    <t>10266103595</t>
  </si>
  <si>
    <t>JORGE ESTEBAN YAÑEZ VIGO</t>
  </si>
  <si>
    <t>20495611648</t>
  </si>
  <si>
    <t>EMPRESA CONSTRUCTORA Y SERVICIOS GENERALES AL FUTURO SRL</t>
  </si>
  <si>
    <t>MUÑOZ BECERRA ALEX EDUARDO</t>
  </si>
  <si>
    <t>DISTRIBUIDORA FERRETERA LA ECONOMICA EIRL</t>
  </si>
  <si>
    <t>10266913741</t>
  </si>
  <si>
    <t>DELIA IRIS MUÑOZ CHAVARRI</t>
  </si>
  <si>
    <t>IMPORTACIONES ALVAREZ VASQUEZ SAC</t>
  </si>
  <si>
    <t>10295834850</t>
  </si>
  <si>
    <t>FELIPE MACHACCA MANUELO</t>
  </si>
  <si>
    <t>10267330447</t>
  </si>
  <si>
    <t>MARUJA CHUGNAS AQUINO</t>
  </si>
  <si>
    <t>PERNOCENTRO REPUESTOS SAC</t>
  </si>
  <si>
    <t>20495849385</t>
  </si>
  <si>
    <t>20491658542</t>
  </si>
  <si>
    <t>DISTRIBUCIONES ASTHER &amp; ASOCIADOS SAC</t>
  </si>
  <si>
    <t>GUMISA DISTRIBUCIONES SAC</t>
  </si>
  <si>
    <t>20107510398</t>
  </si>
  <si>
    <t>20472259572</t>
  </si>
  <si>
    <t>CONSORCIO FERRETERO FUERTES SAC</t>
  </si>
  <si>
    <t>20516351081</t>
  </si>
  <si>
    <t>COMERCIO Y NEGOCIOS POR OBRAS Y SERV. SRL</t>
  </si>
  <si>
    <t>CAXA REPRESENTACIONES SAC</t>
  </si>
  <si>
    <t>20491643863</t>
  </si>
  <si>
    <t>20529539879</t>
  </si>
  <si>
    <t>ACEROS CATEQUIL EIRL</t>
  </si>
  <si>
    <t>10469857587</t>
  </si>
  <si>
    <t>ANA PAOLA BECERRA CABRERA</t>
  </si>
  <si>
    <t>20480191537</t>
  </si>
  <si>
    <t>DSD REPRESENTACIONES SAC</t>
  </si>
  <si>
    <t>20570503651</t>
  </si>
  <si>
    <t>AUTOPARTES BOLAÑOS EIRL</t>
  </si>
  <si>
    <t>HOMECENTERS PERUANOS SA</t>
  </si>
  <si>
    <t>20536557858</t>
  </si>
  <si>
    <t>20454095201</t>
  </si>
  <si>
    <t>INVESIONES GENERALES BEN-PACK EIRL</t>
  </si>
  <si>
    <t>SERVICIOS GENERALES SCRL</t>
  </si>
  <si>
    <t>20491568713</t>
  </si>
  <si>
    <t>IJ METALCORP SAC</t>
  </si>
  <si>
    <t>20492840123</t>
  </si>
  <si>
    <t>DIVECENTER SAC</t>
  </si>
  <si>
    <t>20520588486</t>
  </si>
  <si>
    <t>20491554844</t>
  </si>
  <si>
    <t>PROVE. FERRETEROS CAJAMARCA EIRL</t>
  </si>
  <si>
    <t>20495867014</t>
  </si>
  <si>
    <t>AGROVETERINARIA EL CAMPO SRL</t>
  </si>
  <si>
    <t>10335688207</t>
  </si>
  <si>
    <t>ROLEY HAROL JIBAJA PINILLOS</t>
  </si>
  <si>
    <t>10441754677</t>
  </si>
  <si>
    <t xml:space="preserve">ESTHER DE LOS MILAGROS ROJAS RAVINES </t>
  </si>
  <si>
    <t>20570689658</t>
  </si>
  <si>
    <t>VIDRIERIA Y ALUMINIOS SAN LORENZO EIRL</t>
  </si>
  <si>
    <t>GM FERRETERIA EIRL</t>
  </si>
  <si>
    <t>20326058182</t>
  </si>
  <si>
    <t>FEMATECO SRL</t>
  </si>
  <si>
    <t>20537363275</t>
  </si>
  <si>
    <t>INDUSTRIAS COPERSA SAC</t>
  </si>
  <si>
    <t>20453827454</t>
  </si>
  <si>
    <t>DISTRIBUIDORA DINO ANGEL EIRL</t>
  </si>
  <si>
    <t>20495726895</t>
  </si>
  <si>
    <t>INVERSIONES LA FLORIDA EIRL</t>
  </si>
  <si>
    <t>20495880118</t>
  </si>
  <si>
    <t>FERRETERIA ANGAMOS SRL</t>
  </si>
  <si>
    <t>20482761489</t>
  </si>
  <si>
    <t>MISAC TRANSPORTISTAS SAC</t>
  </si>
  <si>
    <t>20570780493</t>
  </si>
  <si>
    <t>ELECTA  SERVICIOS EIRL</t>
  </si>
  <si>
    <t>SERVICIOS GENERALES SAC</t>
  </si>
  <si>
    <t>20543928691</t>
  </si>
  <si>
    <t>20453757812</t>
  </si>
  <si>
    <t>MATIZADOS CAJAMARCA EIRL</t>
  </si>
  <si>
    <t>20131529181</t>
  </si>
  <si>
    <t>10266298582</t>
  </si>
  <si>
    <t>TOLANDA ALFONSINA ASENCIO ALFARO</t>
  </si>
  <si>
    <t>20570791932</t>
  </si>
  <si>
    <t>INVERSIONES AUTOMOTRICES PEREZ EIRL</t>
  </si>
  <si>
    <t>Y &amp; M SAC</t>
  </si>
  <si>
    <t>PERNOS PERU SAC</t>
  </si>
  <si>
    <t>HERRERA LUMBA WILSON</t>
  </si>
  <si>
    <t>10422508916</t>
  </si>
  <si>
    <t>LLANOS MOROCHO ESMERITA JUDITH</t>
  </si>
  <si>
    <t>20529332859</t>
  </si>
  <si>
    <t>SERVICIOS GENERALES JCR EIRL</t>
  </si>
  <si>
    <t>20505329768</t>
  </si>
  <si>
    <t>ABAD SISTEM EIRL</t>
  </si>
  <si>
    <t>10297222312</t>
  </si>
  <si>
    <t>BRUNO CHOQUEMAQUE HUACARPUMA</t>
  </si>
  <si>
    <t>10422906474</t>
  </si>
  <si>
    <t>NILSON LINARES CRUZADO</t>
  </si>
  <si>
    <t>10476175327</t>
  </si>
  <si>
    <t>CARLOS AUGUSTO ALAYO SÁNCHEZ</t>
  </si>
  <si>
    <t>10405724494</t>
  </si>
  <si>
    <t>TORRES ALARCÓN NOEMIA</t>
  </si>
  <si>
    <t>CORPORACIÓN ACEROS AREQUIPA S.A.</t>
  </si>
  <si>
    <t>IMPORT EXPORT D'ROSS S.A.C</t>
  </si>
  <si>
    <t>20491633124</t>
  </si>
  <si>
    <t>DURAMAS SAC</t>
  </si>
  <si>
    <t>20529452323</t>
  </si>
  <si>
    <t>COMERCIAL JEIGKON EIRL</t>
  </si>
  <si>
    <t>10440517256</t>
  </si>
  <si>
    <t>LILIANA POLO VARGAS</t>
  </si>
  <si>
    <t>20512702741</t>
  </si>
  <si>
    <t>FLOR MARINA ALMACENES GENERALES EIRL</t>
  </si>
  <si>
    <t>SERVICIOS GENERALES "LOS HIJOS DEL SOL " SRL</t>
  </si>
  <si>
    <t>20438637380</t>
  </si>
  <si>
    <t>TURISMO DIAS S.A</t>
  </si>
  <si>
    <t>20511158487</t>
  </si>
  <si>
    <t>ELENA BOHORQUEZ S.A.C.</t>
  </si>
  <si>
    <t>20171545677</t>
  </si>
  <si>
    <t>MERCANTIL INTERAMERICANA SAC</t>
  </si>
  <si>
    <t>10406554011</t>
  </si>
  <si>
    <t>MIGUEL EDUARDO RAMOS GALLARDO</t>
  </si>
  <si>
    <t>20530811001</t>
  </si>
  <si>
    <t>NEVADA ENTRETENIMIENTOS SAC</t>
  </si>
  <si>
    <t>20453782761</t>
  </si>
  <si>
    <t>HERMANOS URTEAGA CONTRATISTAS SRL</t>
  </si>
  <si>
    <t>CONSTRUCTORA NEVA SRL</t>
  </si>
  <si>
    <t>DIRECCION REGIONAL AGRARIA CAJAMARCA</t>
  </si>
  <si>
    <t>20453671853</t>
  </si>
  <si>
    <t>CONGA SERVICIOS GENERALES SRL</t>
  </si>
  <si>
    <t>20495613349</t>
  </si>
  <si>
    <t>PROCESOS ALIMENTARIOS SAN JOSE SRL</t>
  </si>
  <si>
    <t>20539892259</t>
  </si>
  <si>
    <t>AGRUPACIÓN MIRANDA S.H.C</t>
  </si>
  <si>
    <t>20495623816</t>
  </si>
  <si>
    <t>DIVINO SALVADOR S.A.</t>
  </si>
  <si>
    <t>10422605270</t>
  </si>
  <si>
    <t>BERMUDEZ CAMPOS FLOR MARILÚ</t>
  </si>
  <si>
    <t>10467334862</t>
  </si>
  <si>
    <t>LUZ DELIA CUBAS VASQUEZ</t>
  </si>
  <si>
    <t>10267232836</t>
  </si>
  <si>
    <t>20136836545</t>
  </si>
  <si>
    <t>10179737367</t>
  </si>
  <si>
    <t>FAVIO ESPIRITU SOTO</t>
  </si>
  <si>
    <t>ARDILES IMPORT. SAC</t>
  </si>
  <si>
    <t>SEGUNDO RICARDO CASANA SALAZAR</t>
  </si>
  <si>
    <t>20514067377</t>
  </si>
  <si>
    <t>Corporación Crons Perú S.A.C.</t>
  </si>
  <si>
    <t>20389230724</t>
  </si>
  <si>
    <t>SODIMAC PERÚ S.A.</t>
  </si>
  <si>
    <t>10179078291</t>
  </si>
  <si>
    <t>Luz Marina Rodriguez Briceño</t>
  </si>
  <si>
    <t>10179652604</t>
  </si>
  <si>
    <t>Josue Alejandro Minchán Sánchez</t>
  </si>
  <si>
    <t>20105752149</t>
  </si>
  <si>
    <t>El Cumbe S.A.C.</t>
  </si>
  <si>
    <t>20495717802</t>
  </si>
  <si>
    <t>Mahoca E.I.R.L.</t>
  </si>
  <si>
    <t>20491716330</t>
  </si>
  <si>
    <t>FIERROS Y FIERROS E.I.R.L.</t>
  </si>
  <si>
    <t>10266861848</t>
  </si>
  <si>
    <t xml:space="preserve">CATALÁN GÁLVEZ JULIO CÉSAR </t>
  </si>
  <si>
    <t xml:space="preserve">HEBER YSALDE SANTA CRUZ ROJAS </t>
  </si>
  <si>
    <t>10404028621</t>
  </si>
  <si>
    <t>20491633477</t>
  </si>
  <si>
    <t>WSILVAP E.I.R.L</t>
  </si>
  <si>
    <t>20495733590</t>
  </si>
  <si>
    <t>LOCERIA Y CRISTALERIA "CAJAMARCA" E.I.R.L.</t>
  </si>
  <si>
    <t>10407875511</t>
  </si>
  <si>
    <t>MARICIELO</t>
  </si>
  <si>
    <t>20143623042</t>
  </si>
  <si>
    <t>20548544395</t>
  </si>
  <si>
    <t>MEGA SAN LUIS S.R.L.</t>
  </si>
  <si>
    <t>DINA ESMELDA COSME MORILLO</t>
  </si>
  <si>
    <t>AGROSOLTEC S.R.L.</t>
  </si>
  <si>
    <t>AGROPECUARIA CAXAMARCA S.R.L.</t>
  </si>
  <si>
    <t>GRUPO QUISPE AGRICOLA S.A.C.</t>
  </si>
  <si>
    <t>NEGOCIOS BRIGITTE S.A.C.</t>
  </si>
  <si>
    <t xml:space="preserve">EDGAR ROLANDO CHILÓN CHIQUE </t>
  </si>
  <si>
    <t>SILVA VALENCIA MARIBEL MARDELI</t>
  </si>
  <si>
    <t xml:space="preserve">BERROSPI CONDEZO CARMEN </t>
  </si>
  <si>
    <t>20480938098</t>
  </si>
  <si>
    <t>NEPTUNO TRADE COMAPNY E.I.R.L.</t>
  </si>
  <si>
    <t>10406136537</t>
  </si>
  <si>
    <t>CORINA RODRÍGUEZ GARCÍA</t>
  </si>
  <si>
    <t>20113742047</t>
  </si>
  <si>
    <t>ANDINA SERVICIOS Y REPRESENTACIONES E.I.R.L.</t>
  </si>
  <si>
    <t>10279288926</t>
  </si>
  <si>
    <t>VÁSQUEZ MENDOZA MARÍA SOCORRO</t>
  </si>
  <si>
    <t> MUNICIPALIDAD PROVINCIAL DE CAJAMARCA</t>
  </si>
  <si>
    <t>AUTOMATION SERVICE SAC</t>
  </si>
  <si>
    <t>20505167415</t>
  </si>
  <si>
    <t>CONSORCIO FERRETERIA SAN LUIS EIRL</t>
  </si>
  <si>
    <t>20453738940</t>
  </si>
  <si>
    <t>20523089502</t>
  </si>
  <si>
    <t>20513877324</t>
  </si>
  <si>
    <t>MUNICIPALIDAD DISTRITAL DE TUMBADEN</t>
  </si>
  <si>
    <t>SAN QUIRINO CONSTRUCTORES S.R.LTDA.</t>
  </si>
  <si>
    <t>ADRIANES CONTRATISTAS GENERALES S.R.L</t>
  </si>
  <si>
    <t>20538237699</t>
  </si>
  <si>
    <t>M.J.R. Servicios Multiples S.R.L.</t>
  </si>
  <si>
    <t>MALAVER SALAZAR ASOCIADOS S.A.C.</t>
  </si>
  <si>
    <t>20495843182</t>
  </si>
  <si>
    <t>Grupo Digitronik S.R.L.</t>
  </si>
  <si>
    <t>VALVUINDUSTRIAS VELASQUITO S.R.L.</t>
  </si>
  <si>
    <t>CIDMONT S.A.</t>
  </si>
  <si>
    <t> HOSTAL TAMBOPATA INN S.A.C.</t>
  </si>
  <si>
    <t>CENCOSUD RETAIL PERU S.A.</t>
  </si>
  <si>
    <t>GONZALEZ URIARTE GRACIELA MIRTHA</t>
  </si>
  <si>
    <t>DISTRIBUIDORA FERRETERA EUROPLAST SAC</t>
  </si>
  <si>
    <t>DISTRIBUIDORA FERRETERA SANCHEZ E.I.R.L.</t>
  </si>
  <si>
    <t>HOLLYWOOD ENTERTAINMENT S.A.C.</t>
  </si>
  <si>
    <t>20495986374</t>
  </si>
  <si>
    <t>Virgen de la Puerta E.I.R.L.</t>
  </si>
  <si>
    <t>10266049523</t>
  </si>
  <si>
    <t>Julio Ortiz Cruzado</t>
  </si>
  <si>
    <t>20496153708</t>
  </si>
  <si>
    <t>RETAMAS HOTEL E.I.R.L.</t>
  </si>
  <si>
    <t>20100025915</t>
  </si>
  <si>
    <t>Alfredo Pimentel Sevilla</t>
  </si>
  <si>
    <t>20131373237</t>
  </si>
  <si>
    <t>Ministerio de Salud</t>
  </si>
  <si>
    <t>20570873742</t>
  </si>
  <si>
    <t>DF CACEDA Servicios Multiples E.I.R.L.</t>
  </si>
  <si>
    <t>20557202073</t>
  </si>
  <si>
    <t>GRUPO ZAVALETA S.R.L.</t>
  </si>
  <si>
    <t>20166717389</t>
  </si>
  <si>
    <t>CAXAMARCA GAS S.A.</t>
  </si>
  <si>
    <t>20514021466</t>
  </si>
  <si>
    <t>INVERSIONES GAMBER S.A.C.</t>
  </si>
  <si>
    <t>20331066703</t>
  </si>
  <si>
    <t>ECKERD PERU S.A.C</t>
  </si>
  <si>
    <t>20451732677</t>
  </si>
  <si>
    <t>Tacza Perú S.A.C.</t>
  </si>
  <si>
    <t>20491608952</t>
  </si>
  <si>
    <t>"VASQUEZ" Distribuidora Ferretera S.A.C</t>
  </si>
  <si>
    <t>20529451190</t>
  </si>
  <si>
    <t>Consorcio Ferretero VAZQUEZ S.A.C</t>
  </si>
  <si>
    <t>20453725295</t>
  </si>
  <si>
    <t>El Rocio S.A.C</t>
  </si>
  <si>
    <t>20600712226</t>
  </si>
  <si>
    <t>MASPLUS E.I.R.L.</t>
  </si>
  <si>
    <t>20529637374</t>
  </si>
  <si>
    <t>Inversiones Ferreteros JM&amp;M E.I.R.L.</t>
  </si>
  <si>
    <t>20570668146</t>
  </si>
  <si>
    <t>Reparatech Servicios Generales E.I.R.L.</t>
  </si>
  <si>
    <t>10400714245</t>
  </si>
  <si>
    <t xml:space="preserve">LASHMY DEL CARMEN MONTOYA FERNANDEZ </t>
  </si>
  <si>
    <t>20495689914</t>
  </si>
  <si>
    <t>Construccion y Saneamiento S.R.L.</t>
  </si>
  <si>
    <t>20547275421</t>
  </si>
  <si>
    <t>Solventes y Pinturas del Perú S.A.C.</t>
  </si>
  <si>
    <t>20600203062</t>
  </si>
  <si>
    <t>PRAKTICA Grupo Ferretero S.R.L.</t>
  </si>
  <si>
    <t>20600884833</t>
  </si>
  <si>
    <t>Consorcio Angamos E.I.R.L.</t>
  </si>
  <si>
    <t>20570589785</t>
  </si>
  <si>
    <t>Andes Sudamericanos E.I.R.L.</t>
  </si>
  <si>
    <t>SEGURINDUSTRIA S.A.</t>
  </si>
  <si>
    <t>10470687041</t>
  </si>
  <si>
    <t>Ilcias Rober Quispe Hernández</t>
  </si>
  <si>
    <t>10165471704</t>
  </si>
  <si>
    <t>Noemí Solis Bardales</t>
  </si>
  <si>
    <t>2045366114</t>
  </si>
  <si>
    <t>CERAMICOS CAJAMARCA S.R.L.</t>
  </si>
  <si>
    <t>20508971762</t>
  </si>
  <si>
    <t>20512571388</t>
  </si>
  <si>
    <t>MALLAS NACIONALES EIRL</t>
  </si>
  <si>
    <t>20521388928</t>
  </si>
  <si>
    <t>10266751139</t>
  </si>
  <si>
    <t>20396466768</t>
  </si>
  <si>
    <t>20570860331</t>
  </si>
  <si>
    <t>20600602340</t>
  </si>
  <si>
    <t>10266144933</t>
  </si>
  <si>
    <t>20570781899</t>
  </si>
  <si>
    <t>10199440832</t>
  </si>
  <si>
    <t>20600414390</t>
  </si>
  <si>
    <t>20509943339</t>
  </si>
  <si>
    <t>20529357681</t>
  </si>
  <si>
    <t>20453678947</t>
  </si>
  <si>
    <t>20369117433</t>
  </si>
  <si>
    <t>10104283182</t>
  </si>
  <si>
    <t>EDUARDO ENRIQUE HUATAY VILLANUEVA</t>
  </si>
  <si>
    <t>HUEMURA SAC</t>
  </si>
  <si>
    <t>20601353017</t>
  </si>
  <si>
    <t>COMERCIAL ELECTRODO EIRL</t>
  </si>
  <si>
    <t>20491648580</t>
  </si>
  <si>
    <t>20491740800</t>
  </si>
  <si>
    <t>LINARES SRL</t>
  </si>
  <si>
    <t>20551322671</t>
  </si>
  <si>
    <t>BETTY DENT EIRL</t>
  </si>
  <si>
    <t>20566350255</t>
  </si>
  <si>
    <t xml:space="preserve">INVERCIONES VANI &amp; ALICIA </t>
  </si>
  <si>
    <t xml:space="preserve">NEGOCIOS Y SISTEMAS DE RIEGO QUISPE </t>
  </si>
  <si>
    <t>JEREH EIRL</t>
  </si>
  <si>
    <t>20601016126</t>
  </si>
  <si>
    <t>FERRETERIA ZAMORA SRL</t>
  </si>
  <si>
    <t>20341078076</t>
  </si>
  <si>
    <t>ETSA PERU SAC</t>
  </si>
  <si>
    <t>TAHOMAR EIRL</t>
  </si>
  <si>
    <t>VALASQUITO SRL</t>
  </si>
  <si>
    <t>20521833247</t>
  </si>
  <si>
    <t>CRISANGEL SRL</t>
  </si>
  <si>
    <t>20495972586</t>
  </si>
  <si>
    <t>SEPREIN EIRL</t>
  </si>
  <si>
    <t>HECTOR GALVEZ MEJIA</t>
  </si>
  <si>
    <t>MARIN HMOS SAC</t>
  </si>
  <si>
    <t>10070965742</t>
  </si>
  <si>
    <t xml:space="preserve">FERRETERIA DIEGO </t>
  </si>
  <si>
    <t>20524904480</t>
  </si>
  <si>
    <t>GALLEGOS SAC</t>
  </si>
  <si>
    <t>20487650847</t>
  </si>
  <si>
    <t>CIDMONT SA</t>
  </si>
  <si>
    <t>20600540166</t>
  </si>
  <si>
    <t>OROVEEDORES LIVIA EIRL</t>
  </si>
  <si>
    <t>Rocio Quispe  Ortiz</t>
  </si>
  <si>
    <t>20546464700</t>
  </si>
  <si>
    <t>ARAISA SAC</t>
  </si>
  <si>
    <t>10103605445</t>
  </si>
  <si>
    <t>ANGEL CHAMORRO GARAMENDI</t>
  </si>
  <si>
    <t>10419290039</t>
  </si>
  <si>
    <t>ELARD CHILON YOPLA</t>
  </si>
  <si>
    <t xml:space="preserve">DISTRIBUIDORA SANCHEZ </t>
  </si>
  <si>
    <t>10061253080</t>
  </si>
  <si>
    <t>FLAVIANA DEMETRIA INGA CASTAÑEDA</t>
  </si>
  <si>
    <t>20109104125</t>
  </si>
  <si>
    <t>SERVICIOS Y ASESORIA SA</t>
  </si>
  <si>
    <t>20266103595</t>
  </si>
  <si>
    <t>JORGE ESTEBAN VAÑEZ VIGO</t>
  </si>
  <si>
    <t>EUROPLAST SAC</t>
  </si>
  <si>
    <t>PINILLOS EIRL</t>
  </si>
  <si>
    <t>EL SOL SRL</t>
  </si>
  <si>
    <t>20100041520</t>
  </si>
  <si>
    <t>EDIPESA</t>
  </si>
  <si>
    <t>10401978807</t>
  </si>
  <si>
    <t>GUILLERMO CARUANAMBO ORTIZ</t>
  </si>
  <si>
    <t>CELIS DISTRIBUCIONES SAC</t>
  </si>
  <si>
    <t>20512528458</t>
  </si>
  <si>
    <t>SHALOM</t>
  </si>
  <si>
    <t>20326058192</t>
  </si>
  <si>
    <t>MARTA JUILIA DE ROMERO</t>
  </si>
  <si>
    <t>AGROSOLTEC SRL</t>
  </si>
  <si>
    <t>20495735291</t>
  </si>
  <si>
    <t>CAXAMARCA SRL</t>
  </si>
  <si>
    <t>10463448634</t>
  </si>
  <si>
    <t>ANYHELA ROSANA RASCO SANCHEZ</t>
  </si>
  <si>
    <t>20498189637</t>
  </si>
  <si>
    <t>AREQUIPA EXPRESO  EIRL</t>
  </si>
  <si>
    <t>20453595901</t>
  </si>
  <si>
    <t>LIBHER SAC</t>
  </si>
  <si>
    <t>20512151508</t>
  </si>
  <si>
    <t>20453769071</t>
  </si>
  <si>
    <t>AUTOPARTES SAC</t>
  </si>
  <si>
    <t>20453735843</t>
  </si>
  <si>
    <t>20131366885</t>
  </si>
  <si>
    <t>10423371094</t>
  </si>
  <si>
    <t>20529383259</t>
  </si>
  <si>
    <t>20453831567</t>
  </si>
  <si>
    <t>20453552846</t>
  </si>
  <si>
    <t>20219593750</t>
  </si>
  <si>
    <t>20529403896</t>
  </si>
  <si>
    <t>ALIAGA TORREL LAURA ROXANA</t>
  </si>
  <si>
    <t>SUCRE EIRL</t>
  </si>
  <si>
    <t>20491733340</t>
  </si>
  <si>
    <t>20495992340</t>
  </si>
  <si>
    <t>FOCSA EIRL</t>
  </si>
  <si>
    <t>GRIFO CONTINENTAL</t>
  </si>
  <si>
    <t>20529551739</t>
  </si>
  <si>
    <t>20529604794</t>
  </si>
  <si>
    <t>10334229438</t>
  </si>
  <si>
    <t>20529656913</t>
  </si>
  <si>
    <t>20529483041</t>
  </si>
  <si>
    <t>20491804204</t>
  </si>
  <si>
    <t>10192162055</t>
  </si>
  <si>
    <t>10424340681</t>
  </si>
  <si>
    <t>LUIS SRL</t>
  </si>
  <si>
    <t>SERVICENTRO PRIMAVERA SRL</t>
  </si>
  <si>
    <t>JAYDEEG</t>
  </si>
  <si>
    <t>ASUSTA CHAVEZ AGUILAR</t>
  </si>
  <si>
    <t>AMADO GUTIERREZ SAC</t>
  </si>
  <si>
    <t>ESTABLECIMIENTO SUPPLY CARRERA SRL</t>
  </si>
  <si>
    <t>MOTOR"S EIRL</t>
  </si>
  <si>
    <t>EL AS SERVICIOS GENERALES EIRL</t>
  </si>
  <si>
    <t>RHONES SRL</t>
  </si>
  <si>
    <t>SERVIPARTS SRL</t>
  </si>
  <si>
    <t>SANTOS FRANCO CABANILLAS RIOS</t>
  </si>
  <si>
    <t>ELI MABEL RUBIO CRUZADO</t>
  </si>
  <si>
    <t>10191003051</t>
  </si>
  <si>
    <t>20101764924</t>
  </si>
  <si>
    <t>10267308158</t>
  </si>
  <si>
    <t>10430620636</t>
  </si>
  <si>
    <t>10157248818</t>
  </si>
  <si>
    <t>INVERSIONISTAS CAJAMARQQUINAS SRL</t>
  </si>
  <si>
    <t>VICENTE CABALLERO MONZON</t>
  </si>
  <si>
    <t>LA CASA DEL TURBO SRL</t>
  </si>
  <si>
    <t>FLAMINIO G. VIGO SALDAÑA</t>
  </si>
  <si>
    <t>DALILA ANALI VILLANUEVA GARCIA</t>
  </si>
  <si>
    <t>MORALES CARRANZA MERY ELIZABETH</t>
  </si>
  <si>
    <t xml:space="preserve">CHAVEZ EIRL </t>
  </si>
  <si>
    <t>10430478848</t>
  </si>
  <si>
    <t>20495741002</t>
  </si>
  <si>
    <t>10192166051</t>
  </si>
  <si>
    <t>ERICK EIRL</t>
  </si>
  <si>
    <t>LUIS ANGEL SILVA CHARCAPE</t>
  </si>
  <si>
    <t>BERTHA SANTOS GUAMILA DE CABANILLAS</t>
  </si>
  <si>
    <t>20496049714</t>
  </si>
  <si>
    <t>20453785603</t>
  </si>
  <si>
    <t>20491786389</t>
  </si>
  <si>
    <t>20491698846</t>
  </si>
  <si>
    <t>20378890161</t>
  </si>
  <si>
    <t>10070593331</t>
  </si>
  <si>
    <t>20491727617</t>
  </si>
  <si>
    <t>20529559713</t>
  </si>
  <si>
    <t>MULTIREPUESTOS DON PEPE SRL</t>
  </si>
  <si>
    <t>REPUESTOS SANTA MARIA SRL</t>
  </si>
  <si>
    <t>LA CASA DEL RETEN EIRL</t>
  </si>
  <si>
    <t>KUELAP DISTRIBUIDORA E IMPORTADORA SAC</t>
  </si>
  <si>
    <t>RASH PERU SAC</t>
  </si>
  <si>
    <t>AUTO PERU CARS EIRL</t>
  </si>
  <si>
    <t>SEGUNDO NICANOR PEREZ GUEVARA</t>
  </si>
  <si>
    <t>FRASLE OLEOFRENO CABANILLAS SARL</t>
  </si>
  <si>
    <t>10266212947</t>
  </si>
  <si>
    <t>20491746751</t>
  </si>
  <si>
    <t>CUERPO GENERAL DE BOMBEROS VOLUNTARIOS DEL PERU</t>
  </si>
  <si>
    <t>MORUS SERVICIOS GENERALES SRL</t>
  </si>
  <si>
    <t>JOSE ROSARIO ISHPELCO AYAY</t>
  </si>
  <si>
    <t>10459930103</t>
  </si>
  <si>
    <t>20278540449</t>
  </si>
  <si>
    <t>20443313142</t>
  </si>
  <si>
    <t>20494774063</t>
  </si>
  <si>
    <t>20529361018</t>
  </si>
  <si>
    <t>TRANSPORTES VASQUEZ</t>
  </si>
  <si>
    <t>SANTA CATALINA SA</t>
  </si>
  <si>
    <t>VIRGEN DEL ROSARIO SRL</t>
  </si>
  <si>
    <t>C.G.G,V.P</t>
  </si>
  <si>
    <t>EL ECTROMANDO SAC</t>
  </si>
  <si>
    <t>CONSORCIO EL DORADO</t>
  </si>
  <si>
    <t>10427512725</t>
  </si>
  <si>
    <t>20529684887</t>
  </si>
  <si>
    <t>20510400667</t>
  </si>
  <si>
    <t>ALEX EDWIN VALDIVIA DE LA CRUZ</t>
  </si>
  <si>
    <t>E.V Y SS SERVICIOS GENERALES SRL</t>
  </si>
  <si>
    <t>IMPORT EXPORT MEDINA EIRL</t>
  </si>
  <si>
    <t>20453737978</t>
  </si>
  <si>
    <t xml:space="preserve">AGROINDUSTRIAS Y SERVICIOS MULTIPLES </t>
  </si>
  <si>
    <t>20559594807</t>
  </si>
  <si>
    <t>20529541423</t>
  </si>
  <si>
    <t>20570608836</t>
  </si>
  <si>
    <t>20495615040</t>
  </si>
  <si>
    <t>INVERCIONES DALETER SAC</t>
  </si>
  <si>
    <t>MAX FORTE PERU SAC</t>
  </si>
  <si>
    <t>PINOS &amp; FLORES SAC</t>
  </si>
  <si>
    <t>INTELS SAC</t>
  </si>
  <si>
    <t>20140688640</t>
  </si>
  <si>
    <t>10440201089</t>
  </si>
  <si>
    <t>20529487623</t>
  </si>
  <si>
    <t>CARRANZA &amp; VASQUEZ ASOCIADOS EIRL</t>
  </si>
  <si>
    <t>LUICHO CABRERA FRANCISCO</t>
  </si>
  <si>
    <t>CIA MINERA CIMOLACHE SA</t>
  </si>
  <si>
    <t>10414478064</t>
  </si>
  <si>
    <t>JAIME ENRIQUE GUTIERRES PEREGRINO</t>
  </si>
  <si>
    <t>ENERO</t>
  </si>
  <si>
    <t>20495765106</t>
  </si>
  <si>
    <t>20570847075</t>
  </si>
  <si>
    <t>10467294828</t>
  </si>
  <si>
    <t>AMERICAN GLASS PERUANA EMPRESA EIRL</t>
  </si>
  <si>
    <t> TECNOLOGIA HIDRAULICA INDUSTRIAL CAJABAMBA Y SERVICIOS INDUSTRIALES E.I.R.L</t>
  </si>
  <si>
    <t>HUARIPATA GOICOCHEA DIEGO PAUL</t>
  </si>
  <si>
    <t>PERNOCENTRO REPUESTOS GYM S.A.C</t>
  </si>
  <si>
    <t>10275432755</t>
  </si>
  <si>
    <t>MARIN ESPINOZA GERMAN</t>
  </si>
  <si>
    <t>20453497489</t>
  </si>
  <si>
    <t>10431551930</t>
  </si>
  <si>
    <t>10423758789</t>
  </si>
  <si>
    <t>10266927121</t>
  </si>
  <si>
    <t>10279837474</t>
  </si>
  <si>
    <t>10415286266</t>
  </si>
  <si>
    <t>20103626448</t>
  </si>
  <si>
    <t>ESTACION DE SERVICIOS CAMACHO S.R.L.</t>
  </si>
  <si>
    <t>REYES PEREZ CARLOS ALFREDO</t>
  </si>
  <si>
    <t>CARRION TIMANA DE LEON YENY MARIBEL</t>
  </si>
  <si>
    <t>LINARES HUAMAN ELIAS ALBERTO</t>
  </si>
  <si>
    <t> PALOMINO BAZAN ELEAZAR</t>
  </si>
  <si>
    <t> DE LA CRUZ GUEVARA FLOR MARLENY</t>
  </si>
  <si>
    <t>EMPRESA DE TRANSPORTES CHICLAYO S.A.</t>
  </si>
  <si>
    <t>10275781211</t>
  </si>
  <si>
    <t>20453349617</t>
  </si>
  <si>
    <t>BUENO CARRANZA PACION</t>
  </si>
  <si>
    <t>REPUESTOS LA CASA DEL PERNO S.R.L.</t>
  </si>
  <si>
    <t>20331429601</t>
  </si>
  <si>
    <t>20174297283</t>
  </si>
  <si>
    <t>20529552620</t>
  </si>
  <si>
    <t>20529378506</t>
  </si>
  <si>
    <t>TOTAL ARTEFACTOS SA</t>
  </si>
  <si>
    <t>SERCO SRL</t>
  </si>
  <si>
    <t>COMPUPARTES WORLD OF NETWORK E.I.R.L.</t>
  </si>
  <si>
    <t>OLEOFRENO RABANAL S.R.L.</t>
  </si>
  <si>
    <t>10456924960</t>
  </si>
  <si>
    <t>20520820052</t>
  </si>
  <si>
    <t>20453642837</t>
  </si>
  <si>
    <t>OLEOCENTRO RABANAL E.I.R.L.</t>
  </si>
  <si>
    <t> INSPECCIONES TECNICAS VEHICULARES SOCIEDAD ANONIMA CERRADA - ITEV SAC</t>
  </si>
  <si>
    <t>LOPEZ RAVINES ADRIANA FIORELA</t>
  </si>
  <si>
    <t>20127765279</t>
  </si>
  <si>
    <t>20476633932</t>
  </si>
  <si>
    <t>10085627045</t>
  </si>
  <si>
    <t>20482700269</t>
  </si>
  <si>
    <t>10156919018</t>
  </si>
  <si>
    <t>20509033464</t>
  </si>
  <si>
    <t>20555690534</t>
  </si>
  <si>
    <t>20571361389</t>
  </si>
  <si>
    <t>10157278059</t>
  </si>
  <si>
    <t>COESTI S.A.</t>
  </si>
  <si>
    <t>INVERSIONES TOMAS VALLE S.A.C</t>
  </si>
  <si>
    <t> SANCHEZ PUELLES NIEVES</t>
  </si>
  <si>
    <t> PETROCENTRO DIVINO NIÑO JESUS S.A.C.</t>
  </si>
  <si>
    <t> ALVARADO BARRERA ROY EDUARDO</t>
  </si>
  <si>
    <t> SERVICIOS TURISTICOS FELIPE S.A.C</t>
  </si>
  <si>
    <t>DELTA ATE EMPRESA INDIVIDUAL DE RESPONSABILIDAD LIMITADA</t>
  </si>
  <si>
    <t>GRIFO CELESTE S.A.C.</t>
  </si>
  <si>
    <t>BAZALAR OLIVOS JUAN CARLOS</t>
  </si>
  <si>
    <t>20374343964</t>
  </si>
  <si>
    <t>20109072177</t>
  </si>
  <si>
    <t>CORPORACION WAMA S.A.C.</t>
  </si>
  <si>
    <t>10423733522</t>
  </si>
  <si>
    <t>10266374491</t>
  </si>
  <si>
    <t> AREVALO PEREZ VILMER</t>
  </si>
  <si>
    <t> MORENO AGUILAR EDUARDO</t>
  </si>
  <si>
    <t>10416174941</t>
  </si>
  <si>
    <t>20453704611</t>
  </si>
  <si>
    <t>20501057682</t>
  </si>
  <si>
    <t>20119407738</t>
  </si>
  <si>
    <t>20529675624</t>
  </si>
  <si>
    <t> CRUZADO RUIZ AYBAR TOMAS</t>
  </si>
  <si>
    <t>AUTOCENTRO CAJAMARCA S.R.L.</t>
  </si>
  <si>
    <t>TRADING FASHION LINE S.A.</t>
  </si>
  <si>
    <t>EMP. DE TRANS. FLORES HNOS. SRL.</t>
  </si>
  <si>
    <t> J Y M REPUESTOS Y SERVICIOS GENERALES SRL</t>
  </si>
  <si>
    <t>20491604701</t>
  </si>
  <si>
    <t>10267193971</t>
  </si>
  <si>
    <t> CHUGNAS CAMPOS JOSE EDILBERTO</t>
  </si>
  <si>
    <t>20491801281</t>
  </si>
  <si>
    <t>SUPERMERCADOS CASTOPE S.R.L</t>
  </si>
  <si>
    <t>10266989259</t>
  </si>
  <si>
    <t>20491760151</t>
  </si>
  <si>
    <t>QUINTANA GUEVARA ELMER OSCAR</t>
  </si>
  <si>
    <t>AZAÑEDO QUILCATE INGENIEROS CONTRATISTAS S.R.L.</t>
  </si>
  <si>
    <t>20570746392</t>
  </si>
  <si>
    <t>20495736343</t>
  </si>
  <si>
    <t>20529511940</t>
  </si>
  <si>
    <t>20529627492</t>
  </si>
  <si>
    <t>SERVICIO Y MANTENIMIENTO ECOHOUSE SRL</t>
  </si>
  <si>
    <t>CONMITRANSC S.A.C</t>
  </si>
  <si>
    <t>INGENIERIA,MAQUINARIA Y EQUIPOS EDITH-SARITA S.R.L. - IMAYE EDISA S.R.L.</t>
  </si>
  <si>
    <t>SERVICIOS GENERALES &amp; COMERCIALES SANTA FE E.I.R.L</t>
  </si>
  <si>
    <t>10806264259</t>
  </si>
  <si>
    <t>20529449373</t>
  </si>
  <si>
    <t>20129895986</t>
  </si>
  <si>
    <t>ABANTO CHAMAY HERMES</t>
  </si>
  <si>
    <t>EMBOTRISA S.A.C</t>
  </si>
  <si>
    <t>20529677911</t>
  </si>
  <si>
    <t>QHAPAC ÑAN S.R.L.</t>
  </si>
  <si>
    <t>STENICA SA.</t>
  </si>
  <si>
    <t>10458088379</t>
  </si>
  <si>
    <t>20453695281</t>
  </si>
  <si>
    <t>EMPRESA DICA SERVICIOS GENERALES EIRL</t>
  </si>
  <si>
    <t>CHOROCO CHACON NOE</t>
  </si>
  <si>
    <t>20491818175</t>
  </si>
  <si>
    <t>20550059151</t>
  </si>
  <si>
    <t>AUTOMOTORES &amp; MAQUINARIAS INGENIEROS S.R.L</t>
  </si>
  <si>
    <t>APSA LTDA. SUCURSAL DEL PERU</t>
  </si>
  <si>
    <t>20529641991</t>
  </si>
  <si>
    <t>TRAINING AND SAFE OPERATIONS E.I.R.L.</t>
  </si>
  <si>
    <t>20539274598</t>
  </si>
  <si>
    <t>20530732631</t>
  </si>
  <si>
    <t>10478811221</t>
  </si>
  <si>
    <t>20553360324</t>
  </si>
  <si>
    <t>ANTARES PERU G&amp;M SRL</t>
  </si>
  <si>
    <t>OSMA ENGINEERING S.R.L.</t>
  </si>
  <si>
    <t>HM CONTRATISTAS S.A</t>
  </si>
  <si>
    <t>MEDINA VALLEJOS JHONATAN PAUL</t>
  </si>
  <si>
    <t>CONSORCIO SUPERVISOR CAJABAMBA</t>
  </si>
  <si>
    <t>20512226877</t>
  </si>
  <si>
    <t>20529425784</t>
  </si>
  <si>
    <t>20100901481</t>
  </si>
  <si>
    <t>20529597569</t>
  </si>
  <si>
    <t>OPTIMIZACION ENERGETICA SOCIEDAD ANONIMA CERRADA</t>
  </si>
  <si>
    <t>INVERSIONES JJ HNOS S.R.L.</t>
  </si>
  <si>
    <t>J &amp; V RESGUARDO S.A.C.</t>
  </si>
  <si>
    <t>EMPRESA ASOCIADOS SANTA ROSA DE PORCON CAJAMARCA PERU SOCIEDAD COMERCIAL DE RESPONSABILIDAD LIMITADA</t>
  </si>
  <si>
    <t>20410999847</t>
  </si>
  <si>
    <t>20491593823</t>
  </si>
  <si>
    <t>10269530010</t>
  </si>
  <si>
    <t> GRIFOS CRUZ BLANCA S.A.C</t>
  </si>
  <si>
    <t> GRIFOS ROYAL SOCIEDAD ANONIMA CERRADA</t>
  </si>
  <si>
    <t>ROJAS HUARIPATA MARCO ANTONIO</t>
  </si>
  <si>
    <t>20531551622</t>
  </si>
  <si>
    <t>LA CASA DEL RETEN E.I.R.L.</t>
  </si>
  <si>
    <t>10081359992</t>
  </si>
  <si>
    <t>10271551202</t>
  </si>
  <si>
    <t>SANCHEZ TAICA RICHARD</t>
  </si>
  <si>
    <t>DIAZ CORDOVA LUZ ALEJANDRINA</t>
  </si>
  <si>
    <t>20492578305</t>
  </si>
  <si>
    <t>G &amp; N GRIFOS SOCIEDAD ANONIMA - G &amp; N GRIFOS S.A.</t>
  </si>
  <si>
    <t>20503840121</t>
  </si>
  <si>
    <t>10443910391</t>
  </si>
  <si>
    <t> REPSOL COMERCIAL SAC</t>
  </si>
  <si>
    <t> CRUZ JAHUIRA BEATRIZ JHENNY</t>
  </si>
  <si>
    <t>20458378747</t>
  </si>
  <si>
    <t>20495903347</t>
  </si>
  <si>
    <t>20495905552</t>
  </si>
  <si>
    <t>20479078026</t>
  </si>
  <si>
    <t> AERO GAS DEL NORTE SOCIEDAD ANONIMA CERRADA - AERO GAS DEL NORTE SAC</t>
  </si>
  <si>
    <t> OSCMARC EIRL</t>
  </si>
  <si>
    <t> AUTOBLAD EIRL</t>
  </si>
  <si>
    <t>COMPAÑIA SANTA ELENA SOCIEDAD COMERCIAL DE RESPONSABILIDAD LIMITADA</t>
  </si>
  <si>
    <t>20491590999</t>
  </si>
  <si>
    <t> MULTISERVICIOS VELASQUEZ SOCIEDAD DE RESPONSABILIDAD LIMITADA</t>
  </si>
  <si>
    <t>20495780750</t>
  </si>
  <si>
    <t>20496148291</t>
  </si>
  <si>
    <t>20411097936</t>
  </si>
  <si>
    <t> HDC CONTRATISTAS GENERALES E.I.R.L.</t>
  </si>
  <si>
    <t>J BUSS TRANSPORT EIRL</t>
  </si>
  <si>
    <t>JJM SERVICIOS GENERALES S.R.L.</t>
  </si>
  <si>
    <t>20570708628</t>
  </si>
  <si>
    <t>H Y G LUNA DORADA SRL</t>
  </si>
  <si>
    <t>10266279413</t>
  </si>
  <si>
    <t>WILMER ABANTO RUIZ</t>
  </si>
  <si>
    <t>20547197951</t>
  </si>
  <si>
    <t>10419383785</t>
  </si>
  <si>
    <t>CORPORACION TRANS BELPZ</t>
  </si>
  <si>
    <t>ASELA MIRELLA CHAVEZ MIAGA</t>
  </si>
  <si>
    <t>20537129591</t>
  </si>
  <si>
    <t>INDUSTRIA ALIMENTARIA HUACARIZ SOCIEDAD ANONIMA CERRADA</t>
  </si>
  <si>
    <t>20529312157</t>
  </si>
  <si>
    <t>SONIDOS DE KANDELA E.I.R.L</t>
  </si>
  <si>
    <t>20529682167</t>
  </si>
  <si>
    <t> JOSECA EMPRESA INDIVIDUAL DE RESPONSABILIDAD LIMITADA</t>
  </si>
  <si>
    <t>20570812956</t>
  </si>
  <si>
    <t>BARDA´S CONSTRUCTORES S.R.L.</t>
  </si>
  <si>
    <t>CORPORACION PRINCIPE EMANUEL SRL</t>
  </si>
  <si>
    <t>20453738273</t>
  </si>
  <si>
    <t>20262241441</t>
  </si>
  <si>
    <t>ACRUTA &amp; TAPIA INGENIEROS S.A.C.</t>
  </si>
  <si>
    <t>20537446723</t>
  </si>
  <si>
    <t>20306095901</t>
  </si>
  <si>
    <t>20496038780</t>
  </si>
  <si>
    <t>SERVICIOS DIVERSOS M &amp; M S.A.C.</t>
  </si>
  <si>
    <t>PROMEX SERVICIOS EMPRESARIALES S.R.LTDA.</t>
  </si>
  <si>
    <t>V &amp; V PERU SOCIEDAD ANONIMA CERRADA</t>
  </si>
  <si>
    <t>MULTICENTRO SANTA CATALINA S.A.</t>
  </si>
  <si>
    <t>10433253651</t>
  </si>
  <si>
    <t> ROMERO NOLE FIORELA MILAGROS</t>
  </si>
  <si>
    <t>20544360508</t>
  </si>
  <si>
    <t>MOTOR MANIA SAC</t>
  </si>
  <si>
    <t>20354514631</t>
  </si>
  <si>
    <t>EL CHE SRL</t>
  </si>
  <si>
    <t>20600780582</t>
  </si>
  <si>
    <t>AJL AUTO SPORT EIRL</t>
  </si>
  <si>
    <t>20600621654</t>
  </si>
  <si>
    <t>ESTACION DE SERVICIOS MY FRIEND SAC</t>
  </si>
  <si>
    <t>31/01/2017</t>
  </si>
  <si>
    <t>20303063766</t>
  </si>
  <si>
    <t>UNIVERCIDAD ALAS PERUANAS</t>
  </si>
  <si>
    <t>03/01/2017</t>
  </si>
  <si>
    <t>13/01/2017</t>
  </si>
  <si>
    <t>21/01/2017</t>
  </si>
  <si>
    <t>23/01/2017</t>
  </si>
  <si>
    <t>20529351993</t>
  </si>
  <si>
    <t>MUELLECENTRO CAJAMARCA EIRL</t>
  </si>
  <si>
    <t>10266833739</t>
  </si>
  <si>
    <t>EDWIN LEONCIO CHALAN FLORES</t>
  </si>
  <si>
    <t>17/01/2017</t>
  </si>
  <si>
    <t>20539758951</t>
  </si>
  <si>
    <t>EMPRESA DE PERFORACION DIAMANTINA BRETSA SAC</t>
  </si>
  <si>
    <t>04/01/2017</t>
  </si>
  <si>
    <t>10277284826</t>
  </si>
  <si>
    <t>ANGEL PEDRO HERRERA ESTELA</t>
  </si>
  <si>
    <t>20481850061</t>
  </si>
  <si>
    <t>SIMAS CONTRATISTAS GENERALES SAC</t>
  </si>
  <si>
    <t>20132023540</t>
  </si>
  <si>
    <t>HIDRANDINA SA</t>
  </si>
  <si>
    <t>20165645325</t>
  </si>
  <si>
    <t>DIRESA CAJAMARCA</t>
  </si>
  <si>
    <t>20550146712</t>
  </si>
  <si>
    <t>16/01/2017</t>
  </si>
  <si>
    <t>20191657447</t>
  </si>
  <si>
    <t>MUNICIPALIDAD PROVINCIAL DE CONTUMAZA</t>
  </si>
  <si>
    <t>20113337641</t>
  </si>
  <si>
    <t>E.P.S SEDACAJ SA</t>
  </si>
  <si>
    <t>19/01/2017</t>
  </si>
  <si>
    <t>CONSORCIO CAN LIMA</t>
  </si>
  <si>
    <t>25/01/2017</t>
  </si>
  <si>
    <t>20529400285</t>
  </si>
  <si>
    <t>REJALI SERVICIOS GENERALES SRL</t>
  </si>
  <si>
    <t>20507943188</t>
  </si>
  <si>
    <t>G&amp;S DEL PERU SAC</t>
  </si>
  <si>
    <t>26/01/2017</t>
  </si>
  <si>
    <t>20228319768</t>
  </si>
  <si>
    <t>FINANZIERA CONFIANZA</t>
  </si>
  <si>
    <t>20480215819</t>
  </si>
  <si>
    <t>CIX ORTON CONTRATISTAS GENERALES SAC</t>
  </si>
  <si>
    <t>20131370301</t>
  </si>
  <si>
    <t>Ministerio Publico</t>
  </si>
  <si>
    <t>20210937693</t>
  </si>
  <si>
    <t>MINICIPALIDAD DISTRITAL CRUZ DE TOLEDO</t>
  </si>
  <si>
    <t>20147130857</t>
  </si>
  <si>
    <t>CEDAS</t>
  </si>
  <si>
    <t>20111288667</t>
  </si>
  <si>
    <t>20600584996</t>
  </si>
  <si>
    <t>BIERA SAC</t>
  </si>
  <si>
    <t>AGRICOLA CHANTA SAC</t>
  </si>
  <si>
    <t>20113733641</t>
  </si>
  <si>
    <t>SILVIA</t>
  </si>
  <si>
    <t>I.E 82530</t>
  </si>
  <si>
    <t>06/01/2017</t>
  </si>
  <si>
    <t>TEREZA MUÑOZ</t>
  </si>
  <si>
    <t>08/01/2017</t>
  </si>
  <si>
    <t>ADS LESTONNAC</t>
  </si>
  <si>
    <t>011/01/2017</t>
  </si>
  <si>
    <t>BENEFICIENCIA PUBLICA  CONTUMAZA</t>
  </si>
  <si>
    <t>12/01/2017</t>
  </si>
  <si>
    <t>20600596439</t>
  </si>
  <si>
    <t>MAJU TELECOMUNICACIONES SAC</t>
  </si>
  <si>
    <t>20570881923</t>
  </si>
  <si>
    <t>SERVICIOS GENERALES SO.L TENTERICO</t>
  </si>
  <si>
    <t>E.P.S SEDACAJ S.A</t>
  </si>
  <si>
    <t>18/01/2017</t>
  </si>
  <si>
    <t>F001</t>
  </si>
  <si>
    <t>10271537111</t>
  </si>
  <si>
    <t>GLAVEZ FLORIAN SEGUNDO FLAVIO</t>
  </si>
  <si>
    <t>E001</t>
  </si>
</sst>
</file>

<file path=xl/styles.xml><?xml version="1.0" encoding="utf-8"?>
<styleSheet xmlns="http://schemas.openxmlformats.org/spreadsheetml/2006/main">
  <numFmts count="66">
    <numFmt numFmtId="5" formatCode="&quot;S/. &quot;#,##0;&quot;S/. &quot;\-#,##0"/>
    <numFmt numFmtId="6" formatCode="&quot;S/. &quot;#,##0;[Red]&quot;S/. &quot;\-#,##0"/>
    <numFmt numFmtId="7" formatCode="&quot;S/. &quot;#,##0.00;&quot;S/. &quot;\-#,##0.00"/>
    <numFmt numFmtId="8" formatCode="&quot;S/. &quot;#,##0.00;[Red]&quot;S/. &quot;\-#,##0.00"/>
    <numFmt numFmtId="42" formatCode="_ &quot;S/. &quot;* #,##0_ ;_ &quot;S/. &quot;* \-#,##0_ ;_ &quot;S/. &quot;* &quot;-&quot;_ ;_ @_ "/>
    <numFmt numFmtId="41" formatCode="_ * #,##0_ ;_ * \-#,##0_ ;_ * &quot;-&quot;_ ;_ @_ "/>
    <numFmt numFmtId="44" formatCode="_ &quot;S/. &quot;* #,##0.00_ ;_ &quot;S/. &quot;* \-#,##0.00_ ;_ &quot;S/. 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€&quot;#,##0;&quot;€&quot;\-#,##0"/>
    <numFmt numFmtId="177" formatCode="&quot;€&quot;#,##0;[Red]&quot;€&quot;\-#,##0"/>
    <numFmt numFmtId="178" formatCode="&quot;€&quot;#,##0.00;&quot;€&quot;\-#,##0.00"/>
    <numFmt numFmtId="179" formatCode="&quot;€&quot;#,##0.00;[Red]&quot;€&quot;\-#,##0.00"/>
    <numFmt numFmtId="180" formatCode="_ &quot;€&quot;* #,##0_ ;_ &quot;€&quot;* \-#,##0_ ;_ &quot;€&quot;* &quot;-&quot;_ ;_ @_ "/>
    <numFmt numFmtId="181" formatCode="_ &quot;€&quot;* #,##0.00_ ;_ &quot;€&quot;* \-#,##0.00_ ;_ &quot;€&quot;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#,##0.00_ ;\-#,##0.00\ "/>
    <numFmt numFmtId="191" formatCode="000##"/>
    <numFmt numFmtId="192" formatCode="0000"/>
    <numFmt numFmtId="193" formatCode="00#"/>
    <numFmt numFmtId="194" formatCode="000"/>
    <numFmt numFmtId="195" formatCode="00"/>
    <numFmt numFmtId="196" formatCode="#,##0.0000"/>
    <numFmt numFmtId="197" formatCode="#,##0.00000000"/>
    <numFmt numFmtId="198" formatCode="0.000"/>
    <numFmt numFmtId="199" formatCode="_ * #,##0.000_ ;_ * \-#,##0.000_ ;_ * &quot;-&quot;??_ ;_ @_ "/>
    <numFmt numFmtId="200" formatCode="dd/mm/yyyy;@"/>
    <numFmt numFmtId="201" formatCode="dd/mm/yy;@"/>
    <numFmt numFmtId="202" formatCode="_ * #,##0.000000_ ;_ * \-#,##0.000000_ ;_ * &quot;-&quot;??_ ;_ @_ "/>
    <numFmt numFmtId="203" formatCode="_(* #,##0.000_);_(* \(#,##0.000\);_(* &quot;-&quot;??_);_(@_)"/>
    <numFmt numFmtId="204" formatCode="_(* #,##0_);_(* \(#,##0\);_(* &quot;-&quot;??_);_(@_)"/>
    <numFmt numFmtId="205" formatCode="[$-280A]dddd\,\ dd&quot; de &quot;mmmm&quot; de &quot;yyyy"/>
    <numFmt numFmtId="206" formatCode="0.0"/>
    <numFmt numFmtId="207" formatCode="_ * #,##0.000000_ ;_ * \-#,##0.000000_ ;_ * &quot;-&quot;??????_ ;_ @_ "/>
    <numFmt numFmtId="208" formatCode="&quot;€&quot;#,##0.00"/>
    <numFmt numFmtId="209" formatCode="mmm\-yyyy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m&quot;月&quot;d&quot;日&quot;;@"/>
    <numFmt numFmtId="215" formatCode="yyyy&quot;年&quot;m&quot;月&quot;d&quot;日&quot;;@"/>
    <numFmt numFmtId="216" formatCode="_ [$S/.-280A]\ * #,##0.00_ ;_ [$S/.-280A]\ * \-#,##0.00_ ;_ [$S/.-280A]\ * &quot;-&quot;??_ ;_ @_ "/>
    <numFmt numFmtId="217" formatCode="h:mm;@"/>
    <numFmt numFmtId="218" formatCode="_ * #,##0.000_ ;_ * \-#,##0.000_ ;_ * &quot;-&quot;???_ ;_ @_ "/>
    <numFmt numFmtId="219" formatCode="mm/dd/yy;@"/>
    <numFmt numFmtId="220" formatCode="_(* #,##0.00_);_(* \(#,##0.00\);_(* &quot;-&quot;??_);_(@_)"/>
    <numFmt numFmtId="221" formatCode="&quot;S/.&quot;#,##0.0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1"/>
      <name val="Arial"/>
      <family val="2"/>
    </font>
    <font>
      <sz val="8"/>
      <name val="Arial Narrow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sz val="5"/>
      <name val="Arial Narrow"/>
      <family val="2"/>
    </font>
    <font>
      <b/>
      <sz val="10"/>
      <color indexed="9"/>
      <name val="Arial"/>
      <family val="2"/>
    </font>
    <font>
      <sz val="8"/>
      <name val="Abadi MT Condensed Light"/>
      <family val="2"/>
    </font>
    <font>
      <sz val="7"/>
      <name val="Arial Narrow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u val="single"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20"/>
      <name val="Arial Narrow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"/>
      <color indexed="13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"/>
      <color rgb="FFFFFF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  <font>
      <sz val="8"/>
      <color rgb="FF000000"/>
      <name val="Verdana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6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4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/>
    </xf>
    <xf numFmtId="19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1" fontId="4" fillId="33" borderId="0" xfId="0" applyNumberFormat="1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192" fontId="6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2" fontId="6" fillId="33" borderId="10" xfId="0" applyNumberFormat="1" applyFont="1" applyFill="1" applyBorder="1" applyAlignment="1">
      <alignment horizontal="center"/>
    </xf>
    <xf numFmtId="14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192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192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8" fillId="33" borderId="0" xfId="0" applyFont="1" applyFill="1" applyAlignment="1">
      <alignment/>
    </xf>
    <xf numFmtId="14" fontId="6" fillId="33" borderId="10" xfId="0" applyNumberFormat="1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" fontId="4" fillId="33" borderId="0" xfId="0" applyNumberFormat="1" applyFont="1" applyFill="1" applyAlignment="1">
      <alignment horizontal="left" vertical="center"/>
    </xf>
    <xf numFmtId="1" fontId="4" fillId="33" borderId="0" xfId="0" applyNumberFormat="1" applyFont="1" applyFill="1" applyAlignment="1">
      <alignment vertical="center"/>
    </xf>
    <xf numFmtId="1" fontId="4" fillId="33" borderId="12" xfId="0" applyNumberFormat="1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 quotePrefix="1">
      <alignment horizontal="left" vertical="center"/>
    </xf>
    <xf numFmtId="14" fontId="10" fillId="33" borderId="11" xfId="0" applyNumberFormat="1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4" fontId="10" fillId="33" borderId="11" xfId="0" applyNumberFormat="1" applyFont="1" applyFill="1" applyBorder="1" applyAlignment="1">
      <alignment horizontal="left"/>
    </xf>
    <xf numFmtId="190" fontId="10" fillId="33" borderId="11" xfId="0" applyNumberFormat="1" applyFont="1" applyFill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4" fontId="10" fillId="33" borderId="10" xfId="0" applyNumberFormat="1" applyFont="1" applyFill="1" applyBorder="1" applyAlignment="1">
      <alignment horizontal="left"/>
    </xf>
    <xf numFmtId="190" fontId="10" fillId="33" borderId="1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 quotePrefix="1">
      <alignment horizontal="left"/>
    </xf>
    <xf numFmtId="4" fontId="10" fillId="34" borderId="10" xfId="0" applyNumberFormat="1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33" borderId="16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195" fontId="10" fillId="0" borderId="0" xfId="0" applyNumberFormat="1" applyFont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6" fontId="10" fillId="33" borderId="10" xfId="0" applyNumberFormat="1" applyFont="1" applyFill="1" applyBorder="1" applyAlignment="1" quotePrefix="1">
      <alignment horizontal="left" vertical="center"/>
    </xf>
    <xf numFmtId="0" fontId="1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4" fontId="13" fillId="33" borderId="10" xfId="0" applyNumberFormat="1" applyFont="1" applyFill="1" applyBorder="1" applyAlignment="1">
      <alignment horizontal="left"/>
    </xf>
    <xf numFmtId="196" fontId="10" fillId="33" borderId="11" xfId="0" applyNumberFormat="1" applyFont="1" applyFill="1" applyBorder="1" applyAlignment="1">
      <alignment horizontal="left"/>
    </xf>
    <xf numFmtId="0" fontId="14" fillId="33" borderId="11" xfId="0" applyFont="1" applyFill="1" applyBorder="1" applyAlignment="1">
      <alignment horizontal="left"/>
    </xf>
    <xf numFmtId="190" fontId="14" fillId="33" borderId="11" xfId="0" applyNumberFormat="1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4" fontId="14" fillId="33" borderId="10" xfId="0" applyNumberFormat="1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4" fontId="14" fillId="33" borderId="11" xfId="0" applyNumberFormat="1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190" fontId="10" fillId="35" borderId="11" xfId="0" applyNumberFormat="1" applyFont="1" applyFill="1" applyBorder="1" applyAlignment="1">
      <alignment horizontal="left"/>
    </xf>
    <xf numFmtId="4" fontId="13" fillId="0" borderId="10" xfId="0" applyNumberFormat="1" applyFont="1" applyBorder="1" applyAlignment="1">
      <alignment horizontal="left"/>
    </xf>
    <xf numFmtId="197" fontId="10" fillId="33" borderId="11" xfId="0" applyNumberFormat="1" applyFont="1" applyFill="1" applyBorder="1" applyAlignment="1">
      <alignment horizontal="left"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Border="1" applyAlignment="1">
      <alignment horizontal="left"/>
    </xf>
    <xf numFmtId="9" fontId="10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/>
    </xf>
    <xf numFmtId="4" fontId="15" fillId="35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14" fontId="6" fillId="35" borderId="11" xfId="0" applyNumberFormat="1" applyFont="1" applyFill="1" applyBorder="1" applyAlignment="1">
      <alignment horizontal="center"/>
    </xf>
    <xf numFmtId="1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" fontId="6" fillId="35" borderId="11" xfId="0" applyNumberFormat="1" applyFont="1" applyFill="1" applyBorder="1" applyAlignment="1">
      <alignment/>
    </xf>
    <xf numFmtId="192" fontId="4" fillId="36" borderId="18" xfId="0" applyNumberFormat="1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 wrapText="1"/>
    </xf>
    <xf numFmtId="192" fontId="4" fillId="36" borderId="11" xfId="0" applyNumberFormat="1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1" fontId="4" fillId="36" borderId="19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/>
    </xf>
    <xf numFmtId="0" fontId="10" fillId="37" borderId="16" xfId="0" applyFont="1" applyFill="1" applyBorder="1" applyAlignment="1">
      <alignment horizontal="left" vertical="center"/>
    </xf>
    <xf numFmtId="0" fontId="10" fillId="37" borderId="14" xfId="0" applyFont="1" applyFill="1" applyBorder="1" applyAlignment="1">
      <alignment horizontal="left" vertical="center"/>
    </xf>
    <xf numFmtId="0" fontId="10" fillId="37" borderId="15" xfId="0" applyFont="1" applyFill="1" applyBorder="1" applyAlignment="1">
      <alignment horizontal="left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left" vertical="center"/>
    </xf>
    <xf numFmtId="0" fontId="10" fillId="37" borderId="17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center" vertical="justify"/>
    </xf>
    <xf numFmtId="0" fontId="0" fillId="38" borderId="20" xfId="0" applyFill="1" applyBorder="1" applyAlignment="1">
      <alignment horizontal="center"/>
    </xf>
    <xf numFmtId="0" fontId="20" fillId="39" borderId="11" xfId="0" applyFont="1" applyFill="1" applyBorder="1" applyAlignment="1">
      <alignment vertical="center" wrapText="1"/>
    </xf>
    <xf numFmtId="0" fontId="20" fillId="39" borderId="1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20" fillId="41" borderId="10" xfId="0" applyFont="1" applyFill="1" applyBorder="1" applyAlignment="1">
      <alignment vertical="center" wrapText="1"/>
    </xf>
    <xf numFmtId="0" fontId="0" fillId="42" borderId="0" xfId="0" applyFill="1" applyAlignment="1">
      <alignment/>
    </xf>
    <xf numFmtId="14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0" fontId="17" fillId="4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40" borderId="21" xfId="0" applyFont="1" applyFill="1" applyBorder="1" applyAlignment="1">
      <alignment horizontal="center"/>
    </xf>
    <xf numFmtId="200" fontId="6" fillId="0" borderId="0" xfId="0" applyNumberFormat="1" applyFont="1" applyAlignment="1">
      <alignment/>
    </xf>
    <xf numFmtId="14" fontId="81" fillId="44" borderId="0" xfId="0" applyNumberFormat="1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2" fillId="45" borderId="10" xfId="0" applyFont="1" applyFill="1" applyBorder="1" applyAlignment="1">
      <alignment horizontal="center"/>
    </xf>
    <xf numFmtId="0" fontId="0" fillId="45" borderId="13" xfId="0" applyFill="1" applyBorder="1" applyAlignment="1">
      <alignment horizontal="left"/>
    </xf>
    <xf numFmtId="0" fontId="0" fillId="45" borderId="19" xfId="0" applyFill="1" applyBorder="1" applyAlignment="1">
      <alignment horizontal="left"/>
    </xf>
    <xf numFmtId="0" fontId="3" fillId="42" borderId="0" xfId="0" applyFont="1" applyFill="1" applyAlignment="1">
      <alignment/>
    </xf>
    <xf numFmtId="0" fontId="0" fillId="46" borderId="22" xfId="0" applyNumberFormat="1" applyFill="1" applyBorder="1" applyAlignment="1">
      <alignment/>
    </xf>
    <xf numFmtId="0" fontId="0" fillId="46" borderId="19" xfId="0" applyNumberFormat="1" applyFill="1" applyBorder="1" applyAlignment="1">
      <alignment/>
    </xf>
    <xf numFmtId="0" fontId="0" fillId="46" borderId="22" xfId="0" applyFill="1" applyBorder="1" applyAlignment="1">
      <alignment/>
    </xf>
    <xf numFmtId="0" fontId="0" fillId="46" borderId="19" xfId="0" applyFill="1" applyBorder="1" applyAlignment="1">
      <alignment/>
    </xf>
    <xf numFmtId="0" fontId="0" fillId="46" borderId="13" xfId="0" applyNumberFormat="1" applyFont="1" applyFill="1" applyBorder="1" applyAlignment="1">
      <alignment horizontal="left"/>
    </xf>
    <xf numFmtId="0" fontId="0" fillId="46" borderId="13" xfId="0" applyFill="1" applyBorder="1" applyAlignment="1">
      <alignment horizontal="left"/>
    </xf>
    <xf numFmtId="0" fontId="0" fillId="46" borderId="13" xfId="0" applyFont="1" applyFill="1" applyBorder="1" applyAlignment="1">
      <alignment horizontal="left"/>
    </xf>
    <xf numFmtId="0" fontId="17" fillId="46" borderId="10" xfId="0" applyFont="1" applyFill="1" applyBorder="1" applyAlignment="1">
      <alignment horizontal="center"/>
    </xf>
    <xf numFmtId="49" fontId="0" fillId="41" borderId="19" xfId="0" applyNumberFormat="1" applyFill="1" applyBorder="1" applyAlignment="1">
      <alignment/>
    </xf>
    <xf numFmtId="0" fontId="12" fillId="45" borderId="10" xfId="0" applyFont="1" applyFill="1" applyBorder="1" applyAlignment="1">
      <alignment horizontal="center" vertical="center" wrapText="1"/>
    </xf>
    <xf numFmtId="0" fontId="12" fillId="14" borderId="10" xfId="0" applyFont="1" applyFill="1" applyBorder="1" applyAlignment="1">
      <alignment horizontal="center" vertical="center" wrapText="1"/>
    </xf>
    <xf numFmtId="0" fontId="12" fillId="47" borderId="10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/>
    </xf>
    <xf numFmtId="0" fontId="12" fillId="46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4" fontId="4" fillId="33" borderId="0" xfId="0" applyNumberFormat="1" applyFont="1" applyFill="1" applyAlignment="1" applyProtection="1">
      <alignment/>
      <protection hidden="1"/>
    </xf>
    <xf numFmtId="4" fontId="4" fillId="33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vertical="center"/>
      <protection hidden="1"/>
    </xf>
    <xf numFmtId="4" fontId="6" fillId="33" borderId="0" xfId="0" applyNumberFormat="1" applyFont="1" applyFill="1" applyAlignment="1" applyProtection="1">
      <alignment/>
      <protection hidden="1"/>
    </xf>
    <xf numFmtId="4" fontId="6" fillId="33" borderId="0" xfId="0" applyNumberFormat="1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center" vertical="justify"/>
      <protection hidden="1"/>
    </xf>
    <xf numFmtId="0" fontId="12" fillId="47" borderId="10" xfId="0" applyFont="1" applyFill="1" applyBorder="1" applyAlignment="1" applyProtection="1">
      <alignment horizontal="center" vertical="center" wrapText="1"/>
      <protection hidden="1"/>
    </xf>
    <xf numFmtId="0" fontId="12" fillId="45" borderId="10" xfId="0" applyFont="1" applyFill="1" applyBorder="1" applyAlignment="1" applyProtection="1">
      <alignment horizontal="center" vertical="center" wrapText="1"/>
      <protection hidden="1"/>
    </xf>
    <xf numFmtId="0" fontId="12" fillId="14" borderId="10" xfId="0" applyFont="1" applyFill="1" applyBorder="1" applyAlignment="1" applyProtection="1">
      <alignment horizontal="center" vertical="center" wrapText="1"/>
      <protection hidden="1"/>
    </xf>
    <xf numFmtId="0" fontId="21" fillId="45" borderId="10" xfId="0" applyFont="1" applyFill="1" applyBorder="1" applyAlignment="1" applyProtection="1">
      <alignment horizontal="center" vertical="center" wrapText="1"/>
      <protection hidden="1"/>
    </xf>
    <xf numFmtId="0" fontId="16" fillId="49" borderId="1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43" fontId="6" fillId="10" borderId="10" xfId="49" applyFont="1" applyFill="1" applyBorder="1" applyAlignment="1" applyProtection="1">
      <alignment/>
      <protection hidden="1"/>
    </xf>
    <xf numFmtId="43" fontId="6" fillId="45" borderId="10" xfId="49" applyFont="1" applyFill="1" applyBorder="1" applyAlignment="1" applyProtection="1">
      <alignment/>
      <protection hidden="1"/>
    </xf>
    <xf numFmtId="43" fontId="6" fillId="8" borderId="10" xfId="49" applyFont="1" applyFill="1" applyBorder="1" applyAlignment="1" applyProtection="1">
      <alignment/>
      <protection hidden="1"/>
    </xf>
    <xf numFmtId="49" fontId="18" fillId="46" borderId="10" xfId="0" applyNumberFormat="1" applyFont="1" applyFill="1" applyBorder="1" applyAlignment="1" applyProtection="1">
      <alignment horizontal="center"/>
      <protection hidden="1"/>
    </xf>
    <xf numFmtId="4" fontId="8" fillId="33" borderId="0" xfId="0" applyNumberFormat="1" applyFont="1" applyFill="1" applyAlignment="1" applyProtection="1">
      <alignment/>
      <protection hidden="1"/>
    </xf>
    <xf numFmtId="4" fontId="8" fillId="33" borderId="0" xfId="0" applyNumberFormat="1" applyFont="1" applyFill="1" applyAlignment="1" applyProtection="1">
      <alignment/>
      <protection hidden="1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1" fontId="0" fillId="0" borderId="0" xfId="0" applyNumberFormat="1" applyAlignment="1">
      <alignment horizontal="center"/>
    </xf>
    <xf numFmtId="0" fontId="82" fillId="45" borderId="0" xfId="0" applyFont="1" applyFill="1" applyAlignment="1">
      <alignment horizontal="center"/>
    </xf>
    <xf numFmtId="0" fontId="3" fillId="0" borderId="23" xfId="57" applyFont="1" applyFill="1" applyBorder="1" applyAlignment="1">
      <alignment horizontal="left" indent="1"/>
      <protection/>
    </xf>
    <xf numFmtId="0" fontId="3" fillId="0" borderId="17" xfId="57" applyFont="1" applyFill="1" applyBorder="1">
      <alignment/>
      <protection/>
    </xf>
    <xf numFmtId="0" fontId="0" fillId="0" borderId="23" xfId="57" applyFont="1" applyFill="1" applyBorder="1" applyAlignment="1">
      <alignment horizontal="left" indent="1"/>
      <protection/>
    </xf>
    <xf numFmtId="0" fontId="0" fillId="0" borderId="17" xfId="57" applyFont="1" applyFill="1" applyBorder="1">
      <alignment/>
      <protection/>
    </xf>
    <xf numFmtId="203" fontId="3" fillId="0" borderId="0" xfId="49" applyNumberFormat="1" applyFont="1" applyFill="1" applyBorder="1" applyAlignment="1">
      <alignment horizontal="left"/>
    </xf>
    <xf numFmtId="203" fontId="0" fillId="0" borderId="0" xfId="49" applyNumberFormat="1" applyFont="1" applyFill="1" applyBorder="1" applyAlignment="1">
      <alignment/>
    </xf>
    <xf numFmtId="203" fontId="0" fillId="0" borderId="0" xfId="49" applyNumberFormat="1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49" fontId="26" fillId="33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wrapText="1"/>
    </xf>
    <xf numFmtId="0" fontId="26" fillId="0" borderId="10" xfId="58" applyFont="1" applyFill="1" applyBorder="1" applyAlignment="1">
      <alignment horizontal="center" wrapText="1"/>
      <protection/>
    </xf>
    <xf numFmtId="0" fontId="26" fillId="0" borderId="10" xfId="58" applyFont="1" applyFill="1" applyBorder="1" applyAlignment="1">
      <alignment horizontal="left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6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30" fillId="0" borderId="0" xfId="0" applyFont="1" applyAlignment="1">
      <alignment horizontal="left"/>
    </xf>
    <xf numFmtId="0" fontId="29" fillId="0" borderId="10" xfId="0" applyFont="1" applyBorder="1" applyAlignment="1">
      <alignment/>
    </xf>
    <xf numFmtId="0" fontId="26" fillId="0" borderId="10" xfId="59" applyFont="1" applyFill="1" applyBorder="1" applyAlignment="1">
      <alignment horizontal="center" wrapText="1"/>
      <protection/>
    </xf>
    <xf numFmtId="0" fontId="26" fillId="0" borderId="10" xfId="59" applyFont="1" applyFill="1" applyBorder="1" applyAlignment="1">
      <alignment horizontal="left" wrapText="1"/>
      <protection/>
    </xf>
    <xf numFmtId="0" fontId="25" fillId="0" borderId="10" xfId="0" applyFont="1" applyFill="1" applyBorder="1" applyAlignment="1">
      <alignment horizontal="center" vertical="center"/>
    </xf>
    <xf numFmtId="195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 quotePrefix="1">
      <alignment horizontal="left"/>
    </xf>
    <xf numFmtId="0" fontId="25" fillId="0" borderId="10" xfId="0" applyFont="1" applyFill="1" applyBorder="1" applyAlignment="1">
      <alignment/>
    </xf>
    <xf numFmtId="49" fontId="26" fillId="0" borderId="10" xfId="0" applyNumberFormat="1" applyFont="1" applyBorder="1" applyAlignment="1">
      <alignment horizontal="center" vertical="top"/>
    </xf>
    <xf numFmtId="0" fontId="26" fillId="0" borderId="10" xfId="0" applyFont="1" applyBorder="1" applyAlignment="1">
      <alignment horizontal="justify"/>
    </xf>
    <xf numFmtId="0" fontId="26" fillId="0" borderId="10" xfId="0" applyFont="1" applyBorder="1" applyAlignment="1">
      <alignment horizontal="justify" vertical="top" wrapText="1"/>
    </xf>
    <xf numFmtId="49" fontId="26" fillId="0" borderId="18" xfId="0" applyNumberFormat="1" applyFont="1" applyBorder="1" applyAlignment="1">
      <alignment horizontal="center" vertical="top"/>
    </xf>
    <xf numFmtId="0" fontId="26" fillId="0" borderId="18" xfId="0" applyFont="1" applyBorder="1" applyAlignment="1">
      <alignment horizontal="justify" vertical="top" wrapText="1"/>
    </xf>
    <xf numFmtId="0" fontId="26" fillId="0" borderId="15" xfId="0" applyFont="1" applyBorder="1" applyAlignment="1">
      <alignment horizontal="justify" vertical="top" wrapText="1"/>
    </xf>
    <xf numFmtId="49" fontId="26" fillId="0" borderId="11" xfId="0" applyNumberFormat="1" applyFont="1" applyBorder="1" applyAlignment="1">
      <alignment horizontal="center" vertical="top"/>
    </xf>
    <xf numFmtId="0" fontId="26" fillId="0" borderId="24" xfId="0" applyFont="1" applyBorder="1" applyAlignment="1">
      <alignment horizontal="justify" vertical="top" wrapText="1"/>
    </xf>
    <xf numFmtId="49" fontId="26" fillId="0" borderId="17" xfId="0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justify" vertical="top" wrapText="1"/>
    </xf>
    <xf numFmtId="0" fontId="26" fillId="0" borderId="23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49" fontId="26" fillId="0" borderId="16" xfId="0" applyNumberFormat="1" applyFont="1" applyBorder="1" applyAlignment="1">
      <alignment horizontal="center" vertical="top"/>
    </xf>
    <xf numFmtId="49" fontId="26" fillId="0" borderId="25" xfId="0" applyNumberFormat="1" applyFont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center" vertical="top"/>
    </xf>
    <xf numFmtId="49" fontId="26" fillId="0" borderId="10" xfId="0" applyNumberFormat="1" applyFont="1" applyFill="1" applyBorder="1" applyAlignment="1">
      <alignment horizontal="justify"/>
    </xf>
    <xf numFmtId="0" fontId="26" fillId="0" borderId="10" xfId="0" applyFont="1" applyFill="1" applyBorder="1" applyAlignment="1">
      <alignment horizontal="left"/>
    </xf>
    <xf numFmtId="0" fontId="22" fillId="0" borderId="0" xfId="0" applyFont="1" applyAlignment="1">
      <alignment/>
    </xf>
    <xf numFmtId="49" fontId="26" fillId="0" borderId="26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horizontal="center" vertical="top"/>
    </xf>
    <xf numFmtId="0" fontId="25" fillId="0" borderId="10" xfId="0" applyFont="1" applyFill="1" applyBorder="1" applyAlignment="1">
      <alignment horizontal="left"/>
    </xf>
    <xf numFmtId="49" fontId="26" fillId="33" borderId="10" xfId="0" applyNumberFormat="1" applyFont="1" applyFill="1" applyBorder="1" applyAlignment="1">
      <alignment horizontal="left" wrapText="1"/>
    </xf>
    <xf numFmtId="49" fontId="26" fillId="0" borderId="18" xfId="0" applyNumberFormat="1" applyFont="1" applyFill="1" applyBorder="1" applyAlignment="1">
      <alignment horizontal="center" vertical="top"/>
    </xf>
    <xf numFmtId="0" fontId="26" fillId="0" borderId="15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justify" wrapText="1"/>
    </xf>
    <xf numFmtId="49" fontId="26" fillId="0" borderId="11" xfId="0" applyNumberFormat="1" applyFont="1" applyFill="1" applyBorder="1" applyAlignment="1">
      <alignment horizontal="justify"/>
    </xf>
    <xf numFmtId="49" fontId="26" fillId="0" borderId="10" xfId="0" applyNumberFormat="1" applyFont="1" applyFill="1" applyBorder="1" applyAlignment="1">
      <alignment horizontal="left" wrapText="1"/>
    </xf>
    <xf numFmtId="0" fontId="0" fillId="27" borderId="0" xfId="0" applyFill="1" applyAlignment="1">
      <alignment/>
    </xf>
    <xf numFmtId="0" fontId="31" fillId="27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14" fontId="0" fillId="39" borderId="10" xfId="0" applyNumberFormat="1" applyFill="1" applyBorder="1" applyAlignment="1">
      <alignment horizontal="center"/>
    </xf>
    <xf numFmtId="203" fontId="0" fillId="39" borderId="10" xfId="49" applyNumberFormat="1" applyFont="1" applyFill="1" applyBorder="1" applyAlignment="1">
      <alignment/>
    </xf>
    <xf numFmtId="0" fontId="0" fillId="50" borderId="0" xfId="0" applyFill="1" applyAlignment="1">
      <alignment/>
    </xf>
    <xf numFmtId="0" fontId="3" fillId="51" borderId="20" xfId="0" applyFont="1" applyFill="1" applyBorder="1" applyAlignment="1">
      <alignment horizontal="center"/>
    </xf>
    <xf numFmtId="0" fontId="0" fillId="52" borderId="11" xfId="0" applyFill="1" applyBorder="1" applyAlignment="1">
      <alignment horizontal="center"/>
    </xf>
    <xf numFmtId="9" fontId="0" fillId="52" borderId="11" xfId="0" applyNumberFormat="1" applyFill="1" applyBorder="1" applyAlignment="1">
      <alignment horizontal="center"/>
    </xf>
    <xf numFmtId="0" fontId="0" fillId="52" borderId="11" xfId="0" applyNumberForma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3" fillId="51" borderId="27" xfId="0" applyFont="1" applyFill="1" applyBorder="1" applyAlignment="1">
      <alignment horizontal="center"/>
    </xf>
    <xf numFmtId="0" fontId="83" fillId="45" borderId="0" xfId="0" applyFont="1" applyFill="1" applyAlignment="1">
      <alignment horizontal="center"/>
    </xf>
    <xf numFmtId="203" fontId="0" fillId="39" borderId="10" xfId="51" applyNumberFormat="1" applyFont="1" applyFill="1" applyBorder="1" applyAlignment="1">
      <alignment/>
    </xf>
    <xf numFmtId="203" fontId="0" fillId="39" borderId="10" xfId="51" applyNumberFormat="1" applyFont="1" applyFill="1" applyBorder="1" applyAlignment="1">
      <alignment/>
    </xf>
    <xf numFmtId="204" fontId="0" fillId="39" borderId="10" xfId="51" applyNumberFormat="1" applyFont="1" applyFill="1" applyBorder="1" applyAlignment="1">
      <alignment/>
    </xf>
    <xf numFmtId="194" fontId="4" fillId="0" borderId="0" xfId="0" applyNumberFormat="1" applyFont="1" applyAlignment="1">
      <alignment/>
    </xf>
    <xf numFmtId="194" fontId="4" fillId="48" borderId="0" xfId="0" applyNumberFormat="1" applyFont="1" applyFill="1" applyAlignment="1">
      <alignment/>
    </xf>
    <xf numFmtId="194" fontId="6" fillId="0" borderId="0" xfId="0" applyNumberFormat="1" applyFont="1" applyAlignment="1">
      <alignment horizontal="center"/>
    </xf>
    <xf numFmtId="194" fontId="6" fillId="0" borderId="0" xfId="0" applyNumberFormat="1" applyFont="1" applyAlignment="1">
      <alignment/>
    </xf>
    <xf numFmtId="195" fontId="6" fillId="0" borderId="0" xfId="0" applyNumberFormat="1" applyFont="1" applyAlignment="1">
      <alignment/>
    </xf>
    <xf numFmtId="195" fontId="4" fillId="48" borderId="0" xfId="0" applyNumberFormat="1" applyFont="1" applyFill="1" applyAlignment="1">
      <alignment/>
    </xf>
    <xf numFmtId="195" fontId="6" fillId="0" borderId="0" xfId="0" applyNumberFormat="1" applyFont="1" applyAlignment="1">
      <alignment horizontal="center"/>
    </xf>
    <xf numFmtId="0" fontId="3" fillId="51" borderId="27" xfId="0" applyFont="1" applyFill="1" applyBorder="1" applyAlignment="1">
      <alignment horizontal="left"/>
    </xf>
    <xf numFmtId="0" fontId="0" fillId="0" borderId="0" xfId="0" applyAlignment="1">
      <alignment horizontal="left"/>
    </xf>
    <xf numFmtId="195" fontId="4" fillId="33" borderId="0" xfId="0" applyNumberFormat="1" applyFont="1" applyFill="1" applyAlignment="1" applyProtection="1">
      <alignment horizontal="center"/>
      <protection hidden="1"/>
    </xf>
    <xf numFmtId="195" fontId="6" fillId="33" borderId="0" xfId="0" applyNumberFormat="1" applyFont="1" applyFill="1" applyAlignment="1" applyProtection="1">
      <alignment horizontal="center"/>
      <protection hidden="1"/>
    </xf>
    <xf numFmtId="195" fontId="8" fillId="33" borderId="0" xfId="0" applyNumberFormat="1" applyFont="1" applyFill="1" applyAlignment="1" applyProtection="1">
      <alignment horizontal="center"/>
      <protection hidden="1"/>
    </xf>
    <xf numFmtId="195" fontId="8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6" fillId="48" borderId="10" xfId="0" applyFont="1" applyFill="1" applyBorder="1" applyAlignment="1">
      <alignment/>
    </xf>
    <xf numFmtId="49" fontId="6" fillId="53" borderId="10" xfId="0" applyNumberFormat="1" applyFont="1" applyFill="1" applyBorder="1" applyAlignment="1">
      <alignment horizontal="left"/>
    </xf>
    <xf numFmtId="43" fontId="6" fillId="8" borderId="18" xfId="49" applyFont="1" applyFill="1" applyBorder="1" applyAlignment="1" applyProtection="1">
      <alignment/>
      <protection hidden="1"/>
    </xf>
    <xf numFmtId="43" fontId="12" fillId="10" borderId="10" xfId="51" applyFont="1" applyFill="1" applyBorder="1" applyAlignment="1">
      <alignment/>
    </xf>
    <xf numFmtId="43" fontId="12" fillId="45" borderId="10" xfId="51" applyFont="1" applyFill="1" applyBorder="1" applyAlignment="1">
      <alignment/>
    </xf>
    <xf numFmtId="43" fontId="12" fillId="3" borderId="10" xfId="5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3" fontId="6" fillId="0" borderId="0" xfId="51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43" fontId="8" fillId="33" borderId="0" xfId="0" applyNumberFormat="1" applyFont="1" applyFill="1" applyAlignment="1">
      <alignment/>
    </xf>
    <xf numFmtId="43" fontId="6" fillId="54" borderId="10" xfId="49" applyFont="1" applyFill="1" applyBorder="1" applyAlignment="1" applyProtection="1">
      <alignment/>
      <protection hidden="1"/>
    </xf>
    <xf numFmtId="43" fontId="26" fillId="0" borderId="23" xfId="49" applyFont="1" applyBorder="1" applyAlignment="1">
      <alignment/>
    </xf>
    <xf numFmtId="43" fontId="0" fillId="0" borderId="0" xfId="0" applyNumberFormat="1" applyAlignment="1">
      <alignment/>
    </xf>
    <xf numFmtId="43" fontId="26" fillId="8" borderId="23" xfId="49" applyFont="1" applyFill="1" applyBorder="1" applyAlignment="1">
      <alignment/>
    </xf>
    <xf numFmtId="43" fontId="84" fillId="8" borderId="10" xfId="49" applyFont="1" applyFill="1" applyBorder="1" applyAlignment="1" applyProtection="1">
      <alignment/>
      <protection hidden="1"/>
    </xf>
    <xf numFmtId="0" fontId="34" fillId="3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17" fontId="4" fillId="33" borderId="0" xfId="0" applyNumberFormat="1" applyFont="1" applyFill="1" applyAlignment="1" applyProtection="1">
      <alignment/>
      <protection hidden="1"/>
    </xf>
    <xf numFmtId="0" fontId="85" fillId="0" borderId="0" xfId="0" applyFont="1" applyAlignment="1">
      <alignment/>
    </xf>
    <xf numFmtId="0" fontId="85" fillId="0" borderId="0" xfId="0" applyFont="1" applyAlignment="1">
      <alignment wrapText="1"/>
    </xf>
    <xf numFmtId="43" fontId="6" fillId="14" borderId="10" xfId="49" applyFont="1" applyFill="1" applyBorder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/>
      <protection locked="0"/>
    </xf>
    <xf numFmtId="49" fontId="6" fillId="0" borderId="11" xfId="0" applyNumberFormat="1" applyFont="1" applyBorder="1" applyAlignment="1" applyProtection="1">
      <alignment/>
      <protection locked="0"/>
    </xf>
    <xf numFmtId="0" fontId="6" fillId="8" borderId="10" xfId="0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12" fillId="0" borderId="10" xfId="0" applyNumberFormat="1" applyFont="1" applyBorder="1" applyAlignment="1" applyProtection="1">
      <alignment/>
      <protection locked="0"/>
    </xf>
    <xf numFmtId="195" fontId="12" fillId="0" borderId="10" xfId="0" applyNumberFormat="1" applyFont="1" applyFill="1" applyBorder="1" applyAlignment="1" applyProtection="1">
      <alignment horizontal="center" vertical="center"/>
      <protection/>
    </xf>
    <xf numFmtId="194" fontId="12" fillId="0" borderId="10" xfId="0" applyNumberFormat="1" applyFont="1" applyFill="1" applyBorder="1" applyAlignment="1">
      <alignment horizontal="center" vertical="center" wrapText="1"/>
    </xf>
    <xf numFmtId="0" fontId="12" fillId="48" borderId="10" xfId="0" applyFont="1" applyFill="1" applyBorder="1" applyAlignment="1">
      <alignment/>
    </xf>
    <xf numFmtId="15" fontId="12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 applyProtection="1">
      <alignment/>
      <protection locked="0"/>
    </xf>
    <xf numFmtId="0" fontId="21" fillId="48" borderId="10" xfId="0" applyFont="1" applyFill="1" applyBorder="1" applyAlignment="1">
      <alignment/>
    </xf>
    <xf numFmtId="49" fontId="4" fillId="48" borderId="0" xfId="0" applyNumberFormat="1" applyFont="1" applyFill="1" applyAlignment="1">
      <alignment/>
    </xf>
    <xf numFmtId="4" fontId="36" fillId="45" borderId="26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95" fontId="21" fillId="0" borderId="10" xfId="0" applyNumberFormat="1" applyFont="1" applyFill="1" applyBorder="1" applyAlignment="1">
      <alignment horizontal="center" vertical="center"/>
    </xf>
    <xf numFmtId="195" fontId="21" fillId="0" borderId="10" xfId="0" applyNumberFormat="1" applyFont="1" applyFill="1" applyBorder="1" applyAlignment="1" applyProtection="1">
      <alignment horizontal="center" vertical="center"/>
      <protection hidden="1"/>
    </xf>
    <xf numFmtId="14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94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21" fillId="48" borderId="10" xfId="0" applyNumberFormat="1" applyFont="1" applyFill="1" applyBorder="1" applyAlignment="1" applyProtection="1">
      <alignment horizontal="right" vertical="center" wrapText="1"/>
      <protection hidden="1"/>
    </xf>
    <xf numFmtId="4" fontId="21" fillId="45" borderId="10" xfId="0" applyNumberFormat="1" applyFont="1" applyFill="1" applyBorder="1" applyAlignment="1" applyProtection="1">
      <alignment horizontal="right" vertical="center" wrapText="1"/>
      <protection hidden="1"/>
    </xf>
    <xf numFmtId="0" fontId="21" fillId="45" borderId="13" xfId="0" applyNumberFormat="1" applyFont="1" applyFill="1" applyBorder="1" applyAlignment="1" applyProtection="1">
      <alignment horizontal="center" vertical="center" wrapText="1"/>
      <protection hidden="1"/>
    </xf>
    <xf numFmtId="4" fontId="21" fillId="45" borderId="13" xfId="0" applyNumberFormat="1" applyFont="1" applyFill="1" applyBorder="1" applyAlignment="1" applyProtection="1">
      <alignment horizontal="center" vertical="center" wrapText="1"/>
      <protection hidden="1"/>
    </xf>
    <xf numFmtId="43" fontId="21" fillId="0" borderId="10" xfId="51" applyFont="1" applyFill="1" applyBorder="1" applyAlignment="1" applyProtection="1">
      <alignment horizontal="center" vertical="center" wrapText="1"/>
      <protection hidden="1"/>
    </xf>
    <xf numFmtId="4" fontId="21" fillId="48" borderId="10" xfId="0" applyNumberFormat="1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horizontal="left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15" fontId="21" fillId="0" borderId="13" xfId="0" applyNumberFormat="1" applyFont="1" applyFill="1" applyBorder="1" applyAlignment="1" applyProtection="1">
      <alignment horizontal="center" vertical="center" wrapText="1"/>
      <protection hidden="1"/>
    </xf>
    <xf numFmtId="198" fontId="21" fillId="55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21" fillId="33" borderId="0" xfId="0" applyFont="1" applyFill="1" applyAlignment="1" applyProtection="1">
      <alignment/>
      <protection hidden="1"/>
    </xf>
    <xf numFmtId="43" fontId="21" fillId="10" borderId="10" xfId="49" applyFont="1" applyFill="1" applyBorder="1" applyAlignment="1" applyProtection="1">
      <alignment/>
      <protection hidden="1"/>
    </xf>
    <xf numFmtId="43" fontId="21" fillId="45" borderId="10" xfId="49" applyFont="1" applyFill="1" applyBorder="1" applyAlignment="1" applyProtection="1">
      <alignment/>
      <protection hidden="1"/>
    </xf>
    <xf numFmtId="0" fontId="35" fillId="14" borderId="10" xfId="0" applyFont="1" applyFill="1" applyBorder="1" applyAlignment="1" applyProtection="1">
      <alignment/>
      <protection locked="0"/>
    </xf>
    <xf numFmtId="49" fontId="21" fillId="46" borderId="10" xfId="0" applyNumberFormat="1" applyFont="1" applyFill="1" applyBorder="1" applyAlignment="1" applyProtection="1">
      <alignment horizontal="center"/>
      <protection hidden="1"/>
    </xf>
    <xf numFmtId="195" fontId="36" fillId="2" borderId="18" xfId="0" applyNumberFormat="1" applyFont="1" applyFill="1" applyBorder="1" applyAlignment="1" applyProtection="1">
      <alignment horizontal="center" vertical="center" wrapText="1"/>
      <protection hidden="1"/>
    </xf>
    <xf numFmtId="0" fontId="36" fillId="2" borderId="10" xfId="0" applyFont="1" applyFill="1" applyBorder="1" applyAlignment="1" applyProtection="1">
      <alignment horizontal="center" vertical="center" wrapText="1"/>
      <protection hidden="1"/>
    </xf>
    <xf numFmtId="4" fontId="36" fillId="2" borderId="26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36" fillId="2" borderId="26" xfId="0" applyFont="1" applyFill="1" applyBorder="1" applyAlignment="1" applyProtection="1">
      <alignment horizontal="center" vertical="center" wrapText="1"/>
      <protection hidden="1"/>
    </xf>
    <xf numFmtId="0" fontId="36" fillId="2" borderId="17" xfId="0" applyFont="1" applyFill="1" applyBorder="1" applyAlignment="1" applyProtection="1">
      <alignment horizontal="center" vertical="center" wrapText="1"/>
      <protection hidden="1"/>
    </xf>
    <xf numFmtId="0" fontId="36" fillId="2" borderId="23" xfId="0" applyFont="1" applyFill="1" applyBorder="1" applyAlignment="1" applyProtection="1">
      <alignment horizontal="center" vertical="center" wrapText="1"/>
      <protection hidden="1"/>
    </xf>
    <xf numFmtId="195" fontId="21" fillId="33" borderId="0" xfId="0" applyNumberFormat="1" applyFont="1" applyFill="1" applyAlignment="1" applyProtection="1">
      <alignment horizontal="center"/>
      <protection hidden="1"/>
    </xf>
    <xf numFmtId="0" fontId="37" fillId="33" borderId="0" xfId="0" applyFont="1" applyFill="1" applyAlignment="1" applyProtection="1">
      <alignment horizontal="center"/>
      <protection hidden="1"/>
    </xf>
    <xf numFmtId="4" fontId="37" fillId="48" borderId="28" xfId="0" applyNumberFormat="1" applyFont="1" applyFill="1" applyBorder="1" applyAlignment="1" applyProtection="1">
      <alignment horizontal="right"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33" borderId="0" xfId="0" applyFont="1" applyFill="1" applyAlignment="1">
      <alignment/>
    </xf>
    <xf numFmtId="0" fontId="4" fillId="53" borderId="0" xfId="0" applyFont="1" applyFill="1" applyAlignment="1">
      <alignment/>
    </xf>
    <xf numFmtId="194" fontId="4" fillId="53" borderId="0" xfId="0" applyNumberFormat="1" applyFont="1" applyFill="1" applyAlignment="1">
      <alignment/>
    </xf>
    <xf numFmtId="49" fontId="21" fillId="0" borderId="11" xfId="0" applyNumberFormat="1" applyFont="1" applyBorder="1" applyAlignment="1" applyProtection="1">
      <alignment/>
      <protection locked="0"/>
    </xf>
    <xf numFmtId="49" fontId="21" fillId="0" borderId="10" xfId="0" applyNumberFormat="1" applyFont="1" applyBorder="1" applyAlignment="1" applyProtection="1">
      <alignment/>
      <protection locked="0"/>
    </xf>
    <xf numFmtId="0" fontId="4" fillId="53" borderId="0" xfId="0" applyFont="1" applyFill="1" applyAlignment="1" applyProtection="1">
      <alignment horizontal="center" vertical="center"/>
      <protection hidden="1"/>
    </xf>
    <xf numFmtId="49" fontId="4" fillId="53" borderId="0" xfId="0" applyNumberFormat="1" applyFont="1" applyFill="1" applyAlignment="1">
      <alignment/>
    </xf>
    <xf numFmtId="1" fontId="4" fillId="53" borderId="0" xfId="0" applyNumberFormat="1" applyFont="1" applyFill="1" applyAlignment="1" applyProtection="1">
      <alignment vertical="center"/>
      <protection hidden="1"/>
    </xf>
    <xf numFmtId="0" fontId="4" fillId="53" borderId="0" xfId="0" applyFont="1" applyFill="1" applyAlignment="1" applyProtection="1">
      <alignment vertical="center"/>
      <protection hidden="1"/>
    </xf>
    <xf numFmtId="0" fontId="4" fillId="53" borderId="0" xfId="0" applyFont="1" applyFill="1" applyAlignment="1" applyProtection="1">
      <alignment horizontal="left" vertical="center"/>
      <protection hidden="1"/>
    </xf>
    <xf numFmtId="0" fontId="38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 applyProtection="1">
      <alignment vertical="center"/>
      <protection locked="0"/>
    </xf>
    <xf numFmtId="15" fontId="21" fillId="45" borderId="13" xfId="0" applyNumberFormat="1" applyFont="1" applyFill="1" applyBorder="1" applyAlignment="1">
      <alignment horizontal="center" vertical="center" wrapText="1"/>
    </xf>
    <xf numFmtId="15" fontId="21" fillId="0" borderId="13" xfId="0" applyNumberFormat="1" applyFont="1" applyFill="1" applyBorder="1" applyAlignment="1">
      <alignment horizontal="center" vertical="center" wrapText="1"/>
    </xf>
    <xf numFmtId="195" fontId="21" fillId="0" borderId="10" xfId="0" applyNumberFormat="1" applyFont="1" applyFill="1" applyBorder="1" applyAlignment="1" applyProtection="1">
      <alignment horizontal="center" vertical="center"/>
      <protection/>
    </xf>
    <xf numFmtId="194" fontId="21" fillId="0" borderId="10" xfId="0" applyNumberFormat="1" applyFont="1" applyFill="1" applyBorder="1" applyAlignment="1">
      <alignment horizontal="center" vertical="center" wrapText="1"/>
    </xf>
    <xf numFmtId="43" fontId="21" fillId="48" borderId="10" xfId="51" applyNumberFormat="1" applyFont="1" applyFill="1" applyBorder="1" applyAlignment="1">
      <alignment horizontal="center" vertical="center" wrapText="1"/>
    </xf>
    <xf numFmtId="202" fontId="21" fillId="45" borderId="10" xfId="51" applyNumberFormat="1" applyFont="1" applyFill="1" applyBorder="1" applyAlignment="1">
      <alignment horizontal="right" vertical="center" wrapText="1"/>
    </xf>
    <xf numFmtId="43" fontId="21" fillId="48" borderId="10" xfId="0" applyNumberFormat="1" applyFont="1" applyFill="1" applyBorder="1" applyAlignment="1">
      <alignment horizontal="right" vertical="center" wrapText="1"/>
    </xf>
    <xf numFmtId="43" fontId="21" fillId="45" borderId="10" xfId="51" applyFont="1" applyFill="1" applyBorder="1" applyAlignment="1">
      <alignment horizontal="center" vertical="center" wrapText="1"/>
    </xf>
    <xf numFmtId="43" fontId="21" fillId="48" borderId="10" xfId="51" applyNumberFormat="1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left" vertical="center" wrapText="1"/>
    </xf>
    <xf numFmtId="43" fontId="21" fillId="48" borderId="10" xfId="51" applyNumberFormat="1" applyFont="1" applyFill="1" applyBorder="1" applyAlignment="1">
      <alignment horizontal="right" vertical="center" wrapText="1"/>
    </xf>
    <xf numFmtId="199" fontId="21" fillId="55" borderId="10" xfId="5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7" fillId="48" borderId="10" xfId="0" applyFont="1" applyFill="1" applyBorder="1" applyAlignment="1">
      <alignment/>
    </xf>
    <xf numFmtId="43" fontId="37" fillId="48" borderId="10" xfId="51" applyNumberFormat="1" applyFont="1" applyFill="1" applyBorder="1" applyAlignment="1">
      <alignment horizontal="center" vertical="center" wrapText="1"/>
    </xf>
    <xf numFmtId="202" fontId="37" fillId="45" borderId="10" xfId="51" applyNumberFormat="1" applyFont="1" applyFill="1" applyBorder="1" applyAlignment="1">
      <alignment horizontal="right" vertical="center" wrapText="1"/>
    </xf>
    <xf numFmtId="43" fontId="37" fillId="48" borderId="10" xfId="0" applyNumberFormat="1" applyFont="1" applyFill="1" applyBorder="1" applyAlignment="1">
      <alignment horizontal="right" vertical="center" wrapText="1"/>
    </xf>
    <xf numFmtId="43" fontId="37" fillId="45" borderId="10" xfId="51" applyFont="1" applyFill="1" applyBorder="1" applyAlignment="1">
      <alignment horizontal="center" vertical="center" wrapText="1"/>
    </xf>
    <xf numFmtId="43" fontId="37" fillId="48" borderId="10" xfId="51" applyNumberFormat="1" applyFont="1" applyFill="1" applyBorder="1" applyAlignment="1">
      <alignment horizontal="center"/>
    </xf>
    <xf numFmtId="43" fontId="37" fillId="0" borderId="10" xfId="0" applyNumberFormat="1" applyFont="1" applyFill="1" applyBorder="1" applyAlignment="1">
      <alignment horizontal="left" vertical="center" wrapText="1"/>
    </xf>
    <xf numFmtId="43" fontId="37" fillId="48" borderId="10" xfId="51" applyNumberFormat="1" applyFont="1" applyFill="1" applyBorder="1" applyAlignment="1">
      <alignment horizontal="right" vertical="center" wrapText="1"/>
    </xf>
    <xf numFmtId="194" fontId="36" fillId="2" borderId="10" xfId="0" applyNumberFormat="1" applyFont="1" applyFill="1" applyBorder="1" applyAlignment="1">
      <alignment horizontal="center" vertical="center" wrapText="1"/>
    </xf>
    <xf numFmtId="195" fontId="36" fillId="2" borderId="10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/>
    </xf>
    <xf numFmtId="0" fontId="33" fillId="35" borderId="21" xfId="0" applyFont="1" applyFill="1" applyBorder="1" applyAlignment="1">
      <alignment horizontal="center"/>
    </xf>
    <xf numFmtId="0" fontId="0" fillId="45" borderId="13" xfId="0" applyFill="1" applyBorder="1" applyAlignment="1">
      <alignment horizontal="left"/>
    </xf>
    <xf numFmtId="0" fontId="0" fillId="45" borderId="19" xfId="0" applyFill="1" applyBorder="1" applyAlignment="1">
      <alignment horizontal="left"/>
    </xf>
    <xf numFmtId="0" fontId="0" fillId="45" borderId="13" xfId="0" applyFont="1" applyFill="1" applyBorder="1" applyAlignment="1">
      <alignment horizontal="left"/>
    </xf>
    <xf numFmtId="0" fontId="0" fillId="42" borderId="26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36" fillId="2" borderId="10" xfId="0" applyFont="1" applyFill="1" applyBorder="1" applyAlignment="1">
      <alignment horizontal="center" vertical="center" wrapText="1"/>
    </xf>
    <xf numFmtId="0" fontId="36" fillId="45" borderId="18" xfId="0" applyFont="1" applyFill="1" applyBorder="1" applyAlignment="1">
      <alignment horizontal="center" vertical="center" wrapText="1"/>
    </xf>
    <xf numFmtId="0" fontId="36" fillId="45" borderId="17" xfId="0" applyFont="1" applyFill="1" applyBorder="1" applyAlignment="1">
      <alignment horizontal="center" vertical="center" wrapText="1"/>
    </xf>
    <xf numFmtId="0" fontId="36" fillId="45" borderId="11" xfId="0" applyFont="1" applyFill="1" applyBorder="1" applyAlignment="1">
      <alignment horizontal="center" vertical="center" wrapText="1"/>
    </xf>
    <xf numFmtId="0" fontId="36" fillId="45" borderId="10" xfId="0" applyFont="1" applyFill="1" applyBorder="1" applyAlignment="1">
      <alignment horizontal="center" vertical="center" wrapText="1"/>
    </xf>
    <xf numFmtId="169" fontId="36" fillId="45" borderId="10" xfId="55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 wrapText="1"/>
    </xf>
    <xf numFmtId="0" fontId="36" fillId="2" borderId="18" xfId="0" applyFont="1" applyFill="1" applyBorder="1" applyAlignment="1" applyProtection="1">
      <alignment horizontal="center" vertical="center" wrapText="1"/>
      <protection hidden="1"/>
    </xf>
    <xf numFmtId="0" fontId="36" fillId="2" borderId="17" xfId="0" applyFont="1" applyFill="1" applyBorder="1" applyAlignment="1" applyProtection="1">
      <alignment horizontal="center" vertical="center" wrapText="1"/>
      <protection hidden="1"/>
    </xf>
    <xf numFmtId="0" fontId="36" fillId="2" borderId="11" xfId="0" applyFont="1" applyFill="1" applyBorder="1" applyAlignment="1" applyProtection="1">
      <alignment horizontal="center" vertical="center" wrapText="1"/>
      <protection hidden="1"/>
    </xf>
    <xf numFmtId="0" fontId="36" fillId="45" borderId="18" xfId="0" applyFont="1" applyFill="1" applyBorder="1" applyAlignment="1" applyProtection="1">
      <alignment horizontal="center" vertical="center" wrapText="1"/>
      <protection hidden="1"/>
    </xf>
    <xf numFmtId="0" fontId="36" fillId="45" borderId="17" xfId="0" applyFont="1" applyFill="1" applyBorder="1" applyAlignment="1" applyProtection="1">
      <alignment horizontal="center" vertical="center" wrapText="1"/>
      <protection hidden="1"/>
    </xf>
    <xf numFmtId="0" fontId="36" fillId="45" borderId="11" xfId="0" applyFont="1" applyFill="1" applyBorder="1" applyAlignment="1" applyProtection="1">
      <alignment horizontal="center" vertical="center" wrapText="1"/>
      <protection hidden="1"/>
    </xf>
    <xf numFmtId="0" fontId="36" fillId="2" borderId="13" xfId="0" applyFont="1" applyFill="1" applyBorder="1" applyAlignment="1" applyProtection="1">
      <alignment horizontal="center" vertical="center" wrapText="1"/>
      <protection hidden="1"/>
    </xf>
    <xf numFmtId="0" fontId="36" fillId="2" borderId="22" xfId="0" applyFont="1" applyFill="1" applyBorder="1" applyAlignment="1" applyProtection="1">
      <alignment horizontal="center" vertical="center" wrapText="1"/>
      <protection hidden="1"/>
    </xf>
    <xf numFmtId="0" fontId="36" fillId="2" borderId="19" xfId="0" applyFont="1" applyFill="1" applyBorder="1" applyAlignment="1" applyProtection="1">
      <alignment horizontal="center" vertical="center" wrapText="1"/>
      <protection hidden="1"/>
    </xf>
    <xf numFmtId="0" fontId="17" fillId="2" borderId="18" xfId="0" applyFont="1" applyFill="1" applyBorder="1" applyAlignment="1" applyProtection="1">
      <alignment horizontal="center" vertical="center" wrapText="1"/>
      <protection hidden="1"/>
    </xf>
    <xf numFmtId="0" fontId="17" fillId="2" borderId="11" xfId="0" applyFont="1" applyFill="1" applyBorder="1" applyAlignment="1" applyProtection="1">
      <alignment horizontal="center" vertical="center" wrapText="1"/>
      <protection hidden="1"/>
    </xf>
    <xf numFmtId="0" fontId="34" fillId="33" borderId="0" xfId="0" applyFont="1" applyFill="1" applyAlignment="1" applyProtection="1">
      <alignment horizontal="center" vertical="center"/>
      <protection hidden="1"/>
    </xf>
    <xf numFmtId="4" fontId="36" fillId="2" borderId="16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4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5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25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2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36" fillId="2" borderId="16" xfId="0" applyFont="1" applyFill="1" applyBorder="1" applyAlignment="1" applyProtection="1">
      <alignment horizontal="center" vertical="center" wrapText="1"/>
      <protection hidden="1"/>
    </xf>
    <xf numFmtId="0" fontId="36" fillId="2" borderId="14" xfId="0" applyFont="1" applyFill="1" applyBorder="1" applyAlignment="1" applyProtection="1">
      <alignment horizontal="center" vertical="center" wrapText="1"/>
      <protection hidden="1"/>
    </xf>
    <xf numFmtId="0" fontId="36" fillId="2" borderId="15" xfId="0" applyFont="1" applyFill="1" applyBorder="1" applyAlignment="1" applyProtection="1">
      <alignment horizontal="center" vertical="center" wrapText="1"/>
      <protection hidden="1"/>
    </xf>
    <xf numFmtId="0" fontId="36" fillId="2" borderId="25" xfId="0" applyFont="1" applyFill="1" applyBorder="1" applyAlignment="1" applyProtection="1">
      <alignment horizontal="center" vertical="center" wrapText="1"/>
      <protection hidden="1"/>
    </xf>
    <xf numFmtId="0" fontId="36" fillId="2" borderId="12" xfId="0" applyFont="1" applyFill="1" applyBorder="1" applyAlignment="1" applyProtection="1">
      <alignment horizontal="center" vertical="center" wrapText="1"/>
      <protection hidden="1"/>
    </xf>
    <xf numFmtId="0" fontId="36" fillId="2" borderId="24" xfId="0" applyFont="1" applyFill="1" applyBorder="1" applyAlignment="1" applyProtection="1">
      <alignment horizontal="center" vertical="center" wrapText="1"/>
      <protection hidden="1"/>
    </xf>
    <xf numFmtId="0" fontId="4" fillId="53" borderId="0" xfId="0" applyNumberFormat="1" applyFont="1" applyFill="1" applyAlignment="1" applyProtection="1">
      <alignment horizontal="center" vertical="center"/>
      <protection hidden="1"/>
    </xf>
    <xf numFmtId="4" fontId="36" fillId="2" borderId="18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7" xfId="0" applyNumberFormat="1" applyFont="1" applyFill="1" applyBorder="1" applyAlignment="1" applyProtection="1">
      <alignment horizontal="center" vertical="center" wrapText="1"/>
      <protection hidden="1"/>
    </xf>
    <xf numFmtId="4" fontId="36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/>
    </xf>
    <xf numFmtId="0" fontId="10" fillId="37" borderId="22" xfId="0" applyFont="1" applyFill="1" applyBorder="1" applyAlignment="1" quotePrefix="1">
      <alignment horizontal="center" vertical="center"/>
    </xf>
    <xf numFmtId="0" fontId="10" fillId="37" borderId="19" xfId="0" applyFont="1" applyFill="1" applyBorder="1" applyAlignment="1" quotePrefix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 quotePrefix="1">
      <alignment horizontal="center" vertical="center"/>
    </xf>
    <xf numFmtId="0" fontId="10" fillId="33" borderId="19" xfId="0" applyFont="1" applyFill="1" applyBorder="1" applyAlignment="1" quotePrefix="1">
      <alignment horizontal="center" vertical="center"/>
    </xf>
    <xf numFmtId="191" fontId="7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Millares 5" xfId="52"/>
    <cellStyle name="Currency" xfId="53"/>
    <cellStyle name="Currency [0]" xfId="54"/>
    <cellStyle name="Moneda 2" xfId="55"/>
    <cellStyle name="Neutral" xfId="56"/>
    <cellStyle name="Normal 3" xfId="57"/>
    <cellStyle name="Normal_TABLA_11" xfId="58"/>
    <cellStyle name="Normal_TABLA_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206"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24993999302387238"/>
      </font>
    </dxf>
    <dxf>
      <font>
        <color theme="0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238125</xdr:colOff>
      <xdr:row>82</xdr:row>
      <xdr:rowOff>0</xdr:rowOff>
    </xdr:from>
    <xdr:ext cx="7524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7886700" y="13296900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Owner\Documents\Formatos%20Libros%20CAMINOS%20DEL%20IN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04_89\ajorge\WINDOWS\TEMP\PPTTvelas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Pedro\AppData\Local\Temp\Rar$DIa0.702\Base%20general%20de%20Datos%2020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ulio%20Lozano%20Zambora\CLINETES%202011%20LUZ\PAS%202011%20-%20R%20Vtas.%20R%20Cpras\Libros%20Contables%2020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ulio%20Lozano%20Zambora\CLINETES%202011%20LUZ\PAS%202011%20-%20R%20Vtas.%20R%20Cpras\Base%20general%20de%20Datos%20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ulio%20Lozano%20Zambora\Distribuidora%20PADRE%20ETERNO%20SRL%202015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Informacion General"/>
      <sheetName val="Reg. Ventas"/>
      <sheetName val="Reg. Compras"/>
      <sheetName val="K.Val."/>
      <sheetName val="L.Diario"/>
      <sheetName val="BD"/>
      <sheetName val="REG VENT "/>
      <sheetName val="REG COM"/>
      <sheetName val="CAJ Y BAN"/>
      <sheetName val="PCGE"/>
      <sheetName val="Libro Diario - Ventas"/>
      <sheetName val="Hoja1"/>
      <sheetName val="EJERCICIO"/>
      <sheetName val="R.Ventas"/>
      <sheetName val="R. Compras"/>
      <sheetName val="Libro Bancos"/>
      <sheetName val="Libro Caja"/>
    </sheetNames>
    <sheetDataSet>
      <sheetData sheetId="6">
        <row r="44">
          <cell r="B44">
            <v>0</v>
          </cell>
        </row>
        <row r="45">
          <cell r="B45">
            <v>1</v>
          </cell>
        </row>
        <row r="46">
          <cell r="B46">
            <v>4</v>
          </cell>
        </row>
        <row r="47">
          <cell r="B47">
            <v>6</v>
          </cell>
        </row>
        <row r="48">
          <cell r="B48">
            <v>7</v>
          </cell>
        </row>
        <row r="170">
          <cell r="B170">
            <v>0</v>
          </cell>
        </row>
        <row r="171">
          <cell r="B171">
            <v>1</v>
          </cell>
        </row>
        <row r="172">
          <cell r="B172">
            <v>2</v>
          </cell>
        </row>
        <row r="173">
          <cell r="B173">
            <v>3</v>
          </cell>
        </row>
        <row r="174">
          <cell r="B174">
            <v>4</v>
          </cell>
        </row>
        <row r="175">
          <cell r="B175">
            <v>5</v>
          </cell>
        </row>
        <row r="176">
          <cell r="B176">
            <v>6</v>
          </cell>
        </row>
        <row r="177">
          <cell r="B177">
            <v>7</v>
          </cell>
        </row>
        <row r="178">
          <cell r="B178">
            <v>8</v>
          </cell>
        </row>
        <row r="179">
          <cell r="B179">
            <v>9</v>
          </cell>
        </row>
        <row r="180">
          <cell r="B180">
            <v>10</v>
          </cell>
        </row>
        <row r="181">
          <cell r="B181">
            <v>11</v>
          </cell>
        </row>
        <row r="182">
          <cell r="B182">
            <v>12</v>
          </cell>
        </row>
        <row r="183">
          <cell r="B183">
            <v>13</v>
          </cell>
        </row>
        <row r="184">
          <cell r="B184">
            <v>14</v>
          </cell>
        </row>
        <row r="185">
          <cell r="B185">
            <v>15</v>
          </cell>
        </row>
        <row r="186">
          <cell r="B186">
            <v>16</v>
          </cell>
        </row>
        <row r="187">
          <cell r="B187">
            <v>17</v>
          </cell>
        </row>
        <row r="188">
          <cell r="B188">
            <v>18</v>
          </cell>
        </row>
        <row r="189">
          <cell r="B189">
            <v>19</v>
          </cell>
        </row>
        <row r="190">
          <cell r="B190">
            <v>20</v>
          </cell>
        </row>
        <row r="191">
          <cell r="B191">
            <v>21</v>
          </cell>
        </row>
        <row r="192">
          <cell r="B192">
            <v>22</v>
          </cell>
        </row>
        <row r="193">
          <cell r="B193">
            <v>23</v>
          </cell>
        </row>
        <row r="194">
          <cell r="B194">
            <v>24</v>
          </cell>
        </row>
        <row r="195">
          <cell r="B195">
            <v>25</v>
          </cell>
        </row>
        <row r="196">
          <cell r="B196">
            <v>26</v>
          </cell>
        </row>
        <row r="197">
          <cell r="B197">
            <v>27</v>
          </cell>
        </row>
        <row r="198">
          <cell r="B198">
            <v>28</v>
          </cell>
        </row>
        <row r="199">
          <cell r="B199">
            <v>29</v>
          </cell>
        </row>
        <row r="200">
          <cell r="B200">
            <v>30</v>
          </cell>
        </row>
        <row r="201">
          <cell r="B201">
            <v>31</v>
          </cell>
        </row>
        <row r="202">
          <cell r="B202">
            <v>32</v>
          </cell>
        </row>
        <row r="203">
          <cell r="B203">
            <v>34</v>
          </cell>
        </row>
        <row r="204">
          <cell r="B204">
            <v>35</v>
          </cell>
        </row>
        <row r="205">
          <cell r="B205">
            <v>36</v>
          </cell>
        </row>
        <row r="206">
          <cell r="B206">
            <v>37</v>
          </cell>
        </row>
        <row r="207">
          <cell r="B207">
            <v>50</v>
          </cell>
        </row>
        <row r="208">
          <cell r="B208">
            <v>52</v>
          </cell>
        </row>
        <row r="209">
          <cell r="B209">
            <v>53</v>
          </cell>
        </row>
        <row r="210">
          <cell r="B210">
            <v>54</v>
          </cell>
        </row>
        <row r="211">
          <cell r="B211">
            <v>87</v>
          </cell>
        </row>
        <row r="212">
          <cell r="B212">
            <v>88</v>
          </cell>
        </row>
        <row r="213">
          <cell r="B213">
            <v>91</v>
          </cell>
        </row>
        <row r="214">
          <cell r="B214">
            <v>96</v>
          </cell>
        </row>
        <row r="215">
          <cell r="B215">
            <v>97</v>
          </cell>
        </row>
        <row r="216">
          <cell r="B216">
            <v>98</v>
          </cell>
        </row>
        <row r="217">
          <cell r="B217">
            <v>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INDICE"/>
      <sheetName val="5"/>
      <sheetName val="6.1"/>
      <sheetName val="Hoja19"/>
      <sheetName val="CRONOGRAMA"/>
      <sheetName val="6.2"/>
      <sheetName val="Gráfico1"/>
      <sheetName val="Gráfico2"/>
      <sheetName val="Hoja1"/>
      <sheetName val="7.1"/>
      <sheetName val="7.2"/>
      <sheetName val="7.3"/>
      <sheetName val="8"/>
      <sheetName val="9.1"/>
      <sheetName val="9.2"/>
      <sheetName val="10.1"/>
      <sheetName val="10.2"/>
      <sheetName val="10.3"/>
      <sheetName val="11"/>
      <sheetName val="13"/>
      <sheetName val="13.1"/>
      <sheetName val="13.2"/>
      <sheetName val="13.3"/>
      <sheetName val="13.4"/>
    </sheetNames>
    <sheetDataSet>
      <sheetData sheetId="5">
        <row r="83">
          <cell r="C83" t="str">
            <v>361300</v>
          </cell>
          <cell r="D83">
            <v>36180</v>
          </cell>
        </row>
        <row r="84">
          <cell r="C84" t="str">
            <v>361301</v>
          </cell>
          <cell r="D84">
            <v>36180</v>
          </cell>
        </row>
        <row r="85">
          <cell r="C85" t="str">
            <v>361302</v>
          </cell>
          <cell r="D85">
            <v>36181</v>
          </cell>
        </row>
        <row r="86">
          <cell r="C86" t="str">
            <v>361303</v>
          </cell>
          <cell r="D86">
            <v>36181</v>
          </cell>
        </row>
        <row r="87">
          <cell r="C87" t="str">
            <v>361304</v>
          </cell>
          <cell r="D87">
            <v>36182</v>
          </cell>
        </row>
        <row r="88">
          <cell r="C88" t="str">
            <v>361305</v>
          </cell>
          <cell r="D88">
            <v>36182</v>
          </cell>
        </row>
        <row r="89">
          <cell r="C89" t="str">
            <v>361306</v>
          </cell>
          <cell r="D89">
            <v>36178</v>
          </cell>
        </row>
        <row r="90">
          <cell r="C90" t="str">
            <v>361307</v>
          </cell>
          <cell r="D90">
            <v>36178</v>
          </cell>
        </row>
        <row r="91">
          <cell r="C91" t="str">
            <v>361308</v>
          </cell>
          <cell r="D91">
            <v>36179</v>
          </cell>
        </row>
        <row r="92">
          <cell r="C92" t="str">
            <v>361309</v>
          </cell>
          <cell r="D92">
            <v>36179</v>
          </cell>
        </row>
        <row r="93">
          <cell r="C93" t="str">
            <v>361610</v>
          </cell>
          <cell r="D93">
            <v>36209</v>
          </cell>
        </row>
        <row r="94">
          <cell r="C94" t="str">
            <v>361611</v>
          </cell>
          <cell r="D94">
            <v>36209</v>
          </cell>
        </row>
        <row r="95">
          <cell r="C95" t="str">
            <v>361612</v>
          </cell>
          <cell r="D95">
            <v>36210</v>
          </cell>
        </row>
        <row r="96">
          <cell r="C96" t="str">
            <v>361613</v>
          </cell>
          <cell r="D96">
            <v>36210</v>
          </cell>
        </row>
        <row r="97">
          <cell r="C97" t="str">
            <v>361614</v>
          </cell>
          <cell r="D97">
            <v>36203</v>
          </cell>
        </row>
        <row r="98">
          <cell r="C98" t="str">
            <v>361615</v>
          </cell>
          <cell r="D98">
            <v>36203</v>
          </cell>
        </row>
        <row r="99">
          <cell r="C99" t="str">
            <v>361616</v>
          </cell>
          <cell r="D99">
            <v>36207</v>
          </cell>
        </row>
        <row r="100">
          <cell r="C100" t="str">
            <v>361617</v>
          </cell>
          <cell r="D100">
            <v>36207</v>
          </cell>
        </row>
        <row r="101">
          <cell r="C101" t="str">
            <v>361618</v>
          </cell>
          <cell r="D101">
            <v>36208</v>
          </cell>
        </row>
        <row r="102">
          <cell r="C102" t="str">
            <v>361619</v>
          </cell>
          <cell r="D102">
            <v>36208</v>
          </cell>
        </row>
        <row r="103">
          <cell r="C103" t="str">
            <v>361920</v>
          </cell>
          <cell r="D103">
            <v>36238</v>
          </cell>
        </row>
        <row r="104">
          <cell r="C104" t="str">
            <v>361921</v>
          </cell>
          <cell r="D104">
            <v>36238</v>
          </cell>
        </row>
        <row r="105">
          <cell r="C105" t="str">
            <v>361922</v>
          </cell>
          <cell r="D105">
            <v>36231</v>
          </cell>
        </row>
        <row r="106">
          <cell r="C106" t="str">
            <v>361923</v>
          </cell>
          <cell r="D106">
            <v>36231</v>
          </cell>
        </row>
        <row r="107">
          <cell r="C107" t="str">
            <v>361924</v>
          </cell>
          <cell r="D107">
            <v>36235</v>
          </cell>
        </row>
        <row r="108">
          <cell r="C108" t="str">
            <v>361925</v>
          </cell>
          <cell r="D108">
            <v>36235</v>
          </cell>
        </row>
        <row r="109">
          <cell r="C109" t="str">
            <v>361926</v>
          </cell>
          <cell r="D109">
            <v>36236</v>
          </cell>
        </row>
        <row r="110">
          <cell r="C110" t="str">
            <v>361927</v>
          </cell>
          <cell r="D110">
            <v>36236</v>
          </cell>
        </row>
        <row r="111">
          <cell r="C111" t="str">
            <v>361928</v>
          </cell>
          <cell r="D111">
            <v>36237</v>
          </cell>
        </row>
        <row r="112">
          <cell r="C112" t="str">
            <v>361929</v>
          </cell>
          <cell r="D112">
            <v>36237</v>
          </cell>
        </row>
        <row r="113">
          <cell r="C113" t="str">
            <v>362200</v>
          </cell>
          <cell r="D113">
            <v>36266</v>
          </cell>
        </row>
        <row r="114">
          <cell r="C114" t="str">
            <v>362201</v>
          </cell>
          <cell r="D114">
            <v>36266</v>
          </cell>
        </row>
        <row r="115">
          <cell r="C115" t="str">
            <v>362202</v>
          </cell>
          <cell r="D115">
            <v>36269</v>
          </cell>
        </row>
        <row r="116">
          <cell r="C116" t="str">
            <v>362203</v>
          </cell>
          <cell r="D116">
            <v>36269</v>
          </cell>
        </row>
        <row r="117">
          <cell r="C117" t="str">
            <v>362204</v>
          </cell>
          <cell r="D117">
            <v>36270</v>
          </cell>
        </row>
        <row r="118">
          <cell r="C118" t="str">
            <v>362205</v>
          </cell>
          <cell r="D118">
            <v>36270</v>
          </cell>
        </row>
        <row r="119">
          <cell r="C119" t="str">
            <v>362206</v>
          </cell>
          <cell r="D119">
            <v>36271</v>
          </cell>
        </row>
        <row r="120">
          <cell r="C120" t="str">
            <v>362207</v>
          </cell>
          <cell r="D120">
            <v>36271</v>
          </cell>
        </row>
        <row r="121">
          <cell r="C121" t="str">
            <v>362208</v>
          </cell>
          <cell r="D121">
            <v>36272</v>
          </cell>
        </row>
        <row r="122">
          <cell r="C122" t="str">
            <v>362209</v>
          </cell>
          <cell r="D122">
            <v>36272</v>
          </cell>
        </row>
        <row r="123">
          <cell r="C123" t="str">
            <v>362510</v>
          </cell>
          <cell r="D123">
            <v>36298</v>
          </cell>
        </row>
        <row r="124">
          <cell r="C124" t="str">
            <v>362511</v>
          </cell>
          <cell r="D124">
            <v>36298</v>
          </cell>
        </row>
        <row r="125">
          <cell r="C125" t="str">
            <v>362512</v>
          </cell>
          <cell r="D125">
            <v>36299</v>
          </cell>
        </row>
        <row r="126">
          <cell r="C126" t="str">
            <v>362513</v>
          </cell>
          <cell r="D126">
            <v>36299</v>
          </cell>
        </row>
        <row r="127">
          <cell r="C127" t="str">
            <v>362514</v>
          </cell>
          <cell r="D127">
            <v>36300</v>
          </cell>
        </row>
        <row r="128">
          <cell r="C128" t="str">
            <v>362515</v>
          </cell>
          <cell r="D128">
            <v>36300</v>
          </cell>
        </row>
        <row r="129">
          <cell r="C129" t="str">
            <v>362516</v>
          </cell>
          <cell r="D129">
            <v>36301</v>
          </cell>
        </row>
        <row r="130">
          <cell r="C130" t="str">
            <v>362517</v>
          </cell>
          <cell r="D130">
            <v>36301</v>
          </cell>
        </row>
        <row r="131">
          <cell r="C131" t="str">
            <v>362518</v>
          </cell>
          <cell r="D131">
            <v>36297</v>
          </cell>
        </row>
        <row r="132">
          <cell r="C132" t="str">
            <v>362519</v>
          </cell>
          <cell r="D132">
            <v>36297</v>
          </cell>
        </row>
        <row r="133">
          <cell r="C133" t="str">
            <v>362810</v>
          </cell>
          <cell r="D133">
            <v>36328</v>
          </cell>
        </row>
        <row r="134">
          <cell r="C134" t="str">
            <v>362811</v>
          </cell>
          <cell r="D134">
            <v>36328</v>
          </cell>
        </row>
        <row r="135">
          <cell r="C135" t="str">
            <v>362812</v>
          </cell>
          <cell r="D135">
            <v>36329</v>
          </cell>
        </row>
        <row r="136">
          <cell r="C136" t="str">
            <v>362813</v>
          </cell>
          <cell r="D136">
            <v>36329</v>
          </cell>
        </row>
        <row r="137">
          <cell r="C137" t="str">
            <v>362814</v>
          </cell>
          <cell r="D137">
            <v>36332</v>
          </cell>
        </row>
        <row r="138">
          <cell r="C138" t="str">
            <v>362815</v>
          </cell>
          <cell r="D138">
            <v>36332</v>
          </cell>
        </row>
        <row r="139">
          <cell r="C139" t="str">
            <v>362816</v>
          </cell>
          <cell r="D139">
            <v>36325</v>
          </cell>
        </row>
        <row r="140">
          <cell r="C140" t="str">
            <v>362817</v>
          </cell>
          <cell r="D140">
            <v>36325</v>
          </cell>
        </row>
        <row r="141">
          <cell r="C141" t="str">
            <v>362818</v>
          </cell>
          <cell r="D141">
            <v>36327</v>
          </cell>
        </row>
        <row r="142">
          <cell r="C142" t="str">
            <v>362819</v>
          </cell>
          <cell r="D142">
            <v>36327</v>
          </cell>
        </row>
        <row r="143">
          <cell r="C143" t="str">
            <v>363120</v>
          </cell>
          <cell r="D143">
            <v>36361</v>
          </cell>
        </row>
        <row r="144">
          <cell r="C144" t="str">
            <v>363121</v>
          </cell>
          <cell r="D144">
            <v>36361</v>
          </cell>
        </row>
        <row r="145">
          <cell r="C145" t="str">
            <v>363122</v>
          </cell>
          <cell r="D145">
            <v>36362</v>
          </cell>
        </row>
        <row r="146">
          <cell r="C146" t="str">
            <v>363123</v>
          </cell>
          <cell r="D146">
            <v>36362</v>
          </cell>
        </row>
        <row r="147">
          <cell r="C147" t="str">
            <v>363124</v>
          </cell>
          <cell r="D147">
            <v>36355</v>
          </cell>
        </row>
        <row r="148">
          <cell r="C148" t="str">
            <v>363125</v>
          </cell>
          <cell r="D148">
            <v>36355</v>
          </cell>
        </row>
        <row r="149">
          <cell r="C149" t="str">
            <v>363126</v>
          </cell>
          <cell r="D149">
            <v>36357</v>
          </cell>
        </row>
        <row r="150">
          <cell r="C150" t="str">
            <v>363127</v>
          </cell>
          <cell r="D150">
            <v>36357</v>
          </cell>
        </row>
        <row r="151">
          <cell r="C151" t="str">
            <v>363128</v>
          </cell>
          <cell r="D151">
            <v>36360</v>
          </cell>
        </row>
        <row r="152">
          <cell r="C152" t="str">
            <v>363129</v>
          </cell>
          <cell r="D152">
            <v>36360</v>
          </cell>
        </row>
        <row r="153">
          <cell r="C153" t="str">
            <v>363420</v>
          </cell>
          <cell r="D153">
            <v>36392</v>
          </cell>
        </row>
        <row r="154">
          <cell r="C154" t="str">
            <v>363421</v>
          </cell>
          <cell r="D154">
            <v>36395</v>
          </cell>
        </row>
        <row r="155">
          <cell r="C155" t="str">
            <v>363422</v>
          </cell>
          <cell r="D155">
            <v>36382</v>
          </cell>
        </row>
        <row r="156">
          <cell r="C156" t="str">
            <v>363423</v>
          </cell>
          <cell r="D156">
            <v>36383</v>
          </cell>
        </row>
        <row r="157">
          <cell r="C157" t="str">
            <v>363424</v>
          </cell>
          <cell r="D157">
            <v>36384</v>
          </cell>
        </row>
        <row r="158">
          <cell r="C158" t="str">
            <v>363425</v>
          </cell>
          <cell r="D158">
            <v>36385</v>
          </cell>
        </row>
        <row r="159">
          <cell r="C159" t="str">
            <v>363426</v>
          </cell>
          <cell r="D159">
            <v>36388</v>
          </cell>
        </row>
        <row r="160">
          <cell r="C160" t="str">
            <v>363427</v>
          </cell>
          <cell r="D160">
            <v>36389</v>
          </cell>
        </row>
        <row r="161">
          <cell r="C161" t="str">
            <v>363428</v>
          </cell>
          <cell r="D161">
            <v>36390</v>
          </cell>
        </row>
        <row r="162">
          <cell r="C162" t="str">
            <v>363429</v>
          </cell>
          <cell r="D162">
            <v>36391</v>
          </cell>
        </row>
        <row r="163">
          <cell r="C163" t="str">
            <v>363730</v>
          </cell>
          <cell r="D163">
            <v>36425</v>
          </cell>
        </row>
        <row r="164">
          <cell r="C164" t="str">
            <v>363731</v>
          </cell>
          <cell r="D164">
            <v>36412</v>
          </cell>
        </row>
        <row r="165">
          <cell r="C165" t="str">
            <v>363732</v>
          </cell>
          <cell r="D165">
            <v>36413</v>
          </cell>
        </row>
        <row r="166">
          <cell r="C166" t="str">
            <v>363733</v>
          </cell>
          <cell r="D166">
            <v>36416</v>
          </cell>
        </row>
        <row r="167">
          <cell r="C167" t="str">
            <v>363734</v>
          </cell>
          <cell r="D167">
            <v>36417</v>
          </cell>
        </row>
        <row r="168">
          <cell r="C168" t="str">
            <v>363735</v>
          </cell>
          <cell r="D168">
            <v>36418</v>
          </cell>
        </row>
        <row r="169">
          <cell r="C169" t="str">
            <v>363736</v>
          </cell>
          <cell r="D169">
            <v>36419</v>
          </cell>
        </row>
        <row r="170">
          <cell r="C170" t="str">
            <v>363737</v>
          </cell>
          <cell r="D170">
            <v>36420</v>
          </cell>
        </row>
        <row r="171">
          <cell r="C171" t="str">
            <v>363738</v>
          </cell>
          <cell r="D171">
            <v>36423</v>
          </cell>
        </row>
        <row r="172">
          <cell r="C172" t="str">
            <v>363739</v>
          </cell>
          <cell r="D172">
            <v>36424</v>
          </cell>
        </row>
        <row r="173">
          <cell r="C173" t="str">
            <v>364040</v>
          </cell>
          <cell r="D173">
            <v>36445</v>
          </cell>
        </row>
        <row r="174">
          <cell r="C174" t="str">
            <v>364041</v>
          </cell>
          <cell r="D174">
            <v>36446</v>
          </cell>
        </row>
        <row r="175">
          <cell r="C175" t="str">
            <v>364042</v>
          </cell>
          <cell r="D175">
            <v>36447</v>
          </cell>
        </row>
        <row r="176">
          <cell r="C176" t="str">
            <v>364043</v>
          </cell>
          <cell r="D176">
            <v>36448</v>
          </cell>
        </row>
        <row r="177">
          <cell r="C177" t="str">
            <v>364044</v>
          </cell>
          <cell r="D177">
            <v>36451</v>
          </cell>
        </row>
        <row r="178">
          <cell r="C178" t="str">
            <v>364045</v>
          </cell>
          <cell r="D178">
            <v>36452</v>
          </cell>
        </row>
        <row r="179">
          <cell r="C179" t="str">
            <v>364046</v>
          </cell>
          <cell r="D179">
            <v>36453</v>
          </cell>
        </row>
        <row r="180">
          <cell r="C180" t="str">
            <v>364047</v>
          </cell>
          <cell r="D180">
            <v>36454</v>
          </cell>
        </row>
        <row r="181">
          <cell r="C181" t="str">
            <v>364048</v>
          </cell>
          <cell r="D181">
            <v>36455</v>
          </cell>
        </row>
        <row r="182">
          <cell r="C182" t="str">
            <v>364049</v>
          </cell>
          <cell r="D182">
            <v>36458</v>
          </cell>
        </row>
        <row r="183">
          <cell r="C183" t="str">
            <v>364340</v>
          </cell>
          <cell r="D183">
            <v>36475</v>
          </cell>
        </row>
        <row r="184">
          <cell r="C184" t="str">
            <v>364341</v>
          </cell>
          <cell r="D184">
            <v>36476</v>
          </cell>
        </row>
        <row r="185">
          <cell r="C185" t="str">
            <v>364342</v>
          </cell>
          <cell r="D185">
            <v>36479</v>
          </cell>
        </row>
        <row r="186">
          <cell r="C186" t="str">
            <v>364343</v>
          </cell>
          <cell r="D186">
            <v>36480</v>
          </cell>
        </row>
        <row r="187">
          <cell r="C187" t="str">
            <v>364344</v>
          </cell>
          <cell r="D187">
            <v>36481</v>
          </cell>
        </row>
        <row r="188">
          <cell r="C188" t="str">
            <v>364345</v>
          </cell>
          <cell r="D188">
            <v>36482</v>
          </cell>
        </row>
        <row r="189">
          <cell r="C189" t="str">
            <v>364346</v>
          </cell>
          <cell r="D189">
            <v>36483</v>
          </cell>
        </row>
        <row r="190">
          <cell r="C190" t="str">
            <v>364347</v>
          </cell>
          <cell r="D190">
            <v>36486</v>
          </cell>
        </row>
        <row r="191">
          <cell r="C191" t="str">
            <v>364348</v>
          </cell>
          <cell r="D191">
            <v>36487</v>
          </cell>
        </row>
        <row r="192">
          <cell r="C192" t="str">
            <v>364349</v>
          </cell>
          <cell r="D192">
            <v>36474</v>
          </cell>
        </row>
        <row r="193">
          <cell r="C193" t="str">
            <v>364650</v>
          </cell>
          <cell r="D193">
            <v>36508</v>
          </cell>
        </row>
        <row r="194">
          <cell r="C194" t="str">
            <v>364651</v>
          </cell>
          <cell r="D194">
            <v>36509</v>
          </cell>
        </row>
        <row r="195">
          <cell r="C195" t="str">
            <v>364652</v>
          </cell>
          <cell r="D195">
            <v>36510</v>
          </cell>
        </row>
        <row r="196">
          <cell r="C196" t="str">
            <v>364653</v>
          </cell>
          <cell r="D196">
            <v>36511</v>
          </cell>
        </row>
        <row r="197">
          <cell r="C197" t="str">
            <v>364654</v>
          </cell>
          <cell r="D197">
            <v>36514</v>
          </cell>
        </row>
        <row r="198">
          <cell r="C198" t="str">
            <v>364655</v>
          </cell>
          <cell r="D198">
            <v>36515</v>
          </cell>
        </row>
        <row r="199">
          <cell r="C199" t="str">
            <v>364656</v>
          </cell>
          <cell r="D199">
            <v>36516</v>
          </cell>
        </row>
        <row r="200">
          <cell r="C200" t="str">
            <v>364657</v>
          </cell>
          <cell r="D200">
            <v>36517</v>
          </cell>
        </row>
        <row r="201">
          <cell r="C201" t="str">
            <v>364658</v>
          </cell>
          <cell r="D201">
            <v>36504</v>
          </cell>
        </row>
        <row r="202">
          <cell r="C202" t="str">
            <v>364659</v>
          </cell>
          <cell r="D202">
            <v>36507</v>
          </cell>
        </row>
        <row r="203">
          <cell r="C203" t="str">
            <v>364950</v>
          </cell>
          <cell r="D203">
            <v>36539</v>
          </cell>
        </row>
        <row r="204">
          <cell r="C204" t="str">
            <v>364951</v>
          </cell>
          <cell r="D204">
            <v>36542</v>
          </cell>
        </row>
        <row r="205">
          <cell r="C205" t="str">
            <v>364952</v>
          </cell>
          <cell r="D205">
            <v>36543</v>
          </cell>
        </row>
        <row r="206">
          <cell r="C206" t="str">
            <v>364953</v>
          </cell>
          <cell r="D206">
            <v>36544</v>
          </cell>
        </row>
        <row r="207">
          <cell r="C207" t="str">
            <v>364954</v>
          </cell>
          <cell r="D207">
            <v>36545</v>
          </cell>
        </row>
        <row r="208">
          <cell r="C208" t="str">
            <v>364955</v>
          </cell>
          <cell r="D208">
            <v>36546</v>
          </cell>
        </row>
        <row r="209">
          <cell r="C209" t="str">
            <v>364956</v>
          </cell>
          <cell r="D209">
            <v>36549</v>
          </cell>
        </row>
        <row r="210">
          <cell r="C210" t="str">
            <v>364957</v>
          </cell>
          <cell r="D210">
            <v>36536</v>
          </cell>
        </row>
        <row r="211">
          <cell r="C211" t="str">
            <v>364958</v>
          </cell>
          <cell r="D211">
            <v>36537</v>
          </cell>
        </row>
        <row r="212">
          <cell r="C212" t="str">
            <v>364959</v>
          </cell>
          <cell r="D212">
            <v>36538</v>
          </cell>
        </row>
        <row r="213">
          <cell r="C213" t="str">
            <v>365260</v>
          </cell>
          <cell r="D213">
            <v>36571</v>
          </cell>
        </row>
        <row r="214">
          <cell r="C214" t="str">
            <v>365261</v>
          </cell>
          <cell r="D214">
            <v>36572</v>
          </cell>
        </row>
        <row r="215">
          <cell r="C215" t="str">
            <v>365262</v>
          </cell>
          <cell r="D215">
            <v>36573</v>
          </cell>
        </row>
        <row r="216">
          <cell r="C216" t="str">
            <v>365263</v>
          </cell>
          <cell r="D216">
            <v>36574</v>
          </cell>
        </row>
        <row r="217">
          <cell r="C217" t="str">
            <v>365264</v>
          </cell>
          <cell r="D217">
            <v>36577</v>
          </cell>
        </row>
        <row r="218">
          <cell r="C218" t="str">
            <v>365265</v>
          </cell>
          <cell r="D218">
            <v>36578</v>
          </cell>
        </row>
        <row r="219">
          <cell r="C219" t="str">
            <v>365266</v>
          </cell>
          <cell r="D219">
            <v>36565</v>
          </cell>
        </row>
        <row r="220">
          <cell r="C220" t="str">
            <v>365267</v>
          </cell>
          <cell r="D220">
            <v>36566</v>
          </cell>
        </row>
        <row r="221">
          <cell r="C221" t="str">
            <v>365268</v>
          </cell>
          <cell r="D221">
            <v>36567</v>
          </cell>
        </row>
        <row r="222">
          <cell r="C222" t="str">
            <v>365269</v>
          </cell>
          <cell r="D222">
            <v>36570</v>
          </cell>
        </row>
        <row r="223">
          <cell r="C223" t="str">
            <v>365570</v>
          </cell>
          <cell r="D223">
            <v>36601</v>
          </cell>
        </row>
        <row r="224">
          <cell r="C224" t="str">
            <v>365571</v>
          </cell>
          <cell r="D224">
            <v>36602</v>
          </cell>
        </row>
        <row r="225">
          <cell r="C225" t="str">
            <v>365572</v>
          </cell>
          <cell r="D225">
            <v>36605</v>
          </cell>
        </row>
        <row r="226">
          <cell r="C226" t="str">
            <v>365573</v>
          </cell>
          <cell r="D226">
            <v>36606</v>
          </cell>
        </row>
        <row r="227">
          <cell r="C227" t="str">
            <v>365574</v>
          </cell>
          <cell r="D227">
            <v>36607</v>
          </cell>
        </row>
        <row r="228">
          <cell r="C228" t="str">
            <v>365575</v>
          </cell>
          <cell r="D228">
            <v>36594</v>
          </cell>
        </row>
        <row r="229">
          <cell r="C229" t="str">
            <v>365576</v>
          </cell>
          <cell r="D229">
            <v>36595</v>
          </cell>
        </row>
        <row r="230">
          <cell r="C230" t="str">
            <v>365577</v>
          </cell>
          <cell r="D230">
            <v>36598</v>
          </cell>
        </row>
        <row r="231">
          <cell r="C231" t="str">
            <v>365578</v>
          </cell>
          <cell r="D231">
            <v>36599</v>
          </cell>
        </row>
        <row r="232">
          <cell r="C232" t="str">
            <v>365579</v>
          </cell>
          <cell r="D232">
            <v>36600</v>
          </cell>
        </row>
        <row r="233">
          <cell r="C233" t="str">
            <v>365860</v>
          </cell>
          <cell r="D233">
            <v>36635</v>
          </cell>
        </row>
        <row r="234">
          <cell r="C234" t="str">
            <v>365861</v>
          </cell>
          <cell r="D234">
            <v>36640</v>
          </cell>
        </row>
        <row r="235">
          <cell r="C235" t="str">
            <v>365862</v>
          </cell>
          <cell r="D235">
            <v>36641</v>
          </cell>
        </row>
        <row r="236">
          <cell r="C236" t="str">
            <v>365863</v>
          </cell>
          <cell r="D236">
            <v>36641</v>
          </cell>
        </row>
        <row r="237">
          <cell r="C237" t="str">
            <v>365864</v>
          </cell>
          <cell r="D237">
            <v>36627</v>
          </cell>
        </row>
        <row r="238">
          <cell r="C238" t="str">
            <v>365865</v>
          </cell>
          <cell r="D238">
            <v>36628</v>
          </cell>
        </row>
        <row r="239">
          <cell r="C239" t="str">
            <v>365866</v>
          </cell>
          <cell r="D239">
            <v>36629</v>
          </cell>
        </row>
        <row r="240">
          <cell r="C240" t="str">
            <v>365867</v>
          </cell>
          <cell r="D240">
            <v>36630</v>
          </cell>
        </row>
        <row r="241">
          <cell r="C241" t="str">
            <v>365868</v>
          </cell>
          <cell r="D241">
            <v>36633</v>
          </cell>
        </row>
        <row r="242">
          <cell r="C242" t="str">
            <v>365869</v>
          </cell>
          <cell r="D242">
            <v>36634</v>
          </cell>
        </row>
        <row r="243">
          <cell r="C243" t="str">
            <v>366170</v>
          </cell>
          <cell r="D243">
            <v>36665</v>
          </cell>
        </row>
        <row r="244">
          <cell r="C244" t="str">
            <v>366171</v>
          </cell>
          <cell r="D244">
            <v>36668</v>
          </cell>
        </row>
        <row r="245">
          <cell r="C245" t="str">
            <v>366172</v>
          </cell>
          <cell r="D245">
            <v>36669</v>
          </cell>
        </row>
        <row r="246">
          <cell r="C246" t="str">
            <v>366173</v>
          </cell>
          <cell r="D246">
            <v>36656</v>
          </cell>
        </row>
        <row r="247">
          <cell r="C247" t="str">
            <v>366174</v>
          </cell>
          <cell r="D247">
            <v>36657</v>
          </cell>
        </row>
        <row r="248">
          <cell r="C248" t="str">
            <v>366175</v>
          </cell>
          <cell r="D248">
            <v>36658</v>
          </cell>
        </row>
        <row r="249">
          <cell r="C249" t="str">
            <v>366176</v>
          </cell>
          <cell r="D249">
            <v>36661</v>
          </cell>
        </row>
        <row r="250">
          <cell r="C250" t="str">
            <v>366177</v>
          </cell>
          <cell r="D250">
            <v>36662</v>
          </cell>
        </row>
        <row r="251">
          <cell r="C251" t="str">
            <v>366178</v>
          </cell>
          <cell r="D251">
            <v>36663</v>
          </cell>
        </row>
        <row r="252">
          <cell r="C252" t="str">
            <v>366179</v>
          </cell>
          <cell r="D252">
            <v>36664</v>
          </cell>
        </row>
        <row r="253">
          <cell r="C253" t="str">
            <v>366470</v>
          </cell>
          <cell r="D253">
            <v>36698</v>
          </cell>
        </row>
        <row r="254">
          <cell r="C254" t="str">
            <v>366471</v>
          </cell>
          <cell r="D254">
            <v>36699</v>
          </cell>
        </row>
        <row r="255">
          <cell r="C255" t="str">
            <v>366472</v>
          </cell>
          <cell r="D255">
            <v>36686</v>
          </cell>
        </row>
        <row r="256">
          <cell r="C256" t="str">
            <v>366473</v>
          </cell>
          <cell r="D256">
            <v>36689</v>
          </cell>
        </row>
        <row r="257">
          <cell r="C257" t="str">
            <v>366474</v>
          </cell>
          <cell r="D257">
            <v>36690</v>
          </cell>
        </row>
        <row r="258">
          <cell r="C258" t="str">
            <v>366475</v>
          </cell>
          <cell r="D258">
            <v>36691</v>
          </cell>
        </row>
        <row r="259">
          <cell r="C259" t="str">
            <v>366476</v>
          </cell>
          <cell r="D259">
            <v>36692</v>
          </cell>
        </row>
        <row r="260">
          <cell r="C260" t="str">
            <v>366477</v>
          </cell>
          <cell r="D260">
            <v>36693</v>
          </cell>
        </row>
        <row r="261">
          <cell r="C261" t="str">
            <v>366478</v>
          </cell>
          <cell r="D261">
            <v>36696</v>
          </cell>
        </row>
        <row r="262">
          <cell r="C262" t="str">
            <v>366479</v>
          </cell>
          <cell r="D262">
            <v>36697</v>
          </cell>
        </row>
        <row r="263">
          <cell r="C263" t="str">
            <v>366780</v>
          </cell>
          <cell r="D263">
            <v>36731</v>
          </cell>
        </row>
        <row r="264">
          <cell r="C264" t="str">
            <v>366781</v>
          </cell>
          <cell r="D264">
            <v>36718</v>
          </cell>
        </row>
        <row r="265">
          <cell r="C265" t="str">
            <v>366782</v>
          </cell>
          <cell r="D265">
            <v>36719</v>
          </cell>
        </row>
        <row r="266">
          <cell r="C266" t="str">
            <v>366783</v>
          </cell>
          <cell r="D266">
            <v>36720</v>
          </cell>
        </row>
        <row r="267">
          <cell r="C267" t="str">
            <v>366784</v>
          </cell>
          <cell r="D267">
            <v>36721</v>
          </cell>
        </row>
        <row r="268">
          <cell r="C268" t="str">
            <v>366785</v>
          </cell>
          <cell r="D268">
            <v>36724</v>
          </cell>
        </row>
        <row r="269">
          <cell r="C269" t="str">
            <v>366786</v>
          </cell>
          <cell r="D269">
            <v>36725</v>
          </cell>
        </row>
        <row r="270">
          <cell r="C270" t="str">
            <v>366787</v>
          </cell>
          <cell r="D270">
            <v>36726</v>
          </cell>
        </row>
        <row r="271">
          <cell r="C271" t="str">
            <v>366788</v>
          </cell>
          <cell r="D271">
            <v>36727</v>
          </cell>
        </row>
        <row r="272">
          <cell r="C272" t="str">
            <v>366789</v>
          </cell>
          <cell r="D272">
            <v>36728</v>
          </cell>
        </row>
        <row r="273">
          <cell r="C273" t="str">
            <v>367080</v>
          </cell>
          <cell r="D273">
            <v>36747</v>
          </cell>
        </row>
        <row r="274">
          <cell r="C274" t="str">
            <v>367081</v>
          </cell>
          <cell r="D274">
            <v>36748</v>
          </cell>
        </row>
        <row r="275">
          <cell r="C275" t="str">
            <v>367082</v>
          </cell>
          <cell r="D275">
            <v>36749</v>
          </cell>
        </row>
        <row r="276">
          <cell r="C276" t="str">
            <v>367083</v>
          </cell>
          <cell r="D276">
            <v>36752</v>
          </cell>
        </row>
        <row r="277">
          <cell r="C277" t="str">
            <v>367084</v>
          </cell>
          <cell r="D277">
            <v>36753</v>
          </cell>
        </row>
        <row r="278">
          <cell r="C278" t="str">
            <v>367085</v>
          </cell>
          <cell r="D278">
            <v>36754</v>
          </cell>
        </row>
        <row r="279">
          <cell r="C279" t="str">
            <v>367086</v>
          </cell>
          <cell r="D279">
            <v>36755</v>
          </cell>
        </row>
        <row r="280">
          <cell r="C280" t="str">
            <v>367087</v>
          </cell>
          <cell r="D280">
            <v>36756</v>
          </cell>
        </row>
        <row r="281">
          <cell r="C281" t="str">
            <v>367088</v>
          </cell>
          <cell r="D281">
            <v>36759</v>
          </cell>
        </row>
        <row r="282">
          <cell r="C282" t="str">
            <v>367089</v>
          </cell>
          <cell r="D282">
            <v>36760</v>
          </cell>
        </row>
        <row r="283">
          <cell r="C283" t="str">
            <v>367390</v>
          </cell>
          <cell r="D283">
            <v>36781</v>
          </cell>
        </row>
        <row r="284">
          <cell r="C284" t="str">
            <v>367391</v>
          </cell>
          <cell r="D284">
            <v>36782</v>
          </cell>
        </row>
        <row r="285">
          <cell r="C285" t="str">
            <v>367392</v>
          </cell>
          <cell r="D285">
            <v>36783</v>
          </cell>
        </row>
        <row r="286">
          <cell r="C286" t="str">
            <v>367393</v>
          </cell>
          <cell r="D286">
            <v>36784</v>
          </cell>
        </row>
        <row r="287">
          <cell r="C287" t="str">
            <v>367394</v>
          </cell>
          <cell r="D287">
            <v>36787</v>
          </cell>
        </row>
        <row r="288">
          <cell r="C288" t="str">
            <v>367395</v>
          </cell>
          <cell r="D288">
            <v>36788</v>
          </cell>
        </row>
        <row r="289">
          <cell r="C289" t="str">
            <v>367396</v>
          </cell>
          <cell r="D289">
            <v>36789</v>
          </cell>
        </row>
        <row r="290">
          <cell r="C290" t="str">
            <v>367397</v>
          </cell>
          <cell r="D290">
            <v>36790</v>
          </cell>
        </row>
        <row r="291">
          <cell r="C291" t="str">
            <v>367398</v>
          </cell>
          <cell r="D291">
            <v>36791</v>
          </cell>
        </row>
        <row r="292">
          <cell r="C292" t="str">
            <v>367399</v>
          </cell>
          <cell r="D292">
            <v>36780</v>
          </cell>
        </row>
        <row r="293">
          <cell r="C293" t="str">
            <v>367700</v>
          </cell>
          <cell r="D293">
            <v>36811</v>
          </cell>
        </row>
        <row r="294">
          <cell r="C294" t="str">
            <v>367701</v>
          </cell>
          <cell r="D294">
            <v>36812</v>
          </cell>
        </row>
        <row r="295">
          <cell r="C295" t="str">
            <v>367702</v>
          </cell>
          <cell r="D295">
            <v>36815</v>
          </cell>
        </row>
        <row r="296">
          <cell r="C296" t="str">
            <v>367703</v>
          </cell>
          <cell r="D296">
            <v>36816</v>
          </cell>
        </row>
        <row r="297">
          <cell r="C297" t="str">
            <v>367704</v>
          </cell>
          <cell r="D297">
            <v>36817</v>
          </cell>
        </row>
        <row r="298">
          <cell r="C298" t="str">
            <v>367705</v>
          </cell>
          <cell r="D298">
            <v>36575</v>
          </cell>
        </row>
        <row r="299">
          <cell r="C299" t="str">
            <v>367706</v>
          </cell>
          <cell r="D299">
            <v>36819</v>
          </cell>
        </row>
        <row r="300">
          <cell r="C300" t="str">
            <v>367707</v>
          </cell>
          <cell r="D300">
            <v>36822</v>
          </cell>
        </row>
        <row r="301">
          <cell r="C301" t="str">
            <v>367708</v>
          </cell>
          <cell r="D301">
            <v>36809</v>
          </cell>
        </row>
        <row r="302">
          <cell r="C302" t="str">
            <v>367709</v>
          </cell>
          <cell r="D302">
            <v>36810</v>
          </cell>
        </row>
        <row r="303">
          <cell r="C303" t="str">
            <v>368000</v>
          </cell>
          <cell r="D303">
            <v>36845</v>
          </cell>
        </row>
        <row r="304">
          <cell r="C304" t="str">
            <v>368001</v>
          </cell>
          <cell r="D304">
            <v>36846</v>
          </cell>
        </row>
        <row r="305">
          <cell r="C305" t="str">
            <v>368002</v>
          </cell>
          <cell r="D305">
            <v>36847</v>
          </cell>
        </row>
        <row r="306">
          <cell r="C306" t="str">
            <v>368003</v>
          </cell>
          <cell r="D306">
            <v>36850</v>
          </cell>
        </row>
        <row r="307">
          <cell r="C307" t="str">
            <v>368004</v>
          </cell>
          <cell r="D307">
            <v>36851</v>
          </cell>
        </row>
        <row r="308">
          <cell r="C308" t="str">
            <v>368005</v>
          </cell>
          <cell r="D308">
            <v>36852</v>
          </cell>
        </row>
        <row r="309">
          <cell r="C309" t="str">
            <v>368006</v>
          </cell>
          <cell r="D309">
            <v>36853</v>
          </cell>
        </row>
        <row r="310">
          <cell r="C310" t="str">
            <v>368007</v>
          </cell>
          <cell r="D310">
            <v>36840</v>
          </cell>
        </row>
        <row r="311">
          <cell r="C311" t="str">
            <v>368008</v>
          </cell>
          <cell r="D311">
            <v>36843</v>
          </cell>
        </row>
        <row r="312">
          <cell r="C312" t="str">
            <v>368009</v>
          </cell>
          <cell r="D312">
            <v>36844</v>
          </cell>
        </row>
        <row r="313">
          <cell r="C313" t="str">
            <v>368310</v>
          </cell>
          <cell r="D313">
            <v>36878</v>
          </cell>
        </row>
        <row r="314">
          <cell r="C314" t="str">
            <v>368311</v>
          </cell>
          <cell r="D314">
            <v>36879</v>
          </cell>
        </row>
        <row r="315">
          <cell r="C315" t="str">
            <v>368312</v>
          </cell>
          <cell r="D315">
            <v>36880</v>
          </cell>
        </row>
        <row r="316">
          <cell r="C316" t="str">
            <v>368313</v>
          </cell>
          <cell r="D316">
            <v>36881</v>
          </cell>
        </row>
        <row r="317">
          <cell r="C317" t="str">
            <v>368314</v>
          </cell>
          <cell r="D317">
            <v>36882</v>
          </cell>
        </row>
        <row r="318">
          <cell r="C318" t="str">
            <v>368315</v>
          </cell>
          <cell r="D318">
            <v>36886</v>
          </cell>
        </row>
        <row r="319">
          <cell r="C319" t="str">
            <v>368316</v>
          </cell>
          <cell r="D319">
            <v>36872</v>
          </cell>
        </row>
        <row r="320">
          <cell r="C320" t="str">
            <v>368317</v>
          </cell>
          <cell r="D320">
            <v>36873</v>
          </cell>
        </row>
        <row r="321">
          <cell r="C321" t="str">
            <v>368318</v>
          </cell>
          <cell r="D321">
            <v>36874</v>
          </cell>
        </row>
        <row r="322">
          <cell r="C322" t="str">
            <v>368319</v>
          </cell>
          <cell r="D322">
            <v>36875</v>
          </cell>
        </row>
        <row r="323">
          <cell r="C323" t="str">
            <v>368610</v>
          </cell>
          <cell r="D323">
            <v>36908</v>
          </cell>
        </row>
        <row r="324">
          <cell r="C324" t="str">
            <v>368611</v>
          </cell>
          <cell r="D324">
            <v>36909</v>
          </cell>
        </row>
        <row r="325">
          <cell r="C325" t="str">
            <v>368612</v>
          </cell>
          <cell r="D325">
            <v>36910</v>
          </cell>
        </row>
        <row r="326">
          <cell r="C326" t="str">
            <v>368613</v>
          </cell>
          <cell r="D326">
            <v>36913</v>
          </cell>
        </row>
        <row r="327">
          <cell r="C327" t="str">
            <v>368614</v>
          </cell>
          <cell r="D327">
            <v>36914</v>
          </cell>
        </row>
        <row r="328">
          <cell r="C328" t="str">
            <v>368615</v>
          </cell>
          <cell r="D328">
            <v>36901</v>
          </cell>
        </row>
        <row r="329">
          <cell r="C329" t="str">
            <v>368616</v>
          </cell>
          <cell r="D329">
            <v>36902</v>
          </cell>
        </row>
        <row r="330">
          <cell r="C330" t="str">
            <v>368617</v>
          </cell>
          <cell r="D330">
            <v>36903</v>
          </cell>
        </row>
        <row r="331">
          <cell r="C331" t="str">
            <v>368618</v>
          </cell>
          <cell r="D331">
            <v>36906</v>
          </cell>
        </row>
        <row r="332">
          <cell r="C332" t="str">
            <v>368619</v>
          </cell>
          <cell r="D332">
            <v>36907</v>
          </cell>
        </row>
        <row r="333">
          <cell r="C333" t="str">
            <v>368920</v>
          </cell>
          <cell r="D333">
            <v>36941</v>
          </cell>
        </row>
        <row r="334">
          <cell r="C334" t="str">
            <v>368921</v>
          </cell>
          <cell r="D334">
            <v>36942</v>
          </cell>
        </row>
        <row r="335">
          <cell r="C335" t="str">
            <v>368922</v>
          </cell>
          <cell r="D335">
            <v>36943</v>
          </cell>
        </row>
        <row r="336">
          <cell r="C336" t="str">
            <v>368923</v>
          </cell>
          <cell r="D336">
            <v>36972</v>
          </cell>
        </row>
        <row r="337">
          <cell r="C337" t="str">
            <v>368924</v>
          </cell>
          <cell r="D337">
            <v>36931</v>
          </cell>
        </row>
        <row r="338">
          <cell r="C338" t="str">
            <v>368925</v>
          </cell>
          <cell r="D338">
            <v>36934</v>
          </cell>
        </row>
        <row r="339">
          <cell r="C339" t="str">
            <v>368926</v>
          </cell>
          <cell r="D339">
            <v>36935</v>
          </cell>
        </row>
        <row r="340">
          <cell r="C340" t="str">
            <v>368927</v>
          </cell>
          <cell r="D340">
            <v>36936</v>
          </cell>
        </row>
        <row r="341">
          <cell r="C341" t="str">
            <v>368928</v>
          </cell>
          <cell r="D341">
            <v>36937</v>
          </cell>
        </row>
        <row r="342">
          <cell r="C342" t="str">
            <v>368929</v>
          </cell>
          <cell r="D342">
            <v>36938</v>
          </cell>
        </row>
        <row r="343">
          <cell r="C343" t="str">
            <v>369230</v>
          </cell>
          <cell r="D343">
            <v>36970</v>
          </cell>
        </row>
        <row r="344">
          <cell r="C344" t="str">
            <v>369231</v>
          </cell>
          <cell r="D344">
            <v>36971</v>
          </cell>
        </row>
        <row r="345">
          <cell r="C345" t="str">
            <v>369232</v>
          </cell>
          <cell r="D345">
            <v>36972</v>
          </cell>
        </row>
        <row r="346">
          <cell r="C346" t="str">
            <v>369233</v>
          </cell>
          <cell r="D346">
            <v>36959</v>
          </cell>
        </row>
        <row r="347">
          <cell r="C347" t="str">
            <v>369234</v>
          </cell>
          <cell r="D347">
            <v>36962</v>
          </cell>
        </row>
        <row r="348">
          <cell r="C348" t="str">
            <v>369235</v>
          </cell>
          <cell r="D348">
            <v>36963</v>
          </cell>
        </row>
        <row r="349">
          <cell r="C349" t="str">
            <v>369236</v>
          </cell>
          <cell r="D349">
            <v>36964</v>
          </cell>
        </row>
        <row r="350">
          <cell r="C350" t="str">
            <v>369237</v>
          </cell>
          <cell r="D350">
            <v>36965</v>
          </cell>
        </row>
        <row r="351">
          <cell r="C351" t="str">
            <v>369238</v>
          </cell>
          <cell r="D351">
            <v>36966</v>
          </cell>
        </row>
        <row r="352">
          <cell r="C352" t="str">
            <v>369239</v>
          </cell>
          <cell r="D352">
            <v>36969</v>
          </cell>
        </row>
        <row r="353">
          <cell r="C353" t="str">
            <v>369510</v>
          </cell>
          <cell r="D353">
            <v>37005</v>
          </cell>
        </row>
        <row r="354">
          <cell r="C354" t="str">
            <v>369511</v>
          </cell>
          <cell r="D354">
            <v>37006</v>
          </cell>
        </row>
        <row r="355">
          <cell r="C355" t="str">
            <v>369512</v>
          </cell>
          <cell r="D355">
            <v>36991</v>
          </cell>
        </row>
        <row r="356">
          <cell r="C356" t="str">
            <v>369513</v>
          </cell>
          <cell r="D356">
            <v>36992</v>
          </cell>
        </row>
        <row r="357">
          <cell r="C357" t="str">
            <v>369514</v>
          </cell>
          <cell r="D357">
            <v>36997</v>
          </cell>
        </row>
        <row r="358">
          <cell r="C358" t="str">
            <v>369515</v>
          </cell>
          <cell r="D358">
            <v>36998</v>
          </cell>
        </row>
        <row r="359">
          <cell r="C359" t="str">
            <v>369516</v>
          </cell>
          <cell r="D359">
            <v>36999</v>
          </cell>
        </row>
        <row r="360">
          <cell r="C360" t="str">
            <v>369517</v>
          </cell>
          <cell r="D360">
            <v>37000</v>
          </cell>
        </row>
        <row r="361">
          <cell r="C361" t="str">
            <v>369518</v>
          </cell>
          <cell r="D361">
            <v>37001</v>
          </cell>
        </row>
        <row r="362">
          <cell r="C362" t="str">
            <v>369519</v>
          </cell>
          <cell r="D362">
            <v>37004</v>
          </cell>
        </row>
        <row r="363">
          <cell r="C363" t="str">
            <v>369820</v>
          </cell>
          <cell r="D363">
            <v>37034</v>
          </cell>
        </row>
        <row r="364">
          <cell r="C364" t="str">
            <v>369821</v>
          </cell>
          <cell r="D364">
            <v>37021</v>
          </cell>
        </row>
        <row r="365">
          <cell r="C365" t="str">
            <v>369822</v>
          </cell>
          <cell r="D365">
            <v>37022</v>
          </cell>
        </row>
        <row r="366">
          <cell r="C366" t="str">
            <v>369823</v>
          </cell>
          <cell r="D366">
            <v>37025</v>
          </cell>
        </row>
        <row r="367">
          <cell r="C367" t="str">
            <v>369824</v>
          </cell>
          <cell r="D367">
            <v>37026</v>
          </cell>
        </row>
        <row r="368">
          <cell r="C368" t="str">
            <v>369825</v>
          </cell>
          <cell r="D368">
            <v>37027</v>
          </cell>
        </row>
        <row r="369">
          <cell r="C369" t="str">
            <v>369826</v>
          </cell>
          <cell r="D369">
            <v>37028</v>
          </cell>
        </row>
        <row r="370">
          <cell r="C370" t="str">
            <v>369827</v>
          </cell>
          <cell r="D370">
            <v>37029</v>
          </cell>
        </row>
        <row r="371">
          <cell r="C371" t="str">
            <v>369828</v>
          </cell>
          <cell r="D371">
            <v>37032</v>
          </cell>
        </row>
        <row r="372">
          <cell r="C372" t="str">
            <v>369829</v>
          </cell>
          <cell r="D372">
            <v>37033</v>
          </cell>
        </row>
        <row r="373">
          <cell r="C373" t="str">
            <v>370120</v>
          </cell>
          <cell r="D373">
            <v>37053</v>
          </cell>
        </row>
        <row r="374">
          <cell r="C374" t="str">
            <v>370121</v>
          </cell>
          <cell r="D374">
            <v>37054</v>
          </cell>
        </row>
        <row r="375">
          <cell r="C375" t="str">
            <v>370122</v>
          </cell>
          <cell r="D375">
            <v>37055</v>
          </cell>
        </row>
        <row r="376">
          <cell r="C376" t="str">
            <v>370123</v>
          </cell>
          <cell r="D376">
            <v>37056</v>
          </cell>
        </row>
        <row r="377">
          <cell r="C377" t="str">
            <v>370124</v>
          </cell>
          <cell r="D377">
            <v>37057</v>
          </cell>
        </row>
        <row r="378">
          <cell r="C378" t="str">
            <v>370125</v>
          </cell>
          <cell r="D378">
            <v>37060</v>
          </cell>
        </row>
        <row r="379">
          <cell r="C379" t="str">
            <v>370126</v>
          </cell>
          <cell r="D379">
            <v>37061</v>
          </cell>
        </row>
        <row r="380">
          <cell r="C380" t="str">
            <v>370127</v>
          </cell>
          <cell r="D380">
            <v>37062</v>
          </cell>
        </row>
        <row r="381">
          <cell r="C381" t="str">
            <v>370128</v>
          </cell>
          <cell r="D381">
            <v>37063</v>
          </cell>
        </row>
        <row r="382">
          <cell r="C382" t="str">
            <v>370129</v>
          </cell>
          <cell r="D382">
            <v>37064</v>
          </cell>
        </row>
        <row r="383">
          <cell r="C383" t="str">
            <v>370430</v>
          </cell>
          <cell r="D383">
            <v>37083</v>
          </cell>
        </row>
        <row r="384">
          <cell r="C384" t="str">
            <v>370431</v>
          </cell>
          <cell r="D384">
            <v>37084</v>
          </cell>
        </row>
        <row r="385">
          <cell r="C385" t="str">
            <v>370432</v>
          </cell>
          <cell r="D385">
            <v>37085</v>
          </cell>
        </row>
        <row r="386">
          <cell r="C386" t="str">
            <v>370433</v>
          </cell>
          <cell r="D386">
            <v>37088</v>
          </cell>
        </row>
        <row r="387">
          <cell r="C387" t="str">
            <v>370434</v>
          </cell>
          <cell r="D387">
            <v>37089</v>
          </cell>
        </row>
        <row r="388">
          <cell r="C388" t="str">
            <v>370435</v>
          </cell>
          <cell r="D388">
            <v>37090</v>
          </cell>
        </row>
        <row r="389">
          <cell r="C389" t="str">
            <v>370436</v>
          </cell>
          <cell r="D389">
            <v>37091</v>
          </cell>
        </row>
        <row r="390">
          <cell r="C390" t="str">
            <v>370437</v>
          </cell>
          <cell r="D390">
            <v>37092</v>
          </cell>
        </row>
        <row r="391">
          <cell r="C391" t="str">
            <v>370438</v>
          </cell>
          <cell r="D391">
            <v>37095</v>
          </cell>
        </row>
        <row r="392">
          <cell r="C392" t="str">
            <v>370439</v>
          </cell>
          <cell r="D392">
            <v>37082</v>
          </cell>
        </row>
        <row r="393">
          <cell r="C393" t="str">
            <v>370730</v>
          </cell>
          <cell r="D393">
            <v>37116</v>
          </cell>
        </row>
        <row r="394">
          <cell r="C394" t="str">
            <v>370731</v>
          </cell>
          <cell r="D394">
            <v>37117</v>
          </cell>
        </row>
        <row r="395">
          <cell r="C395" t="str">
            <v>370732</v>
          </cell>
          <cell r="D395">
            <v>37118</v>
          </cell>
        </row>
        <row r="396">
          <cell r="C396" t="str">
            <v>370733</v>
          </cell>
          <cell r="D396">
            <v>37119</v>
          </cell>
        </row>
        <row r="397">
          <cell r="C397" t="str">
            <v>370734</v>
          </cell>
          <cell r="D397">
            <v>37120</v>
          </cell>
        </row>
        <row r="398">
          <cell r="C398" t="str">
            <v>370735</v>
          </cell>
          <cell r="D398">
            <v>37123</v>
          </cell>
        </row>
        <row r="399">
          <cell r="C399" t="str">
            <v>370736</v>
          </cell>
          <cell r="D399">
            <v>37124</v>
          </cell>
        </row>
        <row r="400">
          <cell r="C400" t="str">
            <v>370737</v>
          </cell>
          <cell r="D400">
            <v>37125</v>
          </cell>
        </row>
        <row r="401">
          <cell r="C401" t="str">
            <v>370738</v>
          </cell>
          <cell r="D401">
            <v>37112</v>
          </cell>
        </row>
        <row r="402">
          <cell r="C402" t="str">
            <v>370739</v>
          </cell>
          <cell r="D402">
            <v>37113</v>
          </cell>
        </row>
        <row r="403">
          <cell r="C403" t="str">
            <v>371040</v>
          </cell>
          <cell r="D403">
            <v>37148</v>
          </cell>
        </row>
        <row r="404">
          <cell r="C404" t="str">
            <v>371041</v>
          </cell>
          <cell r="D404">
            <v>37151</v>
          </cell>
        </row>
        <row r="405">
          <cell r="C405" t="str">
            <v>371042</v>
          </cell>
          <cell r="D405">
            <v>37152</v>
          </cell>
        </row>
        <row r="406">
          <cell r="C406" t="str">
            <v>371043</v>
          </cell>
          <cell r="D406">
            <v>37153</v>
          </cell>
        </row>
        <row r="407">
          <cell r="C407" t="str">
            <v>371044</v>
          </cell>
          <cell r="D407">
            <v>37154</v>
          </cell>
        </row>
        <row r="408">
          <cell r="C408" t="str">
            <v>371045</v>
          </cell>
          <cell r="D408">
            <v>37155</v>
          </cell>
        </row>
        <row r="409">
          <cell r="C409" t="str">
            <v>371046</v>
          </cell>
          <cell r="D409">
            <v>37158</v>
          </cell>
        </row>
        <row r="410">
          <cell r="C410" t="str">
            <v>371047</v>
          </cell>
          <cell r="D410">
            <v>37145</v>
          </cell>
        </row>
        <row r="411">
          <cell r="C411" t="str">
            <v>371048</v>
          </cell>
          <cell r="D411">
            <v>37146</v>
          </cell>
        </row>
        <row r="412">
          <cell r="C412" t="str">
            <v>371049</v>
          </cell>
          <cell r="D412">
            <v>37147</v>
          </cell>
        </row>
        <row r="413">
          <cell r="C413" t="str">
            <v>371350</v>
          </cell>
          <cell r="D413">
            <v>37180</v>
          </cell>
        </row>
        <row r="414">
          <cell r="C414" t="str">
            <v>371351</v>
          </cell>
          <cell r="D414">
            <v>37181</v>
          </cell>
        </row>
        <row r="415">
          <cell r="C415" t="str">
            <v>371352</v>
          </cell>
          <cell r="D415">
            <v>37182</v>
          </cell>
        </row>
        <row r="416">
          <cell r="C416" t="str">
            <v>371353</v>
          </cell>
          <cell r="D416">
            <v>37183</v>
          </cell>
        </row>
        <row r="417">
          <cell r="C417" t="str">
            <v>371354</v>
          </cell>
          <cell r="D417">
            <v>37186</v>
          </cell>
        </row>
        <row r="418">
          <cell r="C418" t="str">
            <v>371355</v>
          </cell>
          <cell r="D418">
            <v>37187</v>
          </cell>
        </row>
        <row r="419">
          <cell r="C419" t="str">
            <v>371356</v>
          </cell>
          <cell r="D419">
            <v>37174</v>
          </cell>
        </row>
        <row r="420">
          <cell r="C420" t="str">
            <v>371357</v>
          </cell>
          <cell r="D420">
            <v>37175</v>
          </cell>
        </row>
        <row r="421">
          <cell r="C421" t="str">
            <v>371358</v>
          </cell>
          <cell r="D421">
            <v>37176</v>
          </cell>
        </row>
        <row r="422">
          <cell r="C422" t="str">
            <v>371359</v>
          </cell>
          <cell r="D422">
            <v>37179</v>
          </cell>
        </row>
        <row r="423">
          <cell r="C423" t="str">
            <v>371650</v>
          </cell>
          <cell r="D423">
            <v>37214</v>
          </cell>
        </row>
        <row r="424">
          <cell r="C424" t="str">
            <v>371651</v>
          </cell>
          <cell r="D424">
            <v>37215</v>
          </cell>
        </row>
        <row r="425">
          <cell r="C425" t="str">
            <v>371652</v>
          </cell>
          <cell r="D425">
            <v>37216</v>
          </cell>
        </row>
        <row r="426">
          <cell r="C426" t="str">
            <v>371653</v>
          </cell>
          <cell r="D426">
            <v>37217</v>
          </cell>
        </row>
        <row r="427">
          <cell r="C427" t="str">
            <v>371654</v>
          </cell>
          <cell r="D427">
            <v>37218</v>
          </cell>
        </row>
        <row r="428">
          <cell r="C428" t="str">
            <v>371655</v>
          </cell>
          <cell r="D428">
            <v>37207</v>
          </cell>
        </row>
        <row r="429">
          <cell r="C429" t="str">
            <v>371656</v>
          </cell>
          <cell r="D429">
            <v>37208</v>
          </cell>
        </row>
        <row r="430">
          <cell r="C430" t="str">
            <v>371657</v>
          </cell>
          <cell r="D430">
            <v>37209</v>
          </cell>
        </row>
        <row r="431">
          <cell r="C431" t="str">
            <v>371658</v>
          </cell>
          <cell r="D431">
            <v>37210</v>
          </cell>
        </row>
        <row r="432">
          <cell r="C432" t="str">
            <v>371659</v>
          </cell>
          <cell r="D432">
            <v>37211</v>
          </cell>
        </row>
        <row r="433">
          <cell r="C433" t="str">
            <v>371960</v>
          </cell>
          <cell r="D433">
            <v>37244</v>
          </cell>
        </row>
        <row r="434">
          <cell r="C434" t="str">
            <v>371961</v>
          </cell>
          <cell r="D434">
            <v>37245</v>
          </cell>
        </row>
        <row r="435">
          <cell r="C435" t="str">
            <v>371962</v>
          </cell>
          <cell r="D435">
            <v>37246</v>
          </cell>
        </row>
        <row r="436">
          <cell r="C436" t="str">
            <v>371963</v>
          </cell>
          <cell r="D436">
            <v>37249</v>
          </cell>
        </row>
        <row r="437">
          <cell r="C437" t="str">
            <v>371964</v>
          </cell>
          <cell r="D437">
            <v>37236</v>
          </cell>
        </row>
        <row r="438">
          <cell r="C438" t="str">
            <v>371965</v>
          </cell>
          <cell r="D438">
            <v>37237</v>
          </cell>
        </row>
        <row r="439">
          <cell r="C439" t="str">
            <v>371966</v>
          </cell>
          <cell r="D439">
            <v>37238</v>
          </cell>
        </row>
        <row r="440">
          <cell r="C440" t="str">
            <v>371967</v>
          </cell>
          <cell r="D440">
            <v>37239</v>
          </cell>
        </row>
        <row r="441">
          <cell r="C441" t="str">
            <v>371968</v>
          </cell>
          <cell r="D441">
            <v>37242</v>
          </cell>
        </row>
        <row r="442">
          <cell r="C442" t="str">
            <v>371969</v>
          </cell>
          <cell r="D442">
            <v>37243</v>
          </cell>
        </row>
        <row r="443">
          <cell r="C443" t="str">
            <v>372260</v>
          </cell>
          <cell r="D443">
            <v>37277</v>
          </cell>
        </row>
        <row r="444">
          <cell r="C444" t="str">
            <v>372261</v>
          </cell>
          <cell r="D444">
            <v>37278</v>
          </cell>
        </row>
        <row r="445">
          <cell r="C445" t="str">
            <v>372262</v>
          </cell>
          <cell r="D445">
            <v>37279</v>
          </cell>
        </row>
        <row r="446">
          <cell r="C446" t="str">
            <v>372263</v>
          </cell>
          <cell r="D446">
            <v>37266</v>
          </cell>
        </row>
        <row r="447">
          <cell r="C447" t="str">
            <v>372264</v>
          </cell>
          <cell r="D447">
            <v>37267</v>
          </cell>
        </row>
        <row r="448">
          <cell r="C448" t="str">
            <v>372265</v>
          </cell>
          <cell r="D448">
            <v>37270</v>
          </cell>
        </row>
        <row r="449">
          <cell r="C449" t="str">
            <v>372266</v>
          </cell>
          <cell r="D449">
            <v>37271</v>
          </cell>
        </row>
        <row r="450">
          <cell r="C450" t="str">
            <v>372267</v>
          </cell>
          <cell r="D450">
            <v>37272</v>
          </cell>
        </row>
        <row r="451">
          <cell r="C451" t="str">
            <v>372268</v>
          </cell>
          <cell r="D451">
            <v>37273</v>
          </cell>
        </row>
        <row r="452">
          <cell r="C452" t="str">
            <v>372269</v>
          </cell>
          <cell r="D452">
            <v>37274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 de Cuentas"/>
      <sheetName val="Tablas SUNAT"/>
      <sheetName val="Tipos de Cambio"/>
      <sheetName val="Tasa IGV"/>
      <sheetName val="Clientes y Proveedores"/>
    </sheetNames>
    <sheetDataSet>
      <sheetData sheetId="3">
        <row r="5">
          <cell r="F5">
            <v>0.19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Informacion General"/>
      <sheetName val="Reg. Ventas"/>
      <sheetName val="Reg. Compras"/>
      <sheetName val="K.Val."/>
      <sheetName val="L.Diario"/>
    </sheetNames>
    <sheetDataSet>
      <sheetData sheetId="0">
        <row r="3">
          <cell r="N3">
            <v>40544</v>
          </cell>
          <cell r="O3">
            <v>2.808</v>
          </cell>
        </row>
        <row r="4">
          <cell r="N4">
            <v>40545</v>
          </cell>
          <cell r="O4">
            <v>2.808</v>
          </cell>
        </row>
        <row r="5">
          <cell r="N5">
            <v>40546</v>
          </cell>
          <cell r="O5">
            <v>2.808</v>
          </cell>
        </row>
        <row r="6">
          <cell r="N6">
            <v>40547</v>
          </cell>
          <cell r="O6">
            <v>2.802</v>
          </cell>
        </row>
        <row r="7">
          <cell r="N7">
            <v>40548</v>
          </cell>
          <cell r="O7">
            <v>2.8</v>
          </cell>
        </row>
        <row r="8">
          <cell r="N8">
            <v>40549</v>
          </cell>
          <cell r="O8">
            <v>2.801</v>
          </cell>
        </row>
        <row r="9">
          <cell r="N9">
            <v>40550</v>
          </cell>
          <cell r="O9">
            <v>2.804</v>
          </cell>
        </row>
        <row r="10">
          <cell r="N10">
            <v>40551</v>
          </cell>
          <cell r="O10">
            <v>2.804</v>
          </cell>
        </row>
        <row r="11">
          <cell r="N11">
            <v>40552</v>
          </cell>
          <cell r="O11">
            <v>2.804</v>
          </cell>
        </row>
        <row r="12">
          <cell r="N12">
            <v>40553</v>
          </cell>
          <cell r="O12">
            <v>2.804</v>
          </cell>
        </row>
        <row r="13">
          <cell r="N13">
            <v>40554</v>
          </cell>
          <cell r="O13">
            <v>2.804</v>
          </cell>
        </row>
        <row r="14">
          <cell r="N14">
            <v>40555</v>
          </cell>
          <cell r="O14">
            <v>2.8</v>
          </cell>
        </row>
        <row r="15">
          <cell r="N15">
            <v>40556</v>
          </cell>
          <cell r="O15">
            <v>2.792</v>
          </cell>
        </row>
        <row r="16">
          <cell r="N16">
            <v>40557</v>
          </cell>
          <cell r="O16">
            <v>2.787</v>
          </cell>
        </row>
        <row r="17">
          <cell r="N17">
            <v>40558</v>
          </cell>
          <cell r="O17">
            <v>2.787</v>
          </cell>
        </row>
        <row r="18">
          <cell r="N18">
            <v>40559</v>
          </cell>
          <cell r="O18">
            <v>2.787</v>
          </cell>
        </row>
        <row r="19">
          <cell r="N19">
            <v>40560</v>
          </cell>
          <cell r="O19">
            <v>2.787</v>
          </cell>
        </row>
        <row r="20">
          <cell r="N20">
            <v>40561</v>
          </cell>
          <cell r="O20">
            <v>2.785</v>
          </cell>
        </row>
        <row r="21">
          <cell r="N21">
            <v>40562</v>
          </cell>
          <cell r="O21">
            <v>2.784</v>
          </cell>
        </row>
        <row r="22">
          <cell r="N22">
            <v>40563</v>
          </cell>
          <cell r="O22">
            <v>2.779</v>
          </cell>
        </row>
        <row r="23">
          <cell r="N23">
            <v>40564</v>
          </cell>
          <cell r="O23">
            <v>2.775</v>
          </cell>
        </row>
        <row r="24">
          <cell r="N24">
            <v>40565</v>
          </cell>
          <cell r="O24">
            <v>2.773</v>
          </cell>
        </row>
        <row r="25">
          <cell r="N25">
            <v>40566</v>
          </cell>
          <cell r="O25">
            <v>2.773</v>
          </cell>
        </row>
        <row r="26">
          <cell r="N26">
            <v>40567</v>
          </cell>
          <cell r="O26">
            <v>2.773</v>
          </cell>
        </row>
        <row r="27">
          <cell r="N27">
            <v>40568</v>
          </cell>
          <cell r="O27">
            <v>2.772</v>
          </cell>
        </row>
        <row r="28">
          <cell r="N28">
            <v>40569</v>
          </cell>
          <cell r="O28">
            <v>2.775</v>
          </cell>
        </row>
        <row r="29">
          <cell r="N29">
            <v>40570</v>
          </cell>
          <cell r="O29">
            <v>2.774</v>
          </cell>
        </row>
        <row r="30">
          <cell r="N30">
            <v>40571</v>
          </cell>
          <cell r="O30">
            <v>2.771</v>
          </cell>
        </row>
        <row r="31">
          <cell r="N31">
            <v>40572</v>
          </cell>
          <cell r="O31">
            <v>2.774</v>
          </cell>
        </row>
        <row r="32">
          <cell r="N32">
            <v>40573</v>
          </cell>
          <cell r="O32">
            <v>2.774</v>
          </cell>
        </row>
        <row r="33">
          <cell r="N33">
            <v>40574</v>
          </cell>
          <cell r="O33">
            <v>2.774</v>
          </cell>
        </row>
        <row r="34">
          <cell r="N34">
            <v>40575</v>
          </cell>
          <cell r="O34">
            <v>2.771</v>
          </cell>
        </row>
        <row r="35">
          <cell r="N35">
            <v>40576</v>
          </cell>
          <cell r="O35">
            <v>2.766</v>
          </cell>
        </row>
        <row r="36">
          <cell r="N36">
            <v>40577</v>
          </cell>
          <cell r="O36">
            <v>2.766</v>
          </cell>
        </row>
        <row r="37">
          <cell r="N37">
            <v>40578</v>
          </cell>
          <cell r="O37">
            <v>2.768</v>
          </cell>
        </row>
        <row r="38">
          <cell r="N38">
            <v>40579</v>
          </cell>
          <cell r="O38">
            <v>2.767</v>
          </cell>
        </row>
        <row r="39">
          <cell r="N39">
            <v>40580</v>
          </cell>
          <cell r="O39">
            <v>2.767</v>
          </cell>
        </row>
        <row r="40">
          <cell r="N40">
            <v>40581</v>
          </cell>
          <cell r="O40">
            <v>2.767</v>
          </cell>
        </row>
        <row r="41">
          <cell r="N41">
            <v>40582</v>
          </cell>
          <cell r="O41">
            <v>2.766</v>
          </cell>
        </row>
        <row r="42">
          <cell r="N42">
            <v>40583</v>
          </cell>
          <cell r="O42">
            <v>2.767</v>
          </cell>
        </row>
        <row r="43">
          <cell r="N43">
            <v>40584</v>
          </cell>
          <cell r="O43">
            <v>2.767</v>
          </cell>
        </row>
        <row r="44">
          <cell r="N44">
            <v>40585</v>
          </cell>
          <cell r="O44">
            <v>2.767</v>
          </cell>
        </row>
        <row r="45">
          <cell r="N45">
            <v>40586</v>
          </cell>
          <cell r="O45">
            <v>2.765</v>
          </cell>
        </row>
        <row r="46">
          <cell r="N46">
            <v>40587</v>
          </cell>
          <cell r="O46">
            <v>2.765</v>
          </cell>
        </row>
        <row r="47">
          <cell r="N47">
            <v>40588</v>
          </cell>
          <cell r="O47">
            <v>2.765</v>
          </cell>
        </row>
        <row r="48">
          <cell r="N48">
            <v>40589</v>
          </cell>
          <cell r="O48">
            <v>2.765</v>
          </cell>
        </row>
        <row r="49">
          <cell r="N49">
            <v>40590</v>
          </cell>
          <cell r="O49">
            <v>2.769</v>
          </cell>
        </row>
        <row r="50">
          <cell r="N50">
            <v>40591</v>
          </cell>
          <cell r="O50">
            <v>2.77</v>
          </cell>
        </row>
        <row r="51">
          <cell r="N51">
            <v>40592</v>
          </cell>
          <cell r="O51">
            <v>2.766</v>
          </cell>
        </row>
        <row r="52">
          <cell r="N52">
            <v>40593</v>
          </cell>
          <cell r="O52">
            <v>2.766</v>
          </cell>
        </row>
        <row r="53">
          <cell r="N53">
            <v>40594</v>
          </cell>
          <cell r="O53">
            <v>2.766</v>
          </cell>
        </row>
        <row r="54">
          <cell r="N54">
            <v>40595</v>
          </cell>
          <cell r="O54">
            <v>2.766</v>
          </cell>
        </row>
        <row r="55">
          <cell r="N55">
            <v>40596</v>
          </cell>
          <cell r="O55">
            <v>2.769</v>
          </cell>
        </row>
        <row r="56">
          <cell r="N56">
            <v>40597</v>
          </cell>
          <cell r="O56">
            <v>2.775</v>
          </cell>
        </row>
        <row r="57">
          <cell r="N57">
            <v>40598</v>
          </cell>
          <cell r="O57">
            <v>2.789</v>
          </cell>
        </row>
        <row r="58">
          <cell r="N58">
            <v>40599</v>
          </cell>
          <cell r="O58">
            <v>2.781</v>
          </cell>
        </row>
        <row r="59">
          <cell r="N59">
            <v>40600</v>
          </cell>
          <cell r="O59">
            <v>2.775</v>
          </cell>
        </row>
        <row r="60">
          <cell r="N60">
            <v>40601</v>
          </cell>
          <cell r="O60">
            <v>2.775</v>
          </cell>
        </row>
        <row r="61">
          <cell r="N61">
            <v>40602</v>
          </cell>
          <cell r="O61">
            <v>2.775</v>
          </cell>
        </row>
        <row r="62">
          <cell r="N62">
            <v>40603</v>
          </cell>
          <cell r="O62">
            <v>2.774</v>
          </cell>
        </row>
        <row r="63">
          <cell r="N63">
            <v>40604</v>
          </cell>
          <cell r="O63">
            <v>2.777</v>
          </cell>
        </row>
        <row r="64">
          <cell r="N64">
            <v>40605</v>
          </cell>
          <cell r="O64">
            <v>2.774</v>
          </cell>
        </row>
        <row r="65">
          <cell r="N65">
            <v>40606</v>
          </cell>
          <cell r="O65">
            <v>2.77</v>
          </cell>
        </row>
        <row r="66">
          <cell r="N66">
            <v>40607</v>
          </cell>
          <cell r="O66">
            <v>2.769</v>
          </cell>
        </row>
        <row r="67">
          <cell r="N67">
            <v>40608</v>
          </cell>
          <cell r="O67">
            <v>2.769</v>
          </cell>
        </row>
        <row r="68">
          <cell r="N68">
            <v>40609</v>
          </cell>
          <cell r="O68">
            <v>2.769</v>
          </cell>
        </row>
        <row r="69">
          <cell r="N69">
            <v>40610</v>
          </cell>
          <cell r="O69">
            <v>2.768</v>
          </cell>
        </row>
        <row r="70">
          <cell r="N70">
            <v>40611</v>
          </cell>
          <cell r="O70">
            <v>2.77</v>
          </cell>
        </row>
        <row r="71">
          <cell r="N71">
            <v>40612</v>
          </cell>
          <cell r="O71">
            <v>2.769</v>
          </cell>
        </row>
        <row r="72">
          <cell r="N72">
            <v>40613</v>
          </cell>
          <cell r="O72">
            <v>2.77</v>
          </cell>
        </row>
        <row r="73">
          <cell r="N73">
            <v>40614</v>
          </cell>
          <cell r="O73">
            <v>2.769</v>
          </cell>
        </row>
        <row r="74">
          <cell r="N74">
            <v>40615</v>
          </cell>
          <cell r="O74">
            <v>2.769</v>
          </cell>
        </row>
        <row r="75">
          <cell r="N75">
            <v>40616</v>
          </cell>
          <cell r="O75">
            <v>2.769</v>
          </cell>
        </row>
        <row r="76">
          <cell r="N76">
            <v>40617</v>
          </cell>
          <cell r="O76">
            <v>2.769</v>
          </cell>
        </row>
        <row r="77">
          <cell r="N77">
            <v>40618</v>
          </cell>
          <cell r="O77">
            <v>2.769</v>
          </cell>
        </row>
        <row r="78">
          <cell r="N78">
            <v>40619</v>
          </cell>
          <cell r="O78">
            <v>2.769</v>
          </cell>
        </row>
        <row r="79">
          <cell r="N79">
            <v>40620</v>
          </cell>
          <cell r="O79">
            <v>2.768</v>
          </cell>
        </row>
        <row r="80">
          <cell r="N80">
            <v>40621</v>
          </cell>
          <cell r="O80">
            <v>2.767</v>
          </cell>
        </row>
        <row r="81">
          <cell r="N81">
            <v>40622</v>
          </cell>
          <cell r="O81">
            <v>2.767</v>
          </cell>
        </row>
        <row r="82">
          <cell r="N82">
            <v>40623</v>
          </cell>
          <cell r="O82">
            <v>2.767</v>
          </cell>
        </row>
        <row r="83">
          <cell r="N83">
            <v>40624</v>
          </cell>
          <cell r="O83">
            <v>2.78</v>
          </cell>
        </row>
        <row r="84">
          <cell r="N84">
            <v>40625</v>
          </cell>
          <cell r="O84">
            <v>2.782</v>
          </cell>
        </row>
        <row r="85">
          <cell r="N85">
            <v>40626</v>
          </cell>
          <cell r="O85">
            <v>2.778</v>
          </cell>
        </row>
        <row r="86">
          <cell r="N86">
            <v>40627</v>
          </cell>
          <cell r="O86">
            <v>2.777</v>
          </cell>
        </row>
        <row r="87">
          <cell r="N87">
            <v>40628</v>
          </cell>
          <cell r="O87">
            <v>2.787</v>
          </cell>
        </row>
        <row r="88">
          <cell r="N88">
            <v>40629</v>
          </cell>
          <cell r="O88">
            <v>2.787</v>
          </cell>
        </row>
        <row r="89">
          <cell r="N89">
            <v>40630</v>
          </cell>
          <cell r="O89">
            <v>2.787</v>
          </cell>
        </row>
        <row r="90">
          <cell r="N90">
            <v>40631</v>
          </cell>
          <cell r="O90">
            <v>2.809</v>
          </cell>
        </row>
        <row r="91">
          <cell r="N91">
            <v>40632</v>
          </cell>
          <cell r="O91">
            <v>2.813</v>
          </cell>
        </row>
        <row r="92">
          <cell r="N92">
            <v>40633</v>
          </cell>
          <cell r="O92">
            <v>2.809</v>
          </cell>
        </row>
        <row r="93">
          <cell r="N93">
            <v>40634</v>
          </cell>
          <cell r="O93">
            <v>2.802</v>
          </cell>
        </row>
        <row r="94">
          <cell r="N94">
            <v>40635</v>
          </cell>
          <cell r="O94">
            <v>2.805</v>
          </cell>
        </row>
        <row r="95">
          <cell r="N95">
            <v>40636</v>
          </cell>
          <cell r="O95">
            <v>2.805</v>
          </cell>
        </row>
        <row r="96">
          <cell r="N96">
            <v>40637</v>
          </cell>
          <cell r="O96">
            <v>2.805</v>
          </cell>
        </row>
        <row r="97">
          <cell r="N97">
            <v>40638</v>
          </cell>
          <cell r="O97">
            <v>2.81</v>
          </cell>
        </row>
        <row r="98">
          <cell r="N98">
            <v>40639</v>
          </cell>
          <cell r="O98">
            <v>2.808</v>
          </cell>
        </row>
        <row r="99">
          <cell r="N99">
            <v>40640</v>
          </cell>
          <cell r="O99">
            <v>2.809</v>
          </cell>
        </row>
        <row r="100">
          <cell r="N100">
            <v>40641</v>
          </cell>
          <cell r="O100">
            <v>2.804</v>
          </cell>
        </row>
        <row r="101">
          <cell r="N101">
            <v>40642</v>
          </cell>
          <cell r="O101">
            <v>2.799</v>
          </cell>
        </row>
        <row r="102">
          <cell r="N102">
            <v>40643</v>
          </cell>
          <cell r="O102">
            <v>2.799</v>
          </cell>
        </row>
        <row r="103">
          <cell r="N103">
            <v>40644</v>
          </cell>
          <cell r="O103">
            <v>2.799</v>
          </cell>
        </row>
        <row r="104">
          <cell r="N104">
            <v>40645</v>
          </cell>
          <cell r="O104">
            <v>2.799</v>
          </cell>
        </row>
        <row r="105">
          <cell r="N105">
            <v>40646</v>
          </cell>
          <cell r="O105">
            <v>2.807</v>
          </cell>
        </row>
        <row r="106">
          <cell r="N106">
            <v>40647</v>
          </cell>
          <cell r="O106">
            <v>2.814</v>
          </cell>
        </row>
        <row r="107">
          <cell r="N107">
            <v>40648</v>
          </cell>
          <cell r="O107">
            <v>2.822</v>
          </cell>
        </row>
        <row r="108">
          <cell r="N108">
            <v>40649</v>
          </cell>
          <cell r="O108">
            <v>2.822</v>
          </cell>
        </row>
        <row r="109">
          <cell r="N109">
            <v>40650</v>
          </cell>
          <cell r="O109">
            <v>2.822</v>
          </cell>
        </row>
        <row r="110">
          <cell r="N110">
            <v>40651</v>
          </cell>
          <cell r="O110">
            <v>2.822</v>
          </cell>
        </row>
        <row r="111">
          <cell r="N111">
            <v>40652</v>
          </cell>
          <cell r="O111">
            <v>2.822</v>
          </cell>
        </row>
        <row r="112">
          <cell r="N112">
            <v>40653</v>
          </cell>
          <cell r="O112">
            <v>2.822</v>
          </cell>
        </row>
        <row r="113">
          <cell r="N113">
            <v>40654</v>
          </cell>
          <cell r="O113">
            <v>2.82</v>
          </cell>
        </row>
        <row r="114">
          <cell r="N114">
            <v>40655</v>
          </cell>
          <cell r="O114">
            <v>2.82</v>
          </cell>
        </row>
        <row r="115">
          <cell r="N115">
            <v>40656</v>
          </cell>
          <cell r="O115">
            <v>2.82</v>
          </cell>
        </row>
        <row r="116">
          <cell r="N116">
            <v>40657</v>
          </cell>
          <cell r="O116">
            <v>2.82</v>
          </cell>
        </row>
        <row r="117">
          <cell r="N117">
            <v>40658</v>
          </cell>
          <cell r="O117">
            <v>2.82</v>
          </cell>
        </row>
        <row r="118">
          <cell r="N118">
            <v>40659</v>
          </cell>
          <cell r="O118">
            <v>2.821</v>
          </cell>
        </row>
        <row r="119">
          <cell r="N119">
            <v>40660</v>
          </cell>
          <cell r="O119">
            <v>2.825</v>
          </cell>
        </row>
        <row r="120">
          <cell r="N120">
            <v>40661</v>
          </cell>
          <cell r="O120">
            <v>2.832</v>
          </cell>
        </row>
        <row r="121">
          <cell r="N121">
            <v>40662</v>
          </cell>
          <cell r="O121">
            <v>2.824</v>
          </cell>
        </row>
        <row r="122">
          <cell r="N122">
            <v>40663</v>
          </cell>
          <cell r="O122">
            <v>2.82</v>
          </cell>
        </row>
        <row r="123">
          <cell r="N123">
            <v>40664</v>
          </cell>
          <cell r="O123">
            <v>2.82</v>
          </cell>
        </row>
        <row r="124">
          <cell r="N124">
            <v>40665</v>
          </cell>
          <cell r="O124">
            <v>2.82</v>
          </cell>
        </row>
        <row r="125">
          <cell r="N125">
            <v>40666</v>
          </cell>
          <cell r="O125">
            <v>2.82</v>
          </cell>
        </row>
        <row r="126">
          <cell r="N126">
            <v>40667</v>
          </cell>
          <cell r="O126">
            <v>2.828</v>
          </cell>
        </row>
        <row r="127">
          <cell r="N127">
            <v>40668</v>
          </cell>
          <cell r="O127">
            <v>2.821</v>
          </cell>
        </row>
        <row r="128">
          <cell r="N128">
            <v>40669</v>
          </cell>
          <cell r="O128">
            <v>2.818</v>
          </cell>
        </row>
        <row r="129">
          <cell r="N129">
            <v>40670</v>
          </cell>
          <cell r="O129">
            <v>2.802</v>
          </cell>
        </row>
        <row r="130">
          <cell r="N130">
            <v>40671</v>
          </cell>
          <cell r="O130">
            <v>2.802</v>
          </cell>
        </row>
        <row r="131">
          <cell r="N131">
            <v>40672</v>
          </cell>
          <cell r="O131">
            <v>2.802</v>
          </cell>
        </row>
        <row r="132">
          <cell r="N132">
            <v>40673</v>
          </cell>
          <cell r="O132">
            <v>2.792</v>
          </cell>
        </row>
        <row r="133">
          <cell r="N133">
            <v>40674</v>
          </cell>
          <cell r="O133">
            <v>2.791</v>
          </cell>
        </row>
        <row r="134">
          <cell r="N134">
            <v>40675</v>
          </cell>
          <cell r="O134">
            <v>2.793</v>
          </cell>
        </row>
        <row r="135">
          <cell r="N135">
            <v>40676</v>
          </cell>
          <cell r="O135">
            <v>2.782</v>
          </cell>
        </row>
        <row r="136">
          <cell r="N136">
            <v>40677</v>
          </cell>
          <cell r="O136">
            <v>2.768</v>
          </cell>
        </row>
        <row r="137">
          <cell r="N137">
            <v>40678</v>
          </cell>
          <cell r="O137">
            <v>2.768</v>
          </cell>
        </row>
        <row r="138">
          <cell r="N138">
            <v>40679</v>
          </cell>
          <cell r="O138">
            <v>2.768</v>
          </cell>
        </row>
        <row r="139">
          <cell r="N139">
            <v>40680</v>
          </cell>
          <cell r="O139">
            <v>2.76</v>
          </cell>
        </row>
        <row r="140">
          <cell r="N140">
            <v>40681</v>
          </cell>
          <cell r="O140">
            <v>2.76</v>
          </cell>
        </row>
        <row r="141">
          <cell r="N141">
            <v>40682</v>
          </cell>
          <cell r="O141">
            <v>2.753</v>
          </cell>
        </row>
        <row r="142">
          <cell r="N142">
            <v>40683</v>
          </cell>
          <cell r="O142">
            <v>2.753</v>
          </cell>
        </row>
        <row r="143">
          <cell r="N143">
            <v>40684</v>
          </cell>
          <cell r="O143">
            <v>2.754</v>
          </cell>
        </row>
        <row r="144">
          <cell r="N144">
            <v>40685</v>
          </cell>
          <cell r="O144">
            <v>2.754</v>
          </cell>
        </row>
        <row r="145">
          <cell r="N145">
            <v>40686</v>
          </cell>
          <cell r="O145">
            <v>2.754</v>
          </cell>
        </row>
        <row r="146">
          <cell r="N146">
            <v>40687</v>
          </cell>
          <cell r="O146">
            <v>2.757</v>
          </cell>
        </row>
        <row r="147">
          <cell r="N147">
            <v>40688</v>
          </cell>
          <cell r="O147">
            <v>2.752</v>
          </cell>
        </row>
        <row r="148">
          <cell r="N148">
            <v>40689</v>
          </cell>
          <cell r="O148">
            <v>2.748</v>
          </cell>
        </row>
        <row r="149">
          <cell r="N149">
            <v>40690</v>
          </cell>
          <cell r="O149">
            <v>2.747</v>
          </cell>
        </row>
        <row r="150">
          <cell r="N150">
            <v>40691</v>
          </cell>
          <cell r="O150">
            <v>2.749</v>
          </cell>
        </row>
        <row r="151">
          <cell r="N151">
            <v>40692</v>
          </cell>
          <cell r="O151">
            <v>2.749</v>
          </cell>
        </row>
        <row r="152">
          <cell r="N152">
            <v>40693</v>
          </cell>
          <cell r="O152">
            <v>2.749</v>
          </cell>
        </row>
        <row r="153">
          <cell r="N153">
            <v>40694</v>
          </cell>
          <cell r="O153">
            <v>2.766</v>
          </cell>
        </row>
        <row r="154">
          <cell r="N154">
            <v>40695</v>
          </cell>
          <cell r="O154">
            <v>2.767</v>
          </cell>
        </row>
        <row r="155">
          <cell r="N155">
            <v>40696</v>
          </cell>
          <cell r="O155">
            <v>2.776</v>
          </cell>
        </row>
        <row r="156">
          <cell r="N156">
            <v>40697</v>
          </cell>
          <cell r="O156">
            <v>2.766</v>
          </cell>
        </row>
        <row r="157">
          <cell r="N157">
            <v>40698</v>
          </cell>
          <cell r="O157">
            <v>2.763</v>
          </cell>
        </row>
        <row r="158">
          <cell r="N158">
            <v>40699</v>
          </cell>
          <cell r="O158">
            <v>2.763</v>
          </cell>
        </row>
        <row r="159">
          <cell r="N159">
            <v>40700</v>
          </cell>
          <cell r="O159">
            <v>2.763</v>
          </cell>
        </row>
        <row r="160">
          <cell r="N160">
            <v>40701</v>
          </cell>
          <cell r="O160">
            <v>2.782</v>
          </cell>
        </row>
        <row r="161">
          <cell r="N161">
            <v>40702</v>
          </cell>
          <cell r="O161">
            <v>2.787</v>
          </cell>
        </row>
        <row r="162">
          <cell r="N162">
            <v>40703</v>
          </cell>
          <cell r="O162">
            <v>2.781</v>
          </cell>
        </row>
        <row r="163">
          <cell r="N163">
            <v>40704</v>
          </cell>
          <cell r="O163">
            <v>2.763</v>
          </cell>
        </row>
        <row r="164">
          <cell r="N164">
            <v>40705</v>
          </cell>
          <cell r="O164">
            <v>2.762</v>
          </cell>
        </row>
        <row r="165">
          <cell r="N165">
            <v>40706</v>
          </cell>
          <cell r="O165">
            <v>2.762</v>
          </cell>
        </row>
        <row r="166">
          <cell r="N166">
            <v>40707</v>
          </cell>
          <cell r="O166">
            <v>2.762</v>
          </cell>
        </row>
        <row r="167">
          <cell r="N167">
            <v>40708</v>
          </cell>
          <cell r="O167">
            <v>2.759</v>
          </cell>
        </row>
        <row r="168">
          <cell r="N168">
            <v>40709</v>
          </cell>
          <cell r="O168">
            <v>2.762</v>
          </cell>
        </row>
        <row r="169">
          <cell r="N169">
            <v>40710</v>
          </cell>
          <cell r="O169">
            <v>2.761</v>
          </cell>
        </row>
        <row r="170">
          <cell r="N170">
            <v>40711</v>
          </cell>
          <cell r="O170">
            <v>2.761</v>
          </cell>
        </row>
        <row r="171">
          <cell r="N171">
            <v>40712</v>
          </cell>
          <cell r="O171">
            <v>2.76</v>
          </cell>
        </row>
        <row r="172">
          <cell r="N172">
            <v>40713</v>
          </cell>
          <cell r="O172">
            <v>2.76</v>
          </cell>
        </row>
        <row r="173">
          <cell r="N173">
            <v>40714</v>
          </cell>
          <cell r="O173">
            <v>2.76</v>
          </cell>
        </row>
        <row r="174">
          <cell r="N174">
            <v>40715</v>
          </cell>
          <cell r="O174">
            <v>2.759</v>
          </cell>
        </row>
        <row r="175">
          <cell r="N175">
            <v>40716</v>
          </cell>
          <cell r="O175">
            <v>2.755</v>
          </cell>
        </row>
        <row r="176">
          <cell r="N176">
            <v>40717</v>
          </cell>
          <cell r="O176">
            <v>2.756</v>
          </cell>
        </row>
        <row r="177">
          <cell r="N177">
            <v>40718</v>
          </cell>
          <cell r="O177">
            <v>2.759</v>
          </cell>
        </row>
        <row r="178">
          <cell r="N178">
            <v>40719</v>
          </cell>
          <cell r="O178">
            <v>2.759</v>
          </cell>
        </row>
        <row r="179">
          <cell r="N179">
            <v>40720</v>
          </cell>
          <cell r="O179">
            <v>2.759</v>
          </cell>
        </row>
        <row r="180">
          <cell r="N180">
            <v>40721</v>
          </cell>
          <cell r="O180">
            <v>2.759</v>
          </cell>
        </row>
        <row r="181">
          <cell r="N181">
            <v>40722</v>
          </cell>
          <cell r="O181">
            <v>2.758</v>
          </cell>
        </row>
        <row r="182">
          <cell r="N182">
            <v>40723</v>
          </cell>
          <cell r="O182">
            <v>2.755</v>
          </cell>
        </row>
        <row r="183">
          <cell r="N183">
            <v>40724</v>
          </cell>
          <cell r="O183">
            <v>2.755</v>
          </cell>
        </row>
        <row r="184">
          <cell r="N184">
            <v>40725</v>
          </cell>
          <cell r="O184">
            <v>2.748</v>
          </cell>
        </row>
        <row r="185">
          <cell r="N185">
            <v>40726</v>
          </cell>
          <cell r="O185">
            <v>2.746</v>
          </cell>
        </row>
        <row r="186">
          <cell r="N186">
            <v>40727</v>
          </cell>
          <cell r="O186">
            <v>2.746</v>
          </cell>
        </row>
        <row r="187">
          <cell r="N187">
            <v>40728</v>
          </cell>
          <cell r="O187">
            <v>2.746</v>
          </cell>
        </row>
        <row r="188">
          <cell r="N188">
            <v>40729</v>
          </cell>
          <cell r="O188">
            <v>2.748</v>
          </cell>
        </row>
        <row r="189">
          <cell r="N189">
            <v>40730</v>
          </cell>
          <cell r="O189">
            <v>2.749</v>
          </cell>
        </row>
        <row r="190">
          <cell r="N190">
            <v>40731</v>
          </cell>
          <cell r="O190">
            <v>2.749</v>
          </cell>
        </row>
        <row r="191">
          <cell r="N191">
            <v>40732</v>
          </cell>
          <cell r="O191">
            <v>2.743</v>
          </cell>
        </row>
        <row r="192">
          <cell r="N192">
            <v>40733</v>
          </cell>
          <cell r="O192">
            <v>2.744</v>
          </cell>
        </row>
        <row r="193">
          <cell r="N193">
            <v>40734</v>
          </cell>
          <cell r="O193">
            <v>2.744</v>
          </cell>
        </row>
        <row r="194">
          <cell r="N194">
            <v>40735</v>
          </cell>
          <cell r="O194">
            <v>2.744</v>
          </cell>
        </row>
        <row r="195">
          <cell r="N195">
            <v>40736</v>
          </cell>
          <cell r="O195">
            <v>2.744</v>
          </cell>
        </row>
        <row r="196">
          <cell r="N196">
            <v>40737</v>
          </cell>
          <cell r="O196">
            <v>2.742</v>
          </cell>
        </row>
        <row r="197">
          <cell r="N197">
            <v>40738</v>
          </cell>
          <cell r="O197">
            <v>2.742</v>
          </cell>
        </row>
        <row r="198">
          <cell r="N198">
            <v>40739</v>
          </cell>
          <cell r="O198">
            <v>2.741</v>
          </cell>
        </row>
        <row r="199">
          <cell r="N199">
            <v>40740</v>
          </cell>
          <cell r="O199">
            <v>2.741</v>
          </cell>
        </row>
        <row r="200">
          <cell r="N200">
            <v>40741</v>
          </cell>
          <cell r="O200">
            <v>2.741</v>
          </cell>
        </row>
        <row r="201">
          <cell r="N201">
            <v>40742</v>
          </cell>
          <cell r="O201">
            <v>2.741</v>
          </cell>
        </row>
        <row r="202">
          <cell r="N202">
            <v>40743</v>
          </cell>
          <cell r="O202">
            <v>2.737</v>
          </cell>
        </row>
        <row r="203">
          <cell r="N203">
            <v>40744</v>
          </cell>
          <cell r="O203">
            <v>2.736</v>
          </cell>
        </row>
        <row r="204">
          <cell r="N204">
            <v>40745</v>
          </cell>
          <cell r="O204">
            <v>2.737</v>
          </cell>
        </row>
        <row r="205">
          <cell r="N205">
            <v>40746</v>
          </cell>
          <cell r="O205">
            <v>2.735</v>
          </cell>
        </row>
        <row r="206">
          <cell r="N206">
            <v>40747</v>
          </cell>
          <cell r="O206">
            <v>2.736</v>
          </cell>
        </row>
        <row r="207">
          <cell r="N207">
            <v>40748</v>
          </cell>
          <cell r="O207">
            <v>2.736</v>
          </cell>
        </row>
        <row r="208">
          <cell r="N208">
            <v>40749</v>
          </cell>
          <cell r="O208">
            <v>2.736</v>
          </cell>
        </row>
        <row r="209">
          <cell r="N209">
            <v>40750</v>
          </cell>
          <cell r="O209">
            <v>2.736</v>
          </cell>
        </row>
        <row r="210">
          <cell r="N210">
            <v>40751</v>
          </cell>
          <cell r="O210">
            <v>2.736</v>
          </cell>
        </row>
        <row r="211">
          <cell r="N211">
            <v>40752</v>
          </cell>
          <cell r="O211">
            <v>2.736</v>
          </cell>
        </row>
        <row r="212">
          <cell r="N212">
            <v>40753</v>
          </cell>
          <cell r="O212">
            <v>2.736</v>
          </cell>
        </row>
        <row r="213">
          <cell r="N213">
            <v>40754</v>
          </cell>
          <cell r="O213">
            <v>2.736</v>
          </cell>
        </row>
        <row r="214">
          <cell r="N214">
            <v>40755</v>
          </cell>
          <cell r="O214">
            <v>2.736</v>
          </cell>
        </row>
        <row r="215">
          <cell r="N215">
            <v>40756</v>
          </cell>
          <cell r="O215">
            <v>0</v>
          </cell>
        </row>
        <row r="216">
          <cell r="N216">
            <v>40757</v>
          </cell>
          <cell r="O216">
            <v>0</v>
          </cell>
        </row>
        <row r="217">
          <cell r="N217">
            <v>40758</v>
          </cell>
          <cell r="O217">
            <v>0</v>
          </cell>
        </row>
        <row r="218">
          <cell r="N218">
            <v>40759</v>
          </cell>
          <cell r="O218">
            <v>0</v>
          </cell>
        </row>
        <row r="219">
          <cell r="N219">
            <v>40760</v>
          </cell>
          <cell r="O219">
            <v>0</v>
          </cell>
        </row>
        <row r="220">
          <cell r="N220">
            <v>40761</v>
          </cell>
          <cell r="O220">
            <v>0</v>
          </cell>
        </row>
        <row r="221">
          <cell r="N221">
            <v>40762</v>
          </cell>
          <cell r="O221">
            <v>0</v>
          </cell>
        </row>
        <row r="222">
          <cell r="N222">
            <v>40763</v>
          </cell>
          <cell r="O222">
            <v>0</v>
          </cell>
        </row>
        <row r="223">
          <cell r="N223">
            <v>40764</v>
          </cell>
          <cell r="O223">
            <v>0</v>
          </cell>
        </row>
        <row r="224">
          <cell r="N224">
            <v>40765</v>
          </cell>
          <cell r="O224">
            <v>0</v>
          </cell>
        </row>
        <row r="225">
          <cell r="N225">
            <v>40766</v>
          </cell>
          <cell r="O225">
            <v>0</v>
          </cell>
        </row>
        <row r="226">
          <cell r="N226">
            <v>40767</v>
          </cell>
          <cell r="O226">
            <v>0</v>
          </cell>
        </row>
        <row r="227">
          <cell r="N227">
            <v>40768</v>
          </cell>
          <cell r="O227">
            <v>0</v>
          </cell>
        </row>
        <row r="228">
          <cell r="N228">
            <v>40769</v>
          </cell>
          <cell r="O228">
            <v>0</v>
          </cell>
        </row>
        <row r="229">
          <cell r="N229">
            <v>40770</v>
          </cell>
          <cell r="O229">
            <v>0</v>
          </cell>
        </row>
        <row r="230">
          <cell r="N230">
            <v>40771</v>
          </cell>
          <cell r="O230">
            <v>0</v>
          </cell>
        </row>
        <row r="231">
          <cell r="N231">
            <v>40772</v>
          </cell>
          <cell r="O231">
            <v>0</v>
          </cell>
        </row>
        <row r="232">
          <cell r="N232">
            <v>40773</v>
          </cell>
          <cell r="O232">
            <v>0</v>
          </cell>
        </row>
        <row r="233">
          <cell r="N233">
            <v>40774</v>
          </cell>
          <cell r="O233">
            <v>0</v>
          </cell>
        </row>
        <row r="234">
          <cell r="N234">
            <v>40775</v>
          </cell>
          <cell r="O234">
            <v>0</v>
          </cell>
        </row>
        <row r="235">
          <cell r="N235">
            <v>40776</v>
          </cell>
          <cell r="O235">
            <v>0</v>
          </cell>
        </row>
        <row r="236">
          <cell r="N236">
            <v>40777</v>
          </cell>
          <cell r="O236">
            <v>0</v>
          </cell>
        </row>
        <row r="237">
          <cell r="N237">
            <v>40778</v>
          </cell>
          <cell r="O237">
            <v>0</v>
          </cell>
        </row>
        <row r="238">
          <cell r="N238">
            <v>40779</v>
          </cell>
          <cell r="O238">
            <v>0</v>
          </cell>
        </row>
        <row r="239">
          <cell r="N239">
            <v>40780</v>
          </cell>
          <cell r="O239">
            <v>0</v>
          </cell>
        </row>
        <row r="240">
          <cell r="N240">
            <v>40781</v>
          </cell>
          <cell r="O240">
            <v>0</v>
          </cell>
        </row>
        <row r="241">
          <cell r="N241">
            <v>40782</v>
          </cell>
          <cell r="O241">
            <v>0</v>
          </cell>
        </row>
        <row r="242">
          <cell r="N242">
            <v>40783</v>
          </cell>
          <cell r="O242">
            <v>0</v>
          </cell>
        </row>
        <row r="243">
          <cell r="N243">
            <v>40784</v>
          </cell>
          <cell r="O243">
            <v>0</v>
          </cell>
        </row>
        <row r="244">
          <cell r="N244">
            <v>40785</v>
          </cell>
          <cell r="O244">
            <v>0</v>
          </cell>
        </row>
        <row r="245">
          <cell r="N245">
            <v>40786</v>
          </cell>
          <cell r="O245">
            <v>0</v>
          </cell>
        </row>
        <row r="246">
          <cell r="N246">
            <v>40787</v>
          </cell>
          <cell r="O246">
            <v>0</v>
          </cell>
        </row>
        <row r="247">
          <cell r="N247">
            <v>40788</v>
          </cell>
          <cell r="O247">
            <v>0</v>
          </cell>
        </row>
        <row r="248">
          <cell r="N248">
            <v>40789</v>
          </cell>
          <cell r="O248">
            <v>0</v>
          </cell>
        </row>
        <row r="249">
          <cell r="N249">
            <v>40790</v>
          </cell>
          <cell r="O249">
            <v>0</v>
          </cell>
        </row>
        <row r="250">
          <cell r="N250">
            <v>40791</v>
          </cell>
          <cell r="O250">
            <v>0</v>
          </cell>
        </row>
        <row r="251">
          <cell r="N251">
            <v>40792</v>
          </cell>
          <cell r="O251">
            <v>0</v>
          </cell>
        </row>
        <row r="252">
          <cell r="N252">
            <v>40793</v>
          </cell>
          <cell r="O252">
            <v>0</v>
          </cell>
        </row>
        <row r="253">
          <cell r="N253">
            <v>40794</v>
          </cell>
          <cell r="O253">
            <v>0</v>
          </cell>
        </row>
        <row r="254">
          <cell r="N254">
            <v>40795</v>
          </cell>
          <cell r="O254">
            <v>0</v>
          </cell>
        </row>
        <row r="255">
          <cell r="N255">
            <v>40796</v>
          </cell>
          <cell r="O255">
            <v>0</v>
          </cell>
        </row>
        <row r="256">
          <cell r="N256">
            <v>40797</v>
          </cell>
          <cell r="O256">
            <v>0</v>
          </cell>
        </row>
        <row r="257">
          <cell r="N257">
            <v>40798</v>
          </cell>
          <cell r="O257">
            <v>0</v>
          </cell>
        </row>
        <row r="258">
          <cell r="N258">
            <v>40799</v>
          </cell>
          <cell r="O258">
            <v>0</v>
          </cell>
        </row>
        <row r="259">
          <cell r="N259">
            <v>40800</v>
          </cell>
          <cell r="O259">
            <v>0</v>
          </cell>
        </row>
        <row r="260">
          <cell r="N260">
            <v>40801</v>
          </cell>
          <cell r="O260">
            <v>0</v>
          </cell>
        </row>
        <row r="261">
          <cell r="N261">
            <v>40802</v>
          </cell>
          <cell r="O261">
            <v>0</v>
          </cell>
        </row>
        <row r="262">
          <cell r="N262">
            <v>40803</v>
          </cell>
          <cell r="O262">
            <v>0</v>
          </cell>
        </row>
        <row r="263">
          <cell r="N263">
            <v>40804</v>
          </cell>
          <cell r="O263">
            <v>0</v>
          </cell>
        </row>
        <row r="264">
          <cell r="N264">
            <v>40805</v>
          </cell>
          <cell r="O264">
            <v>0</v>
          </cell>
        </row>
        <row r="265">
          <cell r="N265">
            <v>40806</v>
          </cell>
          <cell r="O265">
            <v>0</v>
          </cell>
        </row>
        <row r="266">
          <cell r="N266">
            <v>40807</v>
          </cell>
          <cell r="O266">
            <v>0</v>
          </cell>
        </row>
        <row r="267">
          <cell r="N267">
            <v>40808</v>
          </cell>
          <cell r="O267">
            <v>0</v>
          </cell>
        </row>
        <row r="268">
          <cell r="N268">
            <v>40809</v>
          </cell>
          <cell r="O268">
            <v>0</v>
          </cell>
        </row>
        <row r="269">
          <cell r="N269">
            <v>40810</v>
          </cell>
          <cell r="O269">
            <v>0</v>
          </cell>
        </row>
        <row r="270">
          <cell r="N270">
            <v>40811</v>
          </cell>
          <cell r="O270">
            <v>0</v>
          </cell>
        </row>
        <row r="271">
          <cell r="N271">
            <v>40812</v>
          </cell>
          <cell r="O271">
            <v>0</v>
          </cell>
        </row>
        <row r="272">
          <cell r="N272">
            <v>40813</v>
          </cell>
          <cell r="O272">
            <v>0</v>
          </cell>
        </row>
        <row r="273">
          <cell r="N273">
            <v>40814</v>
          </cell>
          <cell r="O273">
            <v>0</v>
          </cell>
        </row>
        <row r="274">
          <cell r="N274">
            <v>40815</v>
          </cell>
          <cell r="O274">
            <v>0</v>
          </cell>
        </row>
        <row r="275">
          <cell r="N275">
            <v>40816</v>
          </cell>
          <cell r="O275">
            <v>0</v>
          </cell>
        </row>
        <row r="276">
          <cell r="N276">
            <v>40817</v>
          </cell>
          <cell r="O276">
            <v>0</v>
          </cell>
        </row>
        <row r="277">
          <cell r="N277">
            <v>40818</v>
          </cell>
          <cell r="O277">
            <v>0</v>
          </cell>
        </row>
        <row r="278">
          <cell r="N278">
            <v>40819</v>
          </cell>
          <cell r="O278">
            <v>0</v>
          </cell>
        </row>
        <row r="279">
          <cell r="N279">
            <v>40820</v>
          </cell>
          <cell r="O279">
            <v>0</v>
          </cell>
        </row>
        <row r="280">
          <cell r="N280">
            <v>40821</v>
          </cell>
          <cell r="O280">
            <v>0</v>
          </cell>
        </row>
        <row r="281">
          <cell r="N281">
            <v>40822</v>
          </cell>
          <cell r="O281">
            <v>0</v>
          </cell>
        </row>
        <row r="282">
          <cell r="N282">
            <v>40823</v>
          </cell>
          <cell r="O282">
            <v>0</v>
          </cell>
        </row>
        <row r="283">
          <cell r="N283">
            <v>40824</v>
          </cell>
          <cell r="O283">
            <v>0</v>
          </cell>
        </row>
        <row r="284">
          <cell r="N284">
            <v>40825</v>
          </cell>
          <cell r="O284">
            <v>0</v>
          </cell>
        </row>
        <row r="285">
          <cell r="N285">
            <v>40826</v>
          </cell>
          <cell r="O285">
            <v>0</v>
          </cell>
        </row>
        <row r="286">
          <cell r="N286">
            <v>40827</v>
          </cell>
          <cell r="O286">
            <v>0</v>
          </cell>
        </row>
        <row r="287">
          <cell r="N287">
            <v>40828</v>
          </cell>
          <cell r="O287">
            <v>0</v>
          </cell>
        </row>
        <row r="288">
          <cell r="N288">
            <v>40829</v>
          </cell>
          <cell r="O288">
            <v>0</v>
          </cell>
        </row>
        <row r="289">
          <cell r="N289">
            <v>40830</v>
          </cell>
          <cell r="O289">
            <v>0</v>
          </cell>
        </row>
        <row r="290">
          <cell r="N290">
            <v>40831</v>
          </cell>
          <cell r="O290">
            <v>0</v>
          </cell>
        </row>
        <row r="291">
          <cell r="N291">
            <v>40832</v>
          </cell>
          <cell r="O291">
            <v>0</v>
          </cell>
        </row>
        <row r="292">
          <cell r="N292">
            <v>40833</v>
          </cell>
          <cell r="O292">
            <v>0</v>
          </cell>
        </row>
        <row r="293">
          <cell r="N293">
            <v>40834</v>
          </cell>
          <cell r="O293">
            <v>0</v>
          </cell>
        </row>
        <row r="294">
          <cell r="N294">
            <v>40835</v>
          </cell>
          <cell r="O294">
            <v>0</v>
          </cell>
        </row>
        <row r="295">
          <cell r="N295">
            <v>40836</v>
          </cell>
          <cell r="O295">
            <v>0</v>
          </cell>
        </row>
        <row r="296">
          <cell r="N296">
            <v>40837</v>
          </cell>
          <cell r="O296">
            <v>0</v>
          </cell>
        </row>
        <row r="297">
          <cell r="N297">
            <v>40838</v>
          </cell>
          <cell r="O297">
            <v>0</v>
          </cell>
        </row>
        <row r="298">
          <cell r="N298">
            <v>40839</v>
          </cell>
          <cell r="O298">
            <v>0</v>
          </cell>
        </row>
        <row r="299">
          <cell r="N299">
            <v>40840</v>
          </cell>
          <cell r="O299">
            <v>0</v>
          </cell>
        </row>
        <row r="300">
          <cell r="N300">
            <v>40841</v>
          </cell>
          <cell r="O300">
            <v>0</v>
          </cell>
        </row>
        <row r="301">
          <cell r="N301">
            <v>40842</v>
          </cell>
          <cell r="O301">
            <v>0</v>
          </cell>
        </row>
        <row r="302">
          <cell r="N302">
            <v>40843</v>
          </cell>
          <cell r="O302">
            <v>0</v>
          </cell>
        </row>
        <row r="303">
          <cell r="N303">
            <v>40844</v>
          </cell>
          <cell r="O303">
            <v>0</v>
          </cell>
        </row>
        <row r="304">
          <cell r="N304">
            <v>40845</v>
          </cell>
          <cell r="O304">
            <v>0</v>
          </cell>
        </row>
        <row r="305">
          <cell r="N305">
            <v>40846</v>
          </cell>
          <cell r="O305">
            <v>0</v>
          </cell>
        </row>
        <row r="306">
          <cell r="N306">
            <v>40847</v>
          </cell>
          <cell r="O306">
            <v>0</v>
          </cell>
        </row>
        <row r="307">
          <cell r="N307">
            <v>40848</v>
          </cell>
          <cell r="O307">
            <v>0</v>
          </cell>
        </row>
        <row r="308">
          <cell r="N308">
            <v>40849</v>
          </cell>
          <cell r="O308">
            <v>0</v>
          </cell>
        </row>
        <row r="309">
          <cell r="N309">
            <v>40850</v>
          </cell>
          <cell r="O309">
            <v>0</v>
          </cell>
        </row>
        <row r="310">
          <cell r="N310">
            <v>40851</v>
          </cell>
          <cell r="O310">
            <v>0</v>
          </cell>
        </row>
        <row r="311">
          <cell r="N311">
            <v>40852</v>
          </cell>
          <cell r="O311">
            <v>0</v>
          </cell>
        </row>
        <row r="312">
          <cell r="N312">
            <v>40853</v>
          </cell>
          <cell r="O312">
            <v>0</v>
          </cell>
        </row>
        <row r="313">
          <cell r="N313">
            <v>40854</v>
          </cell>
          <cell r="O313">
            <v>0</v>
          </cell>
        </row>
        <row r="314">
          <cell r="N314">
            <v>40855</v>
          </cell>
          <cell r="O314">
            <v>0</v>
          </cell>
        </row>
        <row r="315">
          <cell r="N315">
            <v>40856</v>
          </cell>
          <cell r="O315">
            <v>0</v>
          </cell>
        </row>
        <row r="316">
          <cell r="N316">
            <v>40857</v>
          </cell>
          <cell r="O316">
            <v>0</v>
          </cell>
        </row>
        <row r="317">
          <cell r="N317">
            <v>40858</v>
          </cell>
          <cell r="O317">
            <v>0</v>
          </cell>
        </row>
        <row r="318">
          <cell r="N318">
            <v>40859</v>
          </cell>
          <cell r="O318">
            <v>0</v>
          </cell>
        </row>
        <row r="319">
          <cell r="N319">
            <v>40860</v>
          </cell>
          <cell r="O319">
            <v>0</v>
          </cell>
        </row>
        <row r="320">
          <cell r="N320">
            <v>40861</v>
          </cell>
          <cell r="O320">
            <v>0</v>
          </cell>
        </row>
        <row r="321">
          <cell r="N321">
            <v>40862</v>
          </cell>
          <cell r="O321">
            <v>0</v>
          </cell>
        </row>
        <row r="322">
          <cell r="N322">
            <v>40863</v>
          </cell>
          <cell r="O322">
            <v>0</v>
          </cell>
        </row>
        <row r="323">
          <cell r="N323">
            <v>40864</v>
          </cell>
          <cell r="O323">
            <v>0</v>
          </cell>
        </row>
        <row r="324">
          <cell r="N324">
            <v>40865</v>
          </cell>
          <cell r="O324">
            <v>0</v>
          </cell>
        </row>
        <row r="325">
          <cell r="N325">
            <v>40866</v>
          </cell>
          <cell r="O325">
            <v>0</v>
          </cell>
        </row>
        <row r="326">
          <cell r="N326">
            <v>40867</v>
          </cell>
          <cell r="O326">
            <v>0</v>
          </cell>
        </row>
        <row r="327">
          <cell r="N327">
            <v>40868</v>
          </cell>
          <cell r="O327">
            <v>0</v>
          </cell>
        </row>
        <row r="328">
          <cell r="N328">
            <v>40869</v>
          </cell>
          <cell r="O328">
            <v>0</v>
          </cell>
        </row>
        <row r="329">
          <cell r="N329">
            <v>40870</v>
          </cell>
          <cell r="O329">
            <v>0</v>
          </cell>
        </row>
        <row r="330">
          <cell r="N330">
            <v>40871</v>
          </cell>
          <cell r="O330">
            <v>0</v>
          </cell>
        </row>
        <row r="331">
          <cell r="N331">
            <v>40872</v>
          </cell>
          <cell r="O331">
            <v>0</v>
          </cell>
        </row>
        <row r="332">
          <cell r="N332">
            <v>40873</v>
          </cell>
          <cell r="O332">
            <v>0</v>
          </cell>
        </row>
        <row r="333">
          <cell r="N333">
            <v>40874</v>
          </cell>
          <cell r="O333">
            <v>0</v>
          </cell>
        </row>
        <row r="334">
          <cell r="N334">
            <v>40875</v>
          </cell>
          <cell r="O334">
            <v>0</v>
          </cell>
        </row>
        <row r="335">
          <cell r="N335">
            <v>40876</v>
          </cell>
          <cell r="O335">
            <v>0</v>
          </cell>
        </row>
        <row r="336">
          <cell r="N336">
            <v>40877</v>
          </cell>
          <cell r="O336">
            <v>0</v>
          </cell>
        </row>
        <row r="337">
          <cell r="N337">
            <v>40878</v>
          </cell>
          <cell r="O337">
            <v>0</v>
          </cell>
        </row>
        <row r="338">
          <cell r="N338">
            <v>40879</v>
          </cell>
          <cell r="O338">
            <v>0</v>
          </cell>
        </row>
        <row r="339">
          <cell r="N339">
            <v>40880</v>
          </cell>
          <cell r="O339">
            <v>0</v>
          </cell>
        </row>
        <row r="340">
          <cell r="N340">
            <v>40881</v>
          </cell>
          <cell r="O340">
            <v>0</v>
          </cell>
        </row>
        <row r="341">
          <cell r="N341">
            <v>40882</v>
          </cell>
          <cell r="O341">
            <v>0</v>
          </cell>
        </row>
        <row r="342">
          <cell r="N342">
            <v>40883</v>
          </cell>
          <cell r="O342">
            <v>0</v>
          </cell>
        </row>
        <row r="343">
          <cell r="N343">
            <v>40884</v>
          </cell>
          <cell r="O343">
            <v>0</v>
          </cell>
        </row>
        <row r="344">
          <cell r="N344">
            <v>40885</v>
          </cell>
          <cell r="O344">
            <v>0</v>
          </cell>
        </row>
        <row r="345">
          <cell r="N345">
            <v>40886</v>
          </cell>
          <cell r="O345">
            <v>0</v>
          </cell>
        </row>
        <row r="346">
          <cell r="N346">
            <v>40887</v>
          </cell>
          <cell r="O346">
            <v>0</v>
          </cell>
        </row>
        <row r="347">
          <cell r="N347">
            <v>40888</v>
          </cell>
          <cell r="O347">
            <v>0</v>
          </cell>
        </row>
        <row r="348">
          <cell r="N348">
            <v>40889</v>
          </cell>
          <cell r="O348">
            <v>0</v>
          </cell>
        </row>
        <row r="349">
          <cell r="N349">
            <v>40890</v>
          </cell>
          <cell r="O349">
            <v>0</v>
          </cell>
        </row>
        <row r="350">
          <cell r="N350">
            <v>40891</v>
          </cell>
          <cell r="O350">
            <v>0</v>
          </cell>
        </row>
        <row r="351">
          <cell r="N351">
            <v>40892</v>
          </cell>
          <cell r="O351">
            <v>0</v>
          </cell>
        </row>
        <row r="352">
          <cell r="N352">
            <v>40893</v>
          </cell>
          <cell r="O352">
            <v>0</v>
          </cell>
        </row>
        <row r="353">
          <cell r="N353">
            <v>40894</v>
          </cell>
          <cell r="O353">
            <v>0</v>
          </cell>
        </row>
        <row r="354">
          <cell r="N354">
            <v>40895</v>
          </cell>
          <cell r="O354">
            <v>0</v>
          </cell>
        </row>
        <row r="355">
          <cell r="N355">
            <v>40896</v>
          </cell>
          <cell r="O355">
            <v>0</v>
          </cell>
        </row>
        <row r="356">
          <cell r="N356">
            <v>40897</v>
          </cell>
          <cell r="O356">
            <v>0</v>
          </cell>
        </row>
        <row r="357">
          <cell r="N357">
            <v>40898</v>
          </cell>
          <cell r="O357">
            <v>0</v>
          </cell>
        </row>
        <row r="358">
          <cell r="N358">
            <v>40899</v>
          </cell>
          <cell r="O358">
            <v>0</v>
          </cell>
        </row>
        <row r="359">
          <cell r="N359">
            <v>40900</v>
          </cell>
          <cell r="O359">
            <v>0</v>
          </cell>
        </row>
        <row r="360">
          <cell r="N360">
            <v>40901</v>
          </cell>
          <cell r="O360">
            <v>0</v>
          </cell>
        </row>
        <row r="361">
          <cell r="N361">
            <v>40902</v>
          </cell>
          <cell r="O361">
            <v>0</v>
          </cell>
        </row>
        <row r="362">
          <cell r="N362">
            <v>40903</v>
          </cell>
          <cell r="O362">
            <v>0</v>
          </cell>
        </row>
        <row r="363">
          <cell r="N363">
            <v>40904</v>
          </cell>
          <cell r="O363">
            <v>0</v>
          </cell>
        </row>
        <row r="364">
          <cell r="N364">
            <v>40905</v>
          </cell>
          <cell r="O364">
            <v>0</v>
          </cell>
        </row>
        <row r="365">
          <cell r="N365">
            <v>40906</v>
          </cell>
          <cell r="O365">
            <v>0</v>
          </cell>
        </row>
        <row r="366">
          <cell r="N366">
            <v>40907</v>
          </cell>
          <cell r="O366">
            <v>0</v>
          </cell>
        </row>
        <row r="367">
          <cell r="N367">
            <v>40908</v>
          </cell>
          <cell r="O36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 de Cuentas"/>
      <sheetName val="Tablas SUNAT"/>
      <sheetName val="Tipos de Cambio"/>
      <sheetName val="Tasa IGV"/>
      <sheetName val="Clientes y Proveedores"/>
    </sheetNames>
    <sheetDataSet>
      <sheetData sheetId="3">
        <row r="5">
          <cell r="F5">
            <v>0.19</v>
          </cell>
          <cell r="G5">
            <v>1.19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"/>
      <sheetName val="Informacion General"/>
      <sheetName val="Reg. Ventas"/>
      <sheetName val="Reg. Compras"/>
      <sheetName val="K.Val."/>
      <sheetName val="L.Diario"/>
    </sheetNames>
    <sheetDataSet>
      <sheetData sheetId="0">
        <row r="3">
          <cell r="N3">
            <v>40544</v>
          </cell>
          <cell r="O3">
            <v>2.808</v>
          </cell>
          <cell r="P3">
            <v>2.809</v>
          </cell>
        </row>
        <row r="4">
          <cell r="N4">
            <v>40545</v>
          </cell>
          <cell r="O4">
            <v>2.808</v>
          </cell>
          <cell r="P4">
            <v>2.809</v>
          </cell>
        </row>
        <row r="5">
          <cell r="N5">
            <v>40546</v>
          </cell>
          <cell r="O5">
            <v>2.808</v>
          </cell>
          <cell r="P5">
            <v>2.809</v>
          </cell>
        </row>
        <row r="6">
          <cell r="N6">
            <v>40547</v>
          </cell>
          <cell r="O6">
            <v>2.802</v>
          </cell>
          <cell r="P6">
            <v>2.803</v>
          </cell>
        </row>
        <row r="7">
          <cell r="N7">
            <v>40548</v>
          </cell>
          <cell r="O7">
            <v>2.8</v>
          </cell>
          <cell r="P7">
            <v>2.801</v>
          </cell>
        </row>
        <row r="8">
          <cell r="N8">
            <v>40549</v>
          </cell>
          <cell r="O8">
            <v>2.801</v>
          </cell>
          <cell r="P8">
            <v>2.803</v>
          </cell>
          <cell r="U8">
            <v>0.18</v>
          </cell>
          <cell r="V8">
            <v>1.18</v>
          </cell>
        </row>
        <row r="9">
          <cell r="N9">
            <v>40550</v>
          </cell>
          <cell r="O9">
            <v>2.804</v>
          </cell>
          <cell r="P9">
            <v>2.805</v>
          </cell>
        </row>
        <row r="10">
          <cell r="N10">
            <v>40551</v>
          </cell>
          <cell r="O10">
            <v>2.804</v>
          </cell>
          <cell r="P10">
            <v>2.807</v>
          </cell>
        </row>
        <row r="11">
          <cell r="N11">
            <v>40552</v>
          </cell>
          <cell r="O11">
            <v>2.804</v>
          </cell>
          <cell r="P11">
            <v>2.807</v>
          </cell>
        </row>
        <row r="12">
          <cell r="N12">
            <v>40553</v>
          </cell>
          <cell r="O12">
            <v>2.804</v>
          </cell>
          <cell r="P12">
            <v>2.807</v>
          </cell>
        </row>
        <row r="13">
          <cell r="N13">
            <v>40554</v>
          </cell>
          <cell r="O13">
            <v>2.804</v>
          </cell>
          <cell r="P13">
            <v>2.806</v>
          </cell>
        </row>
        <row r="14">
          <cell r="N14">
            <v>40555</v>
          </cell>
          <cell r="O14">
            <v>2.8</v>
          </cell>
          <cell r="P14">
            <v>2.801</v>
          </cell>
        </row>
        <row r="15">
          <cell r="N15">
            <v>40556</v>
          </cell>
          <cell r="O15">
            <v>2.792</v>
          </cell>
          <cell r="P15">
            <v>2.794</v>
          </cell>
        </row>
        <row r="16">
          <cell r="N16">
            <v>40557</v>
          </cell>
          <cell r="O16">
            <v>2.787</v>
          </cell>
          <cell r="P16">
            <v>2.788</v>
          </cell>
        </row>
        <row r="17">
          <cell r="N17">
            <v>40558</v>
          </cell>
          <cell r="O17">
            <v>2.787</v>
          </cell>
          <cell r="P17">
            <v>2.789</v>
          </cell>
        </row>
        <row r="18">
          <cell r="N18">
            <v>40559</v>
          </cell>
          <cell r="O18">
            <v>2.787</v>
          </cell>
          <cell r="P18">
            <v>2.789</v>
          </cell>
        </row>
        <row r="19">
          <cell r="N19">
            <v>40560</v>
          </cell>
          <cell r="O19">
            <v>2.787</v>
          </cell>
          <cell r="P19">
            <v>2.789</v>
          </cell>
        </row>
        <row r="20">
          <cell r="N20">
            <v>40561</v>
          </cell>
          <cell r="O20">
            <v>2.785</v>
          </cell>
          <cell r="P20">
            <v>2.788</v>
          </cell>
        </row>
        <row r="21">
          <cell r="N21">
            <v>40562</v>
          </cell>
          <cell r="O21">
            <v>2.784</v>
          </cell>
          <cell r="P21">
            <v>2.786</v>
          </cell>
        </row>
        <row r="22">
          <cell r="N22">
            <v>40563</v>
          </cell>
          <cell r="O22">
            <v>2.779</v>
          </cell>
          <cell r="P22">
            <v>2.78</v>
          </cell>
        </row>
        <row r="23">
          <cell r="N23">
            <v>40564</v>
          </cell>
          <cell r="O23">
            <v>2.775</v>
          </cell>
          <cell r="P23">
            <v>2.776</v>
          </cell>
        </row>
        <row r="24">
          <cell r="N24">
            <v>40565</v>
          </cell>
          <cell r="O24">
            <v>2.773</v>
          </cell>
          <cell r="P24">
            <v>2.774</v>
          </cell>
        </row>
        <row r="25">
          <cell r="N25">
            <v>40566</v>
          </cell>
          <cell r="O25">
            <v>2.773</v>
          </cell>
          <cell r="P25">
            <v>2.774</v>
          </cell>
        </row>
        <row r="26">
          <cell r="N26">
            <v>40567</v>
          </cell>
          <cell r="O26">
            <v>2.773</v>
          </cell>
          <cell r="P26">
            <v>2.774</v>
          </cell>
        </row>
        <row r="27">
          <cell r="N27">
            <v>40568</v>
          </cell>
          <cell r="O27">
            <v>2.772</v>
          </cell>
          <cell r="P27">
            <v>2.774</v>
          </cell>
        </row>
        <row r="28">
          <cell r="N28">
            <v>40569</v>
          </cell>
          <cell r="O28">
            <v>2.775</v>
          </cell>
          <cell r="P28">
            <v>2.776</v>
          </cell>
        </row>
        <row r="29">
          <cell r="N29">
            <v>40570</v>
          </cell>
          <cell r="O29">
            <v>2.774</v>
          </cell>
          <cell r="P29">
            <v>2.773</v>
          </cell>
        </row>
        <row r="30">
          <cell r="N30">
            <v>40571</v>
          </cell>
          <cell r="O30">
            <v>2.771</v>
          </cell>
          <cell r="P30">
            <v>2.772</v>
          </cell>
        </row>
        <row r="31">
          <cell r="N31">
            <v>40572</v>
          </cell>
          <cell r="O31">
            <v>2.774</v>
          </cell>
          <cell r="P31">
            <v>2.775</v>
          </cell>
        </row>
        <row r="32">
          <cell r="N32">
            <v>40573</v>
          </cell>
          <cell r="O32">
            <v>2.774</v>
          </cell>
          <cell r="P32">
            <v>2.775</v>
          </cell>
        </row>
        <row r="33">
          <cell r="N33">
            <v>40574</v>
          </cell>
          <cell r="O33">
            <v>2.774</v>
          </cell>
          <cell r="P33">
            <v>2.775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21"/>
  <sheetViews>
    <sheetView zoomScalePageLayoutView="0" workbookViewId="0" topLeftCell="Y446">
      <selection activeCell="Y460" sqref="Y460"/>
    </sheetView>
  </sheetViews>
  <sheetFormatPr defaultColWidth="11.421875" defaultRowHeight="16.5" customHeight="1"/>
  <cols>
    <col min="2" max="2" width="56.140625" style="0" customWidth="1"/>
    <col min="4" max="4" width="8.421875" style="0" customWidth="1"/>
    <col min="5" max="5" width="62.140625" style="0" customWidth="1"/>
    <col min="7" max="7" width="8.57421875" style="0" customWidth="1"/>
    <col min="8" max="8" width="78.8515625" style="0" customWidth="1"/>
    <col min="10" max="10" width="6.140625" style="0" customWidth="1"/>
    <col min="11" max="11" width="41.7109375" style="0" customWidth="1"/>
    <col min="25" max="25" width="13.421875" style="0" customWidth="1"/>
    <col min="26" max="26" width="42.28125" style="267" customWidth="1"/>
  </cols>
  <sheetData>
    <row r="1" spans="1:26" ht="16.5" customHeight="1" thickBot="1">
      <c r="A1" s="172" t="s">
        <v>181</v>
      </c>
      <c r="B1" s="173"/>
      <c r="D1" s="183" t="s">
        <v>1005</v>
      </c>
      <c r="E1" s="184"/>
      <c r="F1" s="185"/>
      <c r="G1" s="183" t="s">
        <v>1006</v>
      </c>
      <c r="H1" s="186"/>
      <c r="I1" s="185"/>
      <c r="J1" s="183" t="s">
        <v>1007</v>
      </c>
      <c r="K1" s="187"/>
      <c r="M1" s="244" t="s">
        <v>1328</v>
      </c>
      <c r="N1" s="243"/>
      <c r="O1" s="243"/>
      <c r="P1" s="243"/>
      <c r="Q1" s="243"/>
      <c r="R1" s="243"/>
      <c r="S1" s="243"/>
      <c r="Y1" s="383" t="s">
        <v>1344</v>
      </c>
      <c r="Z1" s="383"/>
    </row>
    <row r="2" spans="1:26" ht="16.5" customHeight="1">
      <c r="A2" s="174" t="s">
        <v>69</v>
      </c>
      <c r="B2" s="124" t="s">
        <v>182</v>
      </c>
      <c r="D2" s="185"/>
      <c r="E2" s="185"/>
      <c r="F2" s="185"/>
      <c r="G2" s="185"/>
      <c r="H2" s="185"/>
      <c r="I2" s="185"/>
      <c r="J2" s="185"/>
      <c r="K2" s="185"/>
      <c r="O2" s="255" t="s">
        <v>1349</v>
      </c>
      <c r="P2" s="255" t="s">
        <v>1350</v>
      </c>
      <c r="Y2" s="266" t="s">
        <v>1346</v>
      </c>
      <c r="Z2" s="254" t="s">
        <v>1345</v>
      </c>
    </row>
    <row r="3" spans="1:26" ht="16.5" customHeight="1">
      <c r="A3" s="1"/>
      <c r="B3" s="175" t="s">
        <v>183</v>
      </c>
      <c r="D3" s="188" t="s">
        <v>1008</v>
      </c>
      <c r="E3" s="189" t="s">
        <v>1009</v>
      </c>
      <c r="F3" s="185"/>
      <c r="G3" s="188" t="s">
        <v>1008</v>
      </c>
      <c r="H3" s="190" t="s">
        <v>1010</v>
      </c>
      <c r="I3" s="185"/>
      <c r="J3" s="188" t="s">
        <v>1011</v>
      </c>
      <c r="K3" s="190" t="s">
        <v>1012</v>
      </c>
      <c r="M3" s="245">
        <v>1</v>
      </c>
      <c r="N3" s="246">
        <v>40544</v>
      </c>
      <c r="O3" s="256">
        <v>2.808</v>
      </c>
      <c r="P3" s="256">
        <v>2.809</v>
      </c>
      <c r="Y3" s="274" t="s">
        <v>1121</v>
      </c>
      <c r="Z3" s="273" t="s">
        <v>1347</v>
      </c>
    </row>
    <row r="4" spans="1:26" ht="16.5" customHeight="1">
      <c r="A4" s="176">
        <v>10</v>
      </c>
      <c r="B4" s="177" t="s">
        <v>184</v>
      </c>
      <c r="D4" s="191" t="s">
        <v>1013</v>
      </c>
      <c r="E4" s="192" t="s">
        <v>1014</v>
      </c>
      <c r="F4" s="185"/>
      <c r="G4" s="193" t="s">
        <v>914</v>
      </c>
      <c r="H4" s="194" t="s">
        <v>1015</v>
      </c>
      <c r="I4" s="185"/>
      <c r="J4" s="195" t="s">
        <v>1016</v>
      </c>
      <c r="K4" s="196" t="s">
        <v>1017</v>
      </c>
      <c r="M4" s="245">
        <f>M3+1</f>
        <v>2</v>
      </c>
      <c r="N4" s="246">
        <f>N3+1</f>
        <v>40545</v>
      </c>
      <c r="O4" s="256">
        <v>2.808</v>
      </c>
      <c r="P4" s="256">
        <v>2.809</v>
      </c>
      <c r="S4" s="248"/>
      <c r="T4" s="248"/>
      <c r="U4" s="248"/>
      <c r="V4" s="248"/>
      <c r="W4" s="248"/>
      <c r="Y4" s="274" t="s">
        <v>1180</v>
      </c>
      <c r="Z4" s="273" t="s">
        <v>1355</v>
      </c>
    </row>
    <row r="5" spans="1:26" ht="16.5" customHeight="1">
      <c r="A5" s="178">
        <v>101</v>
      </c>
      <c r="B5" s="179" t="s">
        <v>185</v>
      </c>
      <c r="D5" s="191" t="s">
        <v>1018</v>
      </c>
      <c r="E5" s="192" t="s">
        <v>1019</v>
      </c>
      <c r="F5" s="185"/>
      <c r="G5" s="193" t="s">
        <v>937</v>
      </c>
      <c r="H5" s="194" t="s">
        <v>1020</v>
      </c>
      <c r="I5" s="185"/>
      <c r="J5" s="195" t="s">
        <v>1021</v>
      </c>
      <c r="K5" s="196" t="s">
        <v>1022</v>
      </c>
      <c r="M5" s="245">
        <f aca="true" t="shared" si="0" ref="M5:N20">M4+1</f>
        <v>3</v>
      </c>
      <c r="N5" s="246">
        <f t="shared" si="0"/>
        <v>40546</v>
      </c>
      <c r="O5" s="256">
        <v>2.808</v>
      </c>
      <c r="P5" s="256">
        <v>2.809</v>
      </c>
      <c r="S5" s="248"/>
      <c r="T5" s="248"/>
      <c r="U5" s="248"/>
      <c r="V5" s="248"/>
      <c r="W5" s="248"/>
      <c r="Y5" s="274" t="s">
        <v>1359</v>
      </c>
      <c r="Z5" s="273" t="s">
        <v>1360</v>
      </c>
    </row>
    <row r="6" spans="1:26" ht="16.5" customHeight="1" thickBot="1">
      <c r="A6" s="178">
        <v>102</v>
      </c>
      <c r="B6" s="179" t="s">
        <v>186</v>
      </c>
      <c r="D6" s="191" t="s">
        <v>1023</v>
      </c>
      <c r="E6" s="192" t="s">
        <v>1024</v>
      </c>
      <c r="F6" s="185"/>
      <c r="G6" s="193" t="s">
        <v>954</v>
      </c>
      <c r="H6" s="194" t="s">
        <v>1025</v>
      </c>
      <c r="I6" s="185"/>
      <c r="J6" s="195" t="s">
        <v>1026</v>
      </c>
      <c r="K6" s="196" t="s">
        <v>1027</v>
      </c>
      <c r="M6" s="245">
        <f t="shared" si="0"/>
        <v>4</v>
      </c>
      <c r="N6" s="246">
        <f t="shared" si="0"/>
        <v>40547</v>
      </c>
      <c r="O6" s="256">
        <v>2.802</v>
      </c>
      <c r="P6" s="256">
        <v>2.803</v>
      </c>
      <c r="S6" s="248"/>
      <c r="T6" s="382" t="s">
        <v>1354</v>
      </c>
      <c r="U6" s="382"/>
      <c r="V6" s="382"/>
      <c r="W6" s="248"/>
      <c r="Y6" s="274">
        <v>20172446800</v>
      </c>
      <c r="Z6" s="273" t="s">
        <v>1385</v>
      </c>
    </row>
    <row r="7" spans="1:26" ht="16.5" customHeight="1" thickBot="1">
      <c r="A7" s="178">
        <v>103</v>
      </c>
      <c r="B7" s="179" t="s">
        <v>187</v>
      </c>
      <c r="D7" s="191" t="s">
        <v>1028</v>
      </c>
      <c r="E7" s="192" t="s">
        <v>1029</v>
      </c>
      <c r="F7" s="185"/>
      <c r="G7" s="185"/>
      <c r="H7" s="185"/>
      <c r="I7" s="185"/>
      <c r="J7" s="195" t="s">
        <v>1030</v>
      </c>
      <c r="K7" s="196" t="s">
        <v>1031</v>
      </c>
      <c r="M7" s="245">
        <f t="shared" si="0"/>
        <v>5</v>
      </c>
      <c r="N7" s="246">
        <f t="shared" si="0"/>
        <v>40548</v>
      </c>
      <c r="O7" s="256">
        <v>2.8</v>
      </c>
      <c r="P7" s="256">
        <v>2.801</v>
      </c>
      <c r="S7" s="248"/>
      <c r="T7" s="249" t="s">
        <v>1329</v>
      </c>
      <c r="U7" s="249" t="s">
        <v>1330</v>
      </c>
      <c r="V7" s="249" t="s">
        <v>1331</v>
      </c>
      <c r="W7" s="248"/>
      <c r="Y7" s="274">
        <v>20143623042</v>
      </c>
      <c r="Z7" s="273" t="s">
        <v>1361</v>
      </c>
    </row>
    <row r="8" spans="1:26" ht="16.5" customHeight="1">
      <c r="A8" s="178">
        <v>104</v>
      </c>
      <c r="B8" s="179" t="s">
        <v>188</v>
      </c>
      <c r="D8" s="191" t="s">
        <v>1032</v>
      </c>
      <c r="E8" s="192" t="s">
        <v>1033</v>
      </c>
      <c r="F8" s="185"/>
      <c r="G8" s="185"/>
      <c r="H8" s="185"/>
      <c r="I8" s="185"/>
      <c r="J8" s="195" t="s">
        <v>1034</v>
      </c>
      <c r="K8" s="196" t="s">
        <v>1035</v>
      </c>
      <c r="M8" s="245">
        <f t="shared" si="0"/>
        <v>6</v>
      </c>
      <c r="N8" s="246">
        <f t="shared" si="0"/>
        <v>40549</v>
      </c>
      <c r="O8" s="256">
        <v>2.801</v>
      </c>
      <c r="P8" s="256">
        <v>2.803</v>
      </c>
      <c r="S8" s="248"/>
      <c r="T8" s="250" t="s">
        <v>1332</v>
      </c>
      <c r="U8" s="251">
        <v>0.18</v>
      </c>
      <c r="V8" s="252">
        <v>1.18</v>
      </c>
      <c r="W8" s="248"/>
      <c r="Y8" s="274" t="s">
        <v>1362</v>
      </c>
      <c r="Z8" s="273" t="s">
        <v>1363</v>
      </c>
    </row>
    <row r="9" spans="1:26" ht="16.5" customHeight="1">
      <c r="A9" s="178">
        <v>1041</v>
      </c>
      <c r="B9" s="179" t="s">
        <v>189</v>
      </c>
      <c r="D9" s="191" t="s">
        <v>1036</v>
      </c>
      <c r="E9" s="192" t="s">
        <v>1037</v>
      </c>
      <c r="F9" s="185"/>
      <c r="G9" s="183" t="s">
        <v>1038</v>
      </c>
      <c r="H9" s="186"/>
      <c r="I9" s="185"/>
      <c r="J9" s="195" t="s">
        <v>1039</v>
      </c>
      <c r="K9" s="196" t="s">
        <v>1040</v>
      </c>
      <c r="M9" s="245">
        <f t="shared" si="0"/>
        <v>7</v>
      </c>
      <c r="N9" s="246">
        <f t="shared" si="0"/>
        <v>40550</v>
      </c>
      <c r="O9" s="256">
        <v>2.804</v>
      </c>
      <c r="P9" s="256">
        <v>2.805</v>
      </c>
      <c r="S9" s="248"/>
      <c r="T9" s="253" t="s">
        <v>1333</v>
      </c>
      <c r="U9" s="251">
        <v>0.18</v>
      </c>
      <c r="V9" s="252">
        <v>1.18</v>
      </c>
      <c r="W9" s="248"/>
      <c r="Y9" s="274" t="s">
        <v>1364</v>
      </c>
      <c r="Z9" s="273" t="s">
        <v>1365</v>
      </c>
    </row>
    <row r="10" spans="1:26" ht="16.5" customHeight="1">
      <c r="A10" s="178">
        <v>1042</v>
      </c>
      <c r="B10" s="179" t="s">
        <v>190</v>
      </c>
      <c r="D10" s="191" t="s">
        <v>1041</v>
      </c>
      <c r="E10" s="197" t="s">
        <v>1042</v>
      </c>
      <c r="F10" s="185"/>
      <c r="G10" s="198"/>
      <c r="H10" s="184"/>
      <c r="I10" s="185"/>
      <c r="J10" s="195" t="s">
        <v>1043</v>
      </c>
      <c r="K10" s="196" t="s">
        <v>1044</v>
      </c>
      <c r="M10" s="245">
        <f t="shared" si="0"/>
        <v>8</v>
      </c>
      <c r="N10" s="246">
        <f t="shared" si="0"/>
        <v>40551</v>
      </c>
      <c r="O10" s="256">
        <v>2.804</v>
      </c>
      <c r="P10" s="256">
        <v>2.807</v>
      </c>
      <c r="S10" s="248"/>
      <c r="T10" s="253" t="s">
        <v>1334</v>
      </c>
      <c r="U10" s="251">
        <v>0.18</v>
      </c>
      <c r="V10" s="252">
        <v>1.18</v>
      </c>
      <c r="W10" s="248"/>
      <c r="Y10" s="274">
        <v>20143625681</v>
      </c>
      <c r="Z10" s="273" t="s">
        <v>1366</v>
      </c>
    </row>
    <row r="11" spans="1:26" ht="16.5" customHeight="1">
      <c r="A11" s="178">
        <v>105</v>
      </c>
      <c r="B11" s="179" t="s">
        <v>191</v>
      </c>
      <c r="D11" s="191" t="s">
        <v>1045</v>
      </c>
      <c r="E11" s="199" t="s">
        <v>1046</v>
      </c>
      <c r="F11" s="185"/>
      <c r="G11" s="200" t="s">
        <v>1047</v>
      </c>
      <c r="H11" s="201" t="s">
        <v>1048</v>
      </c>
      <c r="I11" s="185"/>
      <c r="J11" s="195" t="s">
        <v>1049</v>
      </c>
      <c r="K11" s="196" t="s">
        <v>1050</v>
      </c>
      <c r="M11" s="245">
        <f t="shared" si="0"/>
        <v>9</v>
      </c>
      <c r="N11" s="246">
        <f t="shared" si="0"/>
        <v>40552</v>
      </c>
      <c r="O11" s="256">
        <v>2.804</v>
      </c>
      <c r="P11" s="256">
        <v>2.807</v>
      </c>
      <c r="S11" s="248"/>
      <c r="T11" s="253" t="s">
        <v>1335</v>
      </c>
      <c r="U11" s="251">
        <v>0.18</v>
      </c>
      <c r="V11" s="252">
        <v>1.18</v>
      </c>
      <c r="W11" s="248"/>
      <c r="Y11" s="274" t="s">
        <v>1367</v>
      </c>
      <c r="Z11" s="273" t="s">
        <v>1368</v>
      </c>
    </row>
    <row r="12" spans="1:26" ht="16.5" customHeight="1">
      <c r="A12" s="178">
        <v>1051</v>
      </c>
      <c r="B12" s="179" t="s">
        <v>191</v>
      </c>
      <c r="D12" s="191" t="s">
        <v>1051</v>
      </c>
      <c r="E12" s="192" t="s">
        <v>1052</v>
      </c>
      <c r="F12" s="185"/>
      <c r="G12" s="202">
        <v>1</v>
      </c>
      <c r="H12" s="203" t="s">
        <v>1053</v>
      </c>
      <c r="I12" s="185"/>
      <c r="J12" s="195" t="s">
        <v>1054</v>
      </c>
      <c r="K12" s="196" t="s">
        <v>1055</v>
      </c>
      <c r="M12" s="245">
        <f t="shared" si="0"/>
        <v>10</v>
      </c>
      <c r="N12" s="246">
        <f t="shared" si="0"/>
        <v>40553</v>
      </c>
      <c r="O12" s="256">
        <v>2.804</v>
      </c>
      <c r="P12" s="256">
        <v>2.807</v>
      </c>
      <c r="S12" s="248"/>
      <c r="T12" s="253" t="s">
        <v>1336</v>
      </c>
      <c r="U12" s="251">
        <v>0.18</v>
      </c>
      <c r="V12" s="252">
        <v>1.18</v>
      </c>
      <c r="W12" s="248"/>
      <c r="Y12" s="274" t="s">
        <v>1369</v>
      </c>
      <c r="Z12" s="273" t="s">
        <v>1370</v>
      </c>
    </row>
    <row r="13" spans="1:26" ht="16.5" customHeight="1">
      <c r="A13" s="178">
        <v>106</v>
      </c>
      <c r="B13" s="179" t="s">
        <v>192</v>
      </c>
      <c r="D13" s="191" t="s">
        <v>1056</v>
      </c>
      <c r="E13" s="192" t="s">
        <v>1057</v>
      </c>
      <c r="F13" s="185"/>
      <c r="G13" s="202">
        <v>2</v>
      </c>
      <c r="H13" s="203" t="s">
        <v>1058</v>
      </c>
      <c r="I13" s="185"/>
      <c r="J13" s="195" t="s">
        <v>1059</v>
      </c>
      <c r="K13" s="196" t="s">
        <v>1060</v>
      </c>
      <c r="M13" s="245">
        <f t="shared" si="0"/>
        <v>11</v>
      </c>
      <c r="N13" s="246">
        <f t="shared" si="0"/>
        <v>40554</v>
      </c>
      <c r="O13" s="256">
        <v>2.804</v>
      </c>
      <c r="P13" s="256">
        <v>2.806</v>
      </c>
      <c r="S13" s="248"/>
      <c r="T13" s="253" t="s">
        <v>1337</v>
      </c>
      <c r="U13" s="251">
        <v>0.18</v>
      </c>
      <c r="V13" s="252">
        <v>1.18</v>
      </c>
      <c r="W13" s="248"/>
      <c r="Y13" s="274" t="s">
        <v>1371</v>
      </c>
      <c r="Z13" s="273" t="s">
        <v>1391</v>
      </c>
    </row>
    <row r="14" spans="1:26" ht="16.5" customHeight="1">
      <c r="A14" s="178">
        <v>1061</v>
      </c>
      <c r="B14" s="179" t="s">
        <v>193</v>
      </c>
      <c r="D14" s="191" t="s">
        <v>916</v>
      </c>
      <c r="E14" s="199" t="s">
        <v>1061</v>
      </c>
      <c r="F14" s="185"/>
      <c r="G14" s="202">
        <v>3</v>
      </c>
      <c r="H14" s="203" t="s">
        <v>1062</v>
      </c>
      <c r="I14" s="185"/>
      <c r="J14" s="195" t="s">
        <v>1063</v>
      </c>
      <c r="K14" s="196" t="s">
        <v>1064</v>
      </c>
      <c r="M14" s="245">
        <f t="shared" si="0"/>
        <v>12</v>
      </c>
      <c r="N14" s="246">
        <f t="shared" si="0"/>
        <v>40555</v>
      </c>
      <c r="O14" s="256">
        <v>2.8</v>
      </c>
      <c r="P14" s="256">
        <v>2.801</v>
      </c>
      <c r="S14" s="248"/>
      <c r="T14" s="253" t="s">
        <v>1338</v>
      </c>
      <c r="U14" s="251">
        <v>0.18</v>
      </c>
      <c r="V14" s="252">
        <v>1.18</v>
      </c>
      <c r="W14" s="248"/>
      <c r="Y14" s="274" t="s">
        <v>1372</v>
      </c>
      <c r="Z14" s="273" t="s">
        <v>1373</v>
      </c>
    </row>
    <row r="15" spans="1:26" ht="16.5" customHeight="1">
      <c r="A15" s="178">
        <v>1062</v>
      </c>
      <c r="B15" s="179" t="s">
        <v>194</v>
      </c>
      <c r="D15" s="191" t="s">
        <v>1065</v>
      </c>
      <c r="E15" s="192" t="s">
        <v>1066</v>
      </c>
      <c r="F15" s="185"/>
      <c r="G15" s="202">
        <v>4</v>
      </c>
      <c r="H15" s="203" t="s">
        <v>1067</v>
      </c>
      <c r="I15" s="185"/>
      <c r="J15" s="195" t="s">
        <v>1068</v>
      </c>
      <c r="K15" s="196" t="s">
        <v>1069</v>
      </c>
      <c r="M15" s="245">
        <f t="shared" si="0"/>
        <v>13</v>
      </c>
      <c r="N15" s="246">
        <f t="shared" si="0"/>
        <v>40556</v>
      </c>
      <c r="O15" s="256">
        <v>2.792</v>
      </c>
      <c r="P15" s="256">
        <v>2.794</v>
      </c>
      <c r="S15" s="248"/>
      <c r="T15" s="253" t="s">
        <v>1339</v>
      </c>
      <c r="U15" s="251">
        <v>0.18</v>
      </c>
      <c r="V15" s="252">
        <v>1.18</v>
      </c>
      <c r="W15" s="248"/>
      <c r="Y15" s="274" t="s">
        <v>1374</v>
      </c>
      <c r="Z15" s="273" t="s">
        <v>1375</v>
      </c>
    </row>
    <row r="16" spans="1:26" ht="16.5" customHeight="1">
      <c r="A16" s="178">
        <v>107</v>
      </c>
      <c r="B16" s="179" t="s">
        <v>195</v>
      </c>
      <c r="D16" s="191" t="s">
        <v>1070</v>
      </c>
      <c r="E16" s="192" t="s">
        <v>1071</v>
      </c>
      <c r="F16" s="185"/>
      <c r="G16" s="202">
        <v>5</v>
      </c>
      <c r="H16" s="203" t="s">
        <v>5</v>
      </c>
      <c r="I16" s="185"/>
      <c r="J16" s="195" t="s">
        <v>1072</v>
      </c>
      <c r="K16" s="196" t="s">
        <v>1073</v>
      </c>
      <c r="M16" s="245">
        <f t="shared" si="0"/>
        <v>14</v>
      </c>
      <c r="N16" s="246">
        <f t="shared" si="0"/>
        <v>40557</v>
      </c>
      <c r="O16" s="256">
        <v>2.787</v>
      </c>
      <c r="P16" s="256">
        <v>2.788</v>
      </c>
      <c r="S16" s="248"/>
      <c r="T16" s="253" t="s">
        <v>1340</v>
      </c>
      <c r="U16" s="251">
        <v>0.18</v>
      </c>
      <c r="V16" s="252">
        <v>1.18</v>
      </c>
      <c r="W16" s="248"/>
      <c r="Y16" s="274" t="s">
        <v>1376</v>
      </c>
      <c r="Z16" s="273" t="s">
        <v>1425</v>
      </c>
    </row>
    <row r="17" spans="1:26" ht="16.5" customHeight="1">
      <c r="A17" s="178">
        <v>1071</v>
      </c>
      <c r="B17" s="179" t="s">
        <v>196</v>
      </c>
      <c r="D17" s="191" t="s">
        <v>1074</v>
      </c>
      <c r="E17" s="192" t="s">
        <v>1075</v>
      </c>
      <c r="F17" s="185"/>
      <c r="G17" s="202">
        <v>6</v>
      </c>
      <c r="H17" s="203" t="s">
        <v>1076</v>
      </c>
      <c r="I17" s="185"/>
      <c r="J17" s="195" t="s">
        <v>1077</v>
      </c>
      <c r="K17" s="196" t="s">
        <v>1078</v>
      </c>
      <c r="M17" s="245">
        <f t="shared" si="0"/>
        <v>15</v>
      </c>
      <c r="N17" s="246">
        <f t="shared" si="0"/>
        <v>40558</v>
      </c>
      <c r="O17" s="256">
        <v>2.787</v>
      </c>
      <c r="P17" s="256">
        <v>2.789</v>
      </c>
      <c r="S17" s="248"/>
      <c r="T17" s="253" t="s">
        <v>1341</v>
      </c>
      <c r="U17" s="251">
        <v>0.18</v>
      </c>
      <c r="V17" s="252">
        <v>1.18</v>
      </c>
      <c r="W17" s="248"/>
      <c r="Y17" s="274" t="s">
        <v>1377</v>
      </c>
      <c r="Z17" s="273" t="s">
        <v>1613</v>
      </c>
    </row>
    <row r="18" spans="1:26" ht="16.5" customHeight="1">
      <c r="A18" s="176">
        <v>11</v>
      </c>
      <c r="B18" s="177" t="s">
        <v>197</v>
      </c>
      <c r="D18" s="191" t="s">
        <v>1079</v>
      </c>
      <c r="E18" s="192" t="s">
        <v>1080</v>
      </c>
      <c r="F18" s="185"/>
      <c r="G18" s="202">
        <v>7</v>
      </c>
      <c r="H18" s="203" t="s">
        <v>1081</v>
      </c>
      <c r="I18" s="185"/>
      <c r="J18" s="195" t="s">
        <v>1082</v>
      </c>
      <c r="K18" s="196" t="s">
        <v>1083</v>
      </c>
      <c r="M18" s="245">
        <f t="shared" si="0"/>
        <v>16</v>
      </c>
      <c r="N18" s="246">
        <f t="shared" si="0"/>
        <v>40559</v>
      </c>
      <c r="O18" s="256">
        <v>2.787</v>
      </c>
      <c r="P18" s="256">
        <v>2.789</v>
      </c>
      <c r="S18" s="248"/>
      <c r="T18" s="253" t="s">
        <v>1342</v>
      </c>
      <c r="U18" s="251">
        <v>0.18</v>
      </c>
      <c r="V18" s="252">
        <v>1.18</v>
      </c>
      <c r="W18" s="248"/>
      <c r="Y18" s="274" t="s">
        <v>1378</v>
      </c>
      <c r="Z18" s="273" t="s">
        <v>1379</v>
      </c>
    </row>
    <row r="19" spans="1:26" ht="16.5" customHeight="1">
      <c r="A19" s="178">
        <v>111</v>
      </c>
      <c r="B19" s="179" t="s">
        <v>198</v>
      </c>
      <c r="D19" s="191" t="s">
        <v>1084</v>
      </c>
      <c r="E19" s="192" t="s">
        <v>1085</v>
      </c>
      <c r="F19" s="185"/>
      <c r="G19" s="202">
        <v>8</v>
      </c>
      <c r="H19" s="204" t="s">
        <v>27</v>
      </c>
      <c r="I19" s="185"/>
      <c r="J19" s="195" t="s">
        <v>1086</v>
      </c>
      <c r="K19" s="196" t="s">
        <v>1087</v>
      </c>
      <c r="M19" s="245">
        <f t="shared" si="0"/>
        <v>17</v>
      </c>
      <c r="N19" s="246">
        <f t="shared" si="0"/>
        <v>40560</v>
      </c>
      <c r="O19" s="256">
        <v>2.787</v>
      </c>
      <c r="P19" s="256">
        <v>2.789</v>
      </c>
      <c r="S19" s="248"/>
      <c r="T19" s="253" t="s">
        <v>1343</v>
      </c>
      <c r="U19" s="251">
        <v>0.18</v>
      </c>
      <c r="V19" s="252">
        <v>1.18</v>
      </c>
      <c r="W19" s="248"/>
      <c r="Y19" s="274">
        <v>20523470761</v>
      </c>
      <c r="Z19" s="273" t="s">
        <v>1388</v>
      </c>
    </row>
    <row r="20" spans="1:26" ht="16.5" customHeight="1">
      <c r="A20" s="178">
        <v>1111</v>
      </c>
      <c r="B20" s="179" t="s">
        <v>199</v>
      </c>
      <c r="D20" s="191" t="s">
        <v>1088</v>
      </c>
      <c r="E20" s="192" t="s">
        <v>1089</v>
      </c>
      <c r="F20" s="185"/>
      <c r="G20" s="202">
        <v>9</v>
      </c>
      <c r="H20" s="203" t="s">
        <v>1090</v>
      </c>
      <c r="I20" s="185"/>
      <c r="J20" s="195" t="s">
        <v>1091</v>
      </c>
      <c r="K20" s="196" t="s">
        <v>1092</v>
      </c>
      <c r="M20" s="245">
        <f t="shared" si="0"/>
        <v>18</v>
      </c>
      <c r="N20" s="246">
        <f t="shared" si="0"/>
        <v>40561</v>
      </c>
      <c r="O20" s="256">
        <v>2.785</v>
      </c>
      <c r="P20" s="256">
        <v>2.788</v>
      </c>
      <c r="S20" s="248"/>
      <c r="T20" s="248"/>
      <c r="U20" s="248"/>
      <c r="V20" s="248"/>
      <c r="W20" s="248"/>
      <c r="Y20" s="274">
        <v>20491844338</v>
      </c>
      <c r="Z20" s="273" t="s">
        <v>1380</v>
      </c>
    </row>
    <row r="21" spans="1:26" ht="16.5" customHeight="1">
      <c r="A21" s="178">
        <v>11111</v>
      </c>
      <c r="B21" s="179" t="s">
        <v>200</v>
      </c>
      <c r="D21" s="191" t="s">
        <v>1093</v>
      </c>
      <c r="E21" s="194" t="s">
        <v>1094</v>
      </c>
      <c r="F21" s="185"/>
      <c r="G21" s="202">
        <v>10</v>
      </c>
      <c r="H21" s="203" t="s">
        <v>1095</v>
      </c>
      <c r="I21" s="185"/>
      <c r="J21" s="195" t="s">
        <v>1096</v>
      </c>
      <c r="K21" s="196" t="s">
        <v>1097</v>
      </c>
      <c r="M21" s="245">
        <f aca="true" t="shared" si="1" ref="M21:N33">M20+1</f>
        <v>19</v>
      </c>
      <c r="N21" s="246">
        <f t="shared" si="1"/>
        <v>40562</v>
      </c>
      <c r="O21" s="256">
        <v>2.784</v>
      </c>
      <c r="P21" s="256">
        <v>2.786</v>
      </c>
      <c r="Y21" s="274">
        <v>20495971342</v>
      </c>
      <c r="Z21" s="273" t="s">
        <v>1381</v>
      </c>
    </row>
    <row r="22" spans="1:26" ht="16.5" customHeight="1">
      <c r="A22" s="178">
        <v>11112</v>
      </c>
      <c r="B22" s="179" t="s">
        <v>201</v>
      </c>
      <c r="D22" s="191" t="s">
        <v>1098</v>
      </c>
      <c r="E22" s="194" t="s">
        <v>1099</v>
      </c>
      <c r="F22" s="185"/>
      <c r="G22" s="202">
        <v>11</v>
      </c>
      <c r="H22" s="203" t="s">
        <v>1100</v>
      </c>
      <c r="I22" s="185"/>
      <c r="J22" s="195" t="s">
        <v>1101</v>
      </c>
      <c r="K22" s="196" t="s">
        <v>1102</v>
      </c>
      <c r="M22" s="245">
        <f t="shared" si="1"/>
        <v>20</v>
      </c>
      <c r="N22" s="246">
        <f t="shared" si="1"/>
        <v>40563</v>
      </c>
      <c r="O22" s="256">
        <v>2.779</v>
      </c>
      <c r="P22" s="256">
        <v>2.78</v>
      </c>
      <c r="Y22" s="274" t="s">
        <v>1382</v>
      </c>
      <c r="Z22" s="273" t="s">
        <v>1383</v>
      </c>
    </row>
    <row r="23" spans="1:26" ht="16.5" customHeight="1">
      <c r="A23" s="178">
        <v>1112</v>
      </c>
      <c r="B23" s="179" t="s">
        <v>202</v>
      </c>
      <c r="D23" s="191" t="s">
        <v>1103</v>
      </c>
      <c r="E23" s="192" t="s">
        <v>1104</v>
      </c>
      <c r="F23" s="185"/>
      <c r="G23" s="202">
        <v>12</v>
      </c>
      <c r="H23" s="203" t="s">
        <v>1105</v>
      </c>
      <c r="I23" s="185"/>
      <c r="J23" s="195" t="s">
        <v>1106</v>
      </c>
      <c r="K23" s="196" t="s">
        <v>1107</v>
      </c>
      <c r="M23" s="245">
        <f t="shared" si="1"/>
        <v>21</v>
      </c>
      <c r="N23" s="246">
        <f t="shared" si="1"/>
        <v>40564</v>
      </c>
      <c r="O23" s="256">
        <v>2.775</v>
      </c>
      <c r="P23" s="256">
        <v>2.776</v>
      </c>
      <c r="T23" s="184" t="s">
        <v>1353</v>
      </c>
      <c r="Y23" s="274" t="s">
        <v>1348</v>
      </c>
      <c r="Z23" s="273" t="s">
        <v>1384</v>
      </c>
    </row>
    <row r="24" spans="1:26" ht="16.5" customHeight="1">
      <c r="A24" s="178">
        <v>11121</v>
      </c>
      <c r="B24" s="179" t="s">
        <v>200</v>
      </c>
      <c r="D24" s="185"/>
      <c r="E24" s="185"/>
      <c r="F24" s="185"/>
      <c r="G24" s="202">
        <v>13</v>
      </c>
      <c r="H24" s="203" t="s">
        <v>1108</v>
      </c>
      <c r="I24" s="185"/>
      <c r="J24" s="195" t="s">
        <v>1109</v>
      </c>
      <c r="K24" s="196" t="s">
        <v>1110</v>
      </c>
      <c r="M24" s="245">
        <f t="shared" si="1"/>
        <v>22</v>
      </c>
      <c r="N24" s="246">
        <f t="shared" si="1"/>
        <v>40565</v>
      </c>
      <c r="O24" s="256">
        <v>2.773</v>
      </c>
      <c r="P24" s="256">
        <v>2.774</v>
      </c>
      <c r="T24" t="s">
        <v>1353</v>
      </c>
      <c r="Y24" s="274" t="s">
        <v>1387</v>
      </c>
      <c r="Z24" s="273" t="s">
        <v>1386</v>
      </c>
    </row>
    <row r="25" spans="1:26" ht="16.5" customHeight="1">
      <c r="A25" s="178">
        <v>11122</v>
      </c>
      <c r="B25" s="179" t="s">
        <v>201</v>
      </c>
      <c r="D25" s="183" t="s">
        <v>1111</v>
      </c>
      <c r="E25" s="205"/>
      <c r="F25" s="185"/>
      <c r="G25" s="202">
        <v>14</v>
      </c>
      <c r="H25" s="206" t="s">
        <v>28</v>
      </c>
      <c r="I25" s="185"/>
      <c r="J25" s="195" t="s">
        <v>1112</v>
      </c>
      <c r="K25" s="196" t="s">
        <v>1113</v>
      </c>
      <c r="M25" s="245">
        <f t="shared" si="1"/>
        <v>23</v>
      </c>
      <c r="N25" s="246">
        <f t="shared" si="1"/>
        <v>40566</v>
      </c>
      <c r="O25" s="256">
        <v>2.773</v>
      </c>
      <c r="P25" s="256">
        <v>2.774</v>
      </c>
      <c r="W25" s="281"/>
      <c r="Y25" s="274" t="s">
        <v>1389</v>
      </c>
      <c r="Z25" s="273" t="s">
        <v>1390</v>
      </c>
    </row>
    <row r="26" spans="1:26" ht="16.5" customHeight="1">
      <c r="A26" s="178">
        <v>1113</v>
      </c>
      <c r="B26" s="179" t="s">
        <v>203</v>
      </c>
      <c r="D26" s="185"/>
      <c r="E26" s="185"/>
      <c r="F26" s="185"/>
      <c r="G26" s="202">
        <v>15</v>
      </c>
      <c r="H26" s="206" t="s">
        <v>1114</v>
      </c>
      <c r="I26" s="185"/>
      <c r="J26" s="195" t="s">
        <v>1115</v>
      </c>
      <c r="K26" s="196" t="s">
        <v>1116</v>
      </c>
      <c r="M26" s="245">
        <f t="shared" si="1"/>
        <v>24</v>
      </c>
      <c r="N26" s="246">
        <f t="shared" si="1"/>
        <v>40567</v>
      </c>
      <c r="O26" s="256">
        <v>2.773</v>
      </c>
      <c r="P26" s="256">
        <v>2.774</v>
      </c>
      <c r="Y26" s="274">
        <v>20148258601</v>
      </c>
      <c r="Z26" s="273" t="s">
        <v>1392</v>
      </c>
    </row>
    <row r="27" spans="1:26" ht="16.5" customHeight="1">
      <c r="A27" s="178">
        <v>11131</v>
      </c>
      <c r="B27" s="179" t="s">
        <v>200</v>
      </c>
      <c r="D27" s="188" t="s">
        <v>1008</v>
      </c>
      <c r="E27" s="189" t="s">
        <v>1117</v>
      </c>
      <c r="F27" s="185"/>
      <c r="G27" s="202">
        <v>16</v>
      </c>
      <c r="H27" s="203" t="s">
        <v>1118</v>
      </c>
      <c r="I27" s="185"/>
      <c r="J27" s="195" t="s">
        <v>1119</v>
      </c>
      <c r="K27" s="196" t="s">
        <v>1120</v>
      </c>
      <c r="M27" s="245">
        <f t="shared" si="1"/>
        <v>25</v>
      </c>
      <c r="N27" s="246">
        <f t="shared" si="1"/>
        <v>40568</v>
      </c>
      <c r="O27" s="256">
        <v>2.772</v>
      </c>
      <c r="P27" s="256">
        <v>2.774</v>
      </c>
      <c r="Y27" s="274">
        <v>20148288853</v>
      </c>
      <c r="Z27" s="273" t="s">
        <v>1393</v>
      </c>
    </row>
    <row r="28" spans="1:26" ht="16.5" customHeight="1">
      <c r="A28" s="178">
        <v>11132</v>
      </c>
      <c r="B28" s="179" t="s">
        <v>201</v>
      </c>
      <c r="D28" s="207" t="s">
        <v>1121</v>
      </c>
      <c r="E28" s="208" t="s">
        <v>1122</v>
      </c>
      <c r="F28" s="185"/>
      <c r="G28" s="202">
        <v>17</v>
      </c>
      <c r="H28" s="203" t="s">
        <v>1123</v>
      </c>
      <c r="I28" s="185"/>
      <c r="J28" s="195" t="s">
        <v>1124</v>
      </c>
      <c r="K28" s="196" t="s">
        <v>1125</v>
      </c>
      <c r="M28" s="245">
        <f t="shared" si="1"/>
        <v>26</v>
      </c>
      <c r="N28" s="246">
        <f t="shared" si="1"/>
        <v>40569</v>
      </c>
      <c r="O28" s="256">
        <v>2.775</v>
      </c>
      <c r="P28" s="256">
        <v>2.776</v>
      </c>
      <c r="Y28" s="274">
        <v>20191575718</v>
      </c>
      <c r="Z28" s="273" t="s">
        <v>1394</v>
      </c>
    </row>
    <row r="29" spans="1:26" ht="16.5" customHeight="1">
      <c r="A29" s="178">
        <v>1114</v>
      </c>
      <c r="B29" s="179" t="s">
        <v>204</v>
      </c>
      <c r="D29" s="207" t="s">
        <v>1126</v>
      </c>
      <c r="E29" s="208" t="s">
        <v>1127</v>
      </c>
      <c r="F29" s="185"/>
      <c r="G29" s="202">
        <v>18</v>
      </c>
      <c r="H29" s="203" t="s">
        <v>1128</v>
      </c>
      <c r="I29" s="185"/>
      <c r="J29" s="195" t="s">
        <v>1129</v>
      </c>
      <c r="K29" s="196" t="s">
        <v>1130</v>
      </c>
      <c r="M29" s="245">
        <f t="shared" si="1"/>
        <v>27</v>
      </c>
      <c r="N29" s="246">
        <f t="shared" si="1"/>
        <v>40570</v>
      </c>
      <c r="O29" s="256">
        <v>2.774</v>
      </c>
      <c r="P29" s="256">
        <v>2.773</v>
      </c>
      <c r="Y29" s="274" t="s">
        <v>1396</v>
      </c>
      <c r="Z29" s="273" t="s">
        <v>1395</v>
      </c>
    </row>
    <row r="30" spans="1:26" ht="16.5" customHeight="1">
      <c r="A30" s="178">
        <v>11141</v>
      </c>
      <c r="B30" s="179" t="s">
        <v>200</v>
      </c>
      <c r="D30" s="207">
        <v>4</v>
      </c>
      <c r="E30" s="208" t="s">
        <v>1131</v>
      </c>
      <c r="F30" s="185"/>
      <c r="G30" s="202">
        <v>19</v>
      </c>
      <c r="H30" s="203" t="s">
        <v>1132</v>
      </c>
      <c r="I30" s="185"/>
      <c r="J30" s="195" t="s">
        <v>1133</v>
      </c>
      <c r="K30" s="196" t="s">
        <v>1134</v>
      </c>
      <c r="M30" s="245">
        <f t="shared" si="1"/>
        <v>28</v>
      </c>
      <c r="N30" s="246">
        <f t="shared" si="1"/>
        <v>40571</v>
      </c>
      <c r="O30" s="256">
        <v>2.771</v>
      </c>
      <c r="P30" s="256">
        <v>2.772</v>
      </c>
      <c r="Y30" s="274" t="s">
        <v>1397</v>
      </c>
      <c r="Z30" s="273" t="s">
        <v>1398</v>
      </c>
    </row>
    <row r="31" spans="1:26" ht="16.5" customHeight="1">
      <c r="A31" s="178">
        <v>11142</v>
      </c>
      <c r="B31" s="179" t="s">
        <v>201</v>
      </c>
      <c r="D31" s="207">
        <v>6</v>
      </c>
      <c r="E31" s="208" t="s">
        <v>1135</v>
      </c>
      <c r="F31" s="185"/>
      <c r="G31" s="202">
        <v>20</v>
      </c>
      <c r="H31" s="204" t="s">
        <v>1136</v>
      </c>
      <c r="I31" s="185"/>
      <c r="J31" s="195" t="s">
        <v>1137</v>
      </c>
      <c r="K31" s="196" t="s">
        <v>1138</v>
      </c>
      <c r="M31" s="245">
        <f t="shared" si="1"/>
        <v>29</v>
      </c>
      <c r="N31" s="246">
        <f t="shared" si="1"/>
        <v>40572</v>
      </c>
      <c r="O31" s="256">
        <v>2.774</v>
      </c>
      <c r="P31" s="256">
        <v>2.775</v>
      </c>
      <c r="Y31" s="274" t="s">
        <v>1399</v>
      </c>
      <c r="Z31" s="273" t="s">
        <v>1400</v>
      </c>
    </row>
    <row r="32" spans="1:26" ht="16.5" customHeight="1">
      <c r="A32" s="178">
        <v>1115</v>
      </c>
      <c r="B32" s="179" t="s">
        <v>205</v>
      </c>
      <c r="D32" s="207">
        <v>7</v>
      </c>
      <c r="E32" s="208" t="s">
        <v>1139</v>
      </c>
      <c r="F32" s="185"/>
      <c r="G32" s="202">
        <v>21</v>
      </c>
      <c r="H32" s="204" t="s">
        <v>1140</v>
      </c>
      <c r="I32" s="185"/>
      <c r="J32" s="195" t="s">
        <v>1141</v>
      </c>
      <c r="K32" s="196" t="s">
        <v>1142</v>
      </c>
      <c r="M32" s="245">
        <f t="shared" si="1"/>
        <v>30</v>
      </c>
      <c r="N32" s="246">
        <f t="shared" si="1"/>
        <v>40573</v>
      </c>
      <c r="O32" s="256">
        <v>2.774</v>
      </c>
      <c r="P32" s="256">
        <v>2.775</v>
      </c>
      <c r="Y32" s="274" t="s">
        <v>1401</v>
      </c>
      <c r="Z32" s="273" t="s">
        <v>1402</v>
      </c>
    </row>
    <row r="33" spans="1:26" ht="16.5" customHeight="1">
      <c r="A33" s="178">
        <v>11151</v>
      </c>
      <c r="B33" s="179" t="s">
        <v>200</v>
      </c>
      <c r="D33" s="185"/>
      <c r="E33" s="185"/>
      <c r="F33" s="185"/>
      <c r="G33" s="202">
        <v>22</v>
      </c>
      <c r="H33" s="204" t="s">
        <v>1143</v>
      </c>
      <c r="I33" s="185"/>
      <c r="J33" s="195" t="s">
        <v>1144</v>
      </c>
      <c r="K33" s="196" t="s">
        <v>1145</v>
      </c>
      <c r="M33" s="245">
        <f t="shared" si="1"/>
        <v>31</v>
      </c>
      <c r="N33" s="246">
        <f t="shared" si="1"/>
        <v>40574</v>
      </c>
      <c r="O33" s="256">
        <v>2.774</v>
      </c>
      <c r="P33" s="256">
        <v>2.775</v>
      </c>
      <c r="Y33" s="274" t="s">
        <v>1403</v>
      </c>
      <c r="Z33" s="273" t="s">
        <v>1404</v>
      </c>
    </row>
    <row r="34" spans="1:26" ht="16.5" customHeight="1">
      <c r="A34" s="178">
        <v>11152</v>
      </c>
      <c r="B34" s="179" t="s">
        <v>201</v>
      </c>
      <c r="D34" s="183" t="s">
        <v>1146</v>
      </c>
      <c r="E34" s="184"/>
      <c r="F34" s="185"/>
      <c r="G34" s="202">
        <v>23</v>
      </c>
      <c r="H34" s="204" t="s">
        <v>1147</v>
      </c>
      <c r="I34" s="185"/>
      <c r="J34" s="185"/>
      <c r="K34" s="185"/>
      <c r="M34" s="245">
        <v>1</v>
      </c>
      <c r="N34" s="246">
        <f>N33+1</f>
        <v>40575</v>
      </c>
      <c r="O34" s="256">
        <v>2.771</v>
      </c>
      <c r="P34" s="256">
        <v>2.773</v>
      </c>
      <c r="Y34" s="274" t="s">
        <v>1405</v>
      </c>
      <c r="Z34" s="273" t="s">
        <v>1406</v>
      </c>
    </row>
    <row r="35" spans="1:26" ht="16.5" customHeight="1">
      <c r="A35" s="178">
        <v>112</v>
      </c>
      <c r="B35" s="179" t="s">
        <v>206</v>
      </c>
      <c r="D35" s="185"/>
      <c r="E35" s="185"/>
      <c r="F35" s="185"/>
      <c r="G35" s="202">
        <v>24</v>
      </c>
      <c r="H35" s="204" t="s">
        <v>1148</v>
      </c>
      <c r="I35" s="185"/>
      <c r="J35" s="183" t="s">
        <v>1149</v>
      </c>
      <c r="K35" s="186"/>
      <c r="M35" s="245">
        <f>M34+1</f>
        <v>2</v>
      </c>
      <c r="N35" s="246">
        <f>N34+1</f>
        <v>40576</v>
      </c>
      <c r="O35" s="256">
        <v>2.766</v>
      </c>
      <c r="P35" s="256">
        <v>2.769</v>
      </c>
      <c r="Y35" s="274" t="s">
        <v>1407</v>
      </c>
      <c r="Z35" s="273" t="s">
        <v>1408</v>
      </c>
    </row>
    <row r="36" spans="1:26" ht="16.5" customHeight="1">
      <c r="A36" s="178">
        <v>1121</v>
      </c>
      <c r="B36" s="179" t="s">
        <v>199</v>
      </c>
      <c r="D36" s="188" t="s">
        <v>1008</v>
      </c>
      <c r="E36" s="209" t="s">
        <v>1150</v>
      </c>
      <c r="F36" s="185"/>
      <c r="G36" s="202">
        <v>25</v>
      </c>
      <c r="H36" s="204" t="s">
        <v>1151</v>
      </c>
      <c r="I36" s="185"/>
      <c r="J36" s="185"/>
      <c r="K36" s="185"/>
      <c r="M36" s="245">
        <f aca="true" t="shared" si="2" ref="M36:N51">M35+1</f>
        <v>3</v>
      </c>
      <c r="N36" s="246">
        <f t="shared" si="2"/>
        <v>40577</v>
      </c>
      <c r="O36" s="256">
        <v>2.766</v>
      </c>
      <c r="P36" s="256">
        <v>2.768</v>
      </c>
      <c r="Y36" s="274" t="s">
        <v>1410</v>
      </c>
      <c r="Z36" s="273" t="s">
        <v>1409</v>
      </c>
    </row>
    <row r="37" spans="1:26" ht="16.5" customHeight="1">
      <c r="A37" s="178">
        <v>11211</v>
      </c>
      <c r="B37" s="179" t="s">
        <v>200</v>
      </c>
      <c r="D37" s="210">
        <v>1</v>
      </c>
      <c r="E37" s="211" t="s">
        <v>1152</v>
      </c>
      <c r="F37" s="185"/>
      <c r="G37" s="202">
        <v>26</v>
      </c>
      <c r="H37" s="203" t="s">
        <v>1153</v>
      </c>
      <c r="I37" s="185"/>
      <c r="J37" s="188" t="s">
        <v>1011</v>
      </c>
      <c r="K37" s="190" t="s">
        <v>1012</v>
      </c>
      <c r="M37" s="245">
        <f t="shared" si="2"/>
        <v>4</v>
      </c>
      <c r="N37" s="246">
        <f t="shared" si="2"/>
        <v>40578</v>
      </c>
      <c r="O37" s="256">
        <v>2.768</v>
      </c>
      <c r="P37" s="256">
        <v>2.768</v>
      </c>
      <c r="Y37" s="274">
        <v>20513877324</v>
      </c>
      <c r="Z37" s="273" t="s">
        <v>1411</v>
      </c>
    </row>
    <row r="38" spans="1:26" ht="16.5" customHeight="1">
      <c r="A38" s="178">
        <v>11212</v>
      </c>
      <c r="B38" s="179" t="s">
        <v>201</v>
      </c>
      <c r="D38" s="210">
        <v>2</v>
      </c>
      <c r="E38" s="211" t="s">
        <v>1154</v>
      </c>
      <c r="F38" s="185"/>
      <c r="G38" s="202">
        <v>27</v>
      </c>
      <c r="H38" s="203" t="s">
        <v>1155</v>
      </c>
      <c r="I38" s="185"/>
      <c r="J38" s="193" t="s">
        <v>914</v>
      </c>
      <c r="K38" s="194" t="s">
        <v>1156</v>
      </c>
      <c r="M38" s="245">
        <f t="shared" si="2"/>
        <v>5</v>
      </c>
      <c r="N38" s="246">
        <f t="shared" si="2"/>
        <v>40579</v>
      </c>
      <c r="O38" s="256">
        <v>2.767</v>
      </c>
      <c r="P38" s="256">
        <v>2.768</v>
      </c>
      <c r="W38" s="279"/>
      <c r="Y38" s="274" t="s">
        <v>1413</v>
      </c>
      <c r="Z38" s="273" t="s">
        <v>1412</v>
      </c>
    </row>
    <row r="39" spans="1:26" ht="16.5" customHeight="1">
      <c r="A39" s="178">
        <v>1122</v>
      </c>
      <c r="B39" s="179" t="s">
        <v>202</v>
      </c>
      <c r="D39" s="210">
        <v>3</v>
      </c>
      <c r="E39" s="211" t="s">
        <v>1157</v>
      </c>
      <c r="F39" s="185"/>
      <c r="G39" s="202">
        <v>28</v>
      </c>
      <c r="H39" s="203" t="s">
        <v>1158</v>
      </c>
      <c r="I39" s="185"/>
      <c r="J39" s="193" t="s">
        <v>937</v>
      </c>
      <c r="K39" s="212" t="s">
        <v>48</v>
      </c>
      <c r="M39" s="245">
        <f t="shared" si="2"/>
        <v>6</v>
      </c>
      <c r="N39" s="246">
        <f t="shared" si="2"/>
        <v>40580</v>
      </c>
      <c r="O39" s="256">
        <v>2.767</v>
      </c>
      <c r="P39" s="256">
        <v>2.768</v>
      </c>
      <c r="Y39" s="274" t="s">
        <v>1414</v>
      </c>
      <c r="Z39" s="273" t="s">
        <v>1415</v>
      </c>
    </row>
    <row r="40" spans="1:26" ht="16.5" customHeight="1">
      <c r="A40" s="178">
        <v>11221</v>
      </c>
      <c r="B40" s="179" t="s">
        <v>200</v>
      </c>
      <c r="D40" s="210">
        <v>5</v>
      </c>
      <c r="E40" s="211" t="s">
        <v>1159</v>
      </c>
      <c r="F40" s="185"/>
      <c r="G40" s="202">
        <v>29</v>
      </c>
      <c r="H40" s="203" t="s">
        <v>1160</v>
      </c>
      <c r="I40" s="185"/>
      <c r="J40" s="193" t="s">
        <v>954</v>
      </c>
      <c r="K40" s="212" t="s">
        <v>1161</v>
      </c>
      <c r="M40" s="245">
        <f t="shared" si="2"/>
        <v>7</v>
      </c>
      <c r="N40" s="246">
        <f t="shared" si="2"/>
        <v>40581</v>
      </c>
      <c r="O40" s="256">
        <v>2.767</v>
      </c>
      <c r="P40" s="256">
        <v>2.768</v>
      </c>
      <c r="Y40" s="274" t="s">
        <v>1416</v>
      </c>
      <c r="Z40" s="273" t="s">
        <v>1417</v>
      </c>
    </row>
    <row r="41" spans="1:26" ht="16.5" customHeight="1">
      <c r="A41" s="178">
        <v>11222</v>
      </c>
      <c r="B41" s="179" t="s">
        <v>201</v>
      </c>
      <c r="D41" s="210">
        <v>7</v>
      </c>
      <c r="E41" s="213" t="s">
        <v>1162</v>
      </c>
      <c r="F41" s="185"/>
      <c r="G41" s="202">
        <v>30</v>
      </c>
      <c r="H41" s="203" t="s">
        <v>1163</v>
      </c>
      <c r="I41" s="185"/>
      <c r="J41" s="193" t="s">
        <v>967</v>
      </c>
      <c r="K41" s="212" t="s">
        <v>1164</v>
      </c>
      <c r="M41" s="245">
        <f t="shared" si="2"/>
        <v>8</v>
      </c>
      <c r="N41" s="246">
        <f t="shared" si="2"/>
        <v>40582</v>
      </c>
      <c r="O41" s="256">
        <v>2.766</v>
      </c>
      <c r="P41" s="256">
        <v>2.767</v>
      </c>
      <c r="Y41" s="274" t="s">
        <v>1418</v>
      </c>
      <c r="Z41" s="273" t="s">
        <v>1419</v>
      </c>
    </row>
    <row r="42" spans="1:26" ht="16.5" customHeight="1">
      <c r="A42" s="178">
        <v>1123</v>
      </c>
      <c r="B42" s="179" t="s">
        <v>207</v>
      </c>
      <c r="D42" s="210">
        <v>8</v>
      </c>
      <c r="E42" s="211" t="s">
        <v>1165</v>
      </c>
      <c r="F42" s="185"/>
      <c r="G42" s="202">
        <v>31</v>
      </c>
      <c r="H42" s="203" t="s">
        <v>1166</v>
      </c>
      <c r="I42" s="185"/>
      <c r="J42" s="193" t="s">
        <v>1167</v>
      </c>
      <c r="K42" s="212" t="s">
        <v>1168</v>
      </c>
      <c r="M42" s="245">
        <f t="shared" si="2"/>
        <v>9</v>
      </c>
      <c r="N42" s="246">
        <f t="shared" si="2"/>
        <v>40583</v>
      </c>
      <c r="O42" s="256">
        <v>2.767</v>
      </c>
      <c r="P42" s="256">
        <v>2.768</v>
      </c>
      <c r="Y42" s="274" t="s">
        <v>1420</v>
      </c>
      <c r="Z42" s="273" t="s">
        <v>1421</v>
      </c>
    </row>
    <row r="43" spans="1:26" ht="16.5" customHeight="1">
      <c r="A43" s="178">
        <v>11231</v>
      </c>
      <c r="B43" s="179" t="s">
        <v>200</v>
      </c>
      <c r="D43" s="210">
        <v>9</v>
      </c>
      <c r="E43" s="211" t="s">
        <v>1169</v>
      </c>
      <c r="F43" s="185"/>
      <c r="G43" s="185"/>
      <c r="H43" s="185"/>
      <c r="I43" s="185"/>
      <c r="J43" s="193" t="s">
        <v>969</v>
      </c>
      <c r="K43" s="212" t="s">
        <v>1170</v>
      </c>
      <c r="M43" s="245">
        <f t="shared" si="2"/>
        <v>10</v>
      </c>
      <c r="N43" s="246">
        <f t="shared" si="2"/>
        <v>40584</v>
      </c>
      <c r="O43" s="256">
        <v>2.767</v>
      </c>
      <c r="P43" s="256">
        <v>2.768</v>
      </c>
      <c r="Y43" s="274">
        <v>10266751139</v>
      </c>
      <c r="Z43" s="273" t="s">
        <v>1422</v>
      </c>
    </row>
    <row r="44" spans="1:26" ht="16.5" customHeight="1">
      <c r="A44" s="178">
        <v>11232</v>
      </c>
      <c r="B44" s="179" t="s">
        <v>201</v>
      </c>
      <c r="D44" s="210">
        <v>11</v>
      </c>
      <c r="E44" s="211" t="s">
        <v>1171</v>
      </c>
      <c r="F44" s="185"/>
      <c r="G44" s="183" t="s">
        <v>1172</v>
      </c>
      <c r="H44" s="186"/>
      <c r="I44" s="185"/>
      <c r="J44" s="193" t="s">
        <v>989</v>
      </c>
      <c r="K44" s="212" t="s">
        <v>1173</v>
      </c>
      <c r="M44" s="245">
        <f t="shared" si="2"/>
        <v>11</v>
      </c>
      <c r="N44" s="246">
        <f t="shared" si="2"/>
        <v>40585</v>
      </c>
      <c r="O44" s="256">
        <v>2.767</v>
      </c>
      <c r="P44" s="256">
        <v>2.768</v>
      </c>
      <c r="Y44" s="274" t="s">
        <v>1423</v>
      </c>
      <c r="Z44" s="273" t="s">
        <v>1424</v>
      </c>
    </row>
    <row r="45" spans="1:26" ht="16.5" customHeight="1">
      <c r="A45" s="178">
        <v>1124</v>
      </c>
      <c r="B45" s="179" t="s">
        <v>204</v>
      </c>
      <c r="D45" s="210">
        <v>12</v>
      </c>
      <c r="E45" s="211" t="s">
        <v>1174</v>
      </c>
      <c r="F45" s="185"/>
      <c r="G45" s="185"/>
      <c r="H45" s="185"/>
      <c r="I45" s="185"/>
      <c r="J45" s="193" t="s">
        <v>1000</v>
      </c>
      <c r="K45" s="212" t="s">
        <v>1175</v>
      </c>
      <c r="M45" s="245">
        <f t="shared" si="2"/>
        <v>12</v>
      </c>
      <c r="N45" s="246">
        <f t="shared" si="2"/>
        <v>40586</v>
      </c>
      <c r="O45" s="256">
        <v>2.765</v>
      </c>
      <c r="P45" s="256">
        <v>2.766</v>
      </c>
      <c r="Y45" s="274">
        <v>20112273922</v>
      </c>
      <c r="Z45" s="273" t="s">
        <v>1425</v>
      </c>
    </row>
    <row r="46" spans="1:26" ht="16.5" customHeight="1">
      <c r="A46" s="178">
        <v>11241</v>
      </c>
      <c r="B46" s="179" t="s">
        <v>200</v>
      </c>
      <c r="D46" s="210">
        <v>16</v>
      </c>
      <c r="E46" s="211" t="s">
        <v>1176</v>
      </c>
      <c r="F46" s="185"/>
      <c r="G46" s="188" t="s">
        <v>1008</v>
      </c>
      <c r="H46" s="214" t="s">
        <v>1177</v>
      </c>
      <c r="I46" s="185"/>
      <c r="J46" s="193" t="s">
        <v>1003</v>
      </c>
      <c r="K46" s="212" t="s">
        <v>1178</v>
      </c>
      <c r="M46" s="245">
        <f t="shared" si="2"/>
        <v>13</v>
      </c>
      <c r="N46" s="246">
        <f t="shared" si="2"/>
        <v>40587</v>
      </c>
      <c r="O46" s="256">
        <v>2.765</v>
      </c>
      <c r="P46" s="256">
        <v>2.766</v>
      </c>
      <c r="Y46" s="274" t="s">
        <v>1426</v>
      </c>
      <c r="Z46" s="273" t="s">
        <v>1433</v>
      </c>
    </row>
    <row r="47" spans="1:26" ht="16.5" customHeight="1">
      <c r="A47" s="178">
        <v>11242</v>
      </c>
      <c r="B47" s="179" t="s">
        <v>201</v>
      </c>
      <c r="D47" s="210">
        <v>18</v>
      </c>
      <c r="E47" s="211" t="s">
        <v>1179</v>
      </c>
      <c r="F47" s="185"/>
      <c r="G47" s="215" t="s">
        <v>1180</v>
      </c>
      <c r="H47" s="216" t="s">
        <v>1181</v>
      </c>
      <c r="I47" s="185"/>
      <c r="J47" s="193" t="s">
        <v>1182</v>
      </c>
      <c r="K47" s="212" t="s">
        <v>1183</v>
      </c>
      <c r="M47" s="245">
        <f t="shared" si="2"/>
        <v>14</v>
      </c>
      <c r="N47" s="246">
        <f t="shared" si="2"/>
        <v>40588</v>
      </c>
      <c r="O47" s="256">
        <v>2.765</v>
      </c>
      <c r="P47" s="256">
        <v>2.766</v>
      </c>
      <c r="Y47" s="274" t="s">
        <v>1428</v>
      </c>
      <c r="Z47" s="273" t="s">
        <v>1427</v>
      </c>
    </row>
    <row r="48" spans="1:26" ht="16.5" customHeight="1">
      <c r="A48" s="178">
        <v>113</v>
      </c>
      <c r="B48" s="179" t="s">
        <v>208</v>
      </c>
      <c r="D48" s="210">
        <v>22</v>
      </c>
      <c r="E48" s="211" t="s">
        <v>1184</v>
      </c>
      <c r="F48" s="185"/>
      <c r="G48" s="215" t="s">
        <v>914</v>
      </c>
      <c r="H48" s="217" t="s">
        <v>90</v>
      </c>
      <c r="I48" s="185"/>
      <c r="J48" s="193" t="s">
        <v>1185</v>
      </c>
      <c r="K48" s="212" t="s">
        <v>1186</v>
      </c>
      <c r="M48" s="245">
        <f t="shared" si="2"/>
        <v>15</v>
      </c>
      <c r="N48" s="246">
        <f t="shared" si="2"/>
        <v>40589</v>
      </c>
      <c r="O48" s="256">
        <v>2.765</v>
      </c>
      <c r="P48" s="256">
        <v>2.767</v>
      </c>
      <c r="Y48" s="274" t="s">
        <v>1430</v>
      </c>
      <c r="Z48" s="273" t="s">
        <v>1429</v>
      </c>
    </row>
    <row r="49" spans="1:26" ht="16.5" customHeight="1">
      <c r="A49" s="178">
        <v>1131</v>
      </c>
      <c r="B49" s="179" t="s">
        <v>209</v>
      </c>
      <c r="D49" s="210">
        <v>23</v>
      </c>
      <c r="E49" s="211" t="s">
        <v>1187</v>
      </c>
      <c r="F49" s="185"/>
      <c r="G49" s="215" t="s">
        <v>937</v>
      </c>
      <c r="H49" s="217" t="s">
        <v>1188</v>
      </c>
      <c r="I49" s="185"/>
      <c r="J49" s="193" t="s">
        <v>1189</v>
      </c>
      <c r="K49" s="212" t="s">
        <v>1190</v>
      </c>
      <c r="M49" s="245">
        <f t="shared" si="2"/>
        <v>16</v>
      </c>
      <c r="N49" s="246">
        <f t="shared" si="2"/>
        <v>40590</v>
      </c>
      <c r="O49" s="256">
        <v>2.769</v>
      </c>
      <c r="P49" s="256">
        <v>2.77</v>
      </c>
      <c r="Y49" s="274" t="s">
        <v>1432</v>
      </c>
      <c r="Z49" s="273" t="s">
        <v>1431</v>
      </c>
    </row>
    <row r="50" spans="1:26" ht="16.5" customHeight="1">
      <c r="A50" s="178">
        <v>11311</v>
      </c>
      <c r="B50" s="179" t="s">
        <v>200</v>
      </c>
      <c r="D50" s="210">
        <v>25</v>
      </c>
      <c r="E50" s="211" t="s">
        <v>1191</v>
      </c>
      <c r="F50" s="185"/>
      <c r="G50" s="215" t="s">
        <v>954</v>
      </c>
      <c r="H50" s="217" t="s">
        <v>92</v>
      </c>
      <c r="I50" s="185"/>
      <c r="J50" s="193" t="s">
        <v>1192</v>
      </c>
      <c r="K50" s="212" t="s">
        <v>1193</v>
      </c>
      <c r="M50" s="245">
        <f t="shared" si="2"/>
        <v>17</v>
      </c>
      <c r="N50" s="246">
        <f t="shared" si="2"/>
        <v>40591</v>
      </c>
      <c r="O50" s="257">
        <v>2.77</v>
      </c>
      <c r="P50" s="256">
        <v>2.771</v>
      </c>
      <c r="Y50" s="274" t="s">
        <v>1434</v>
      </c>
      <c r="Z50" s="273" t="s">
        <v>1435</v>
      </c>
    </row>
    <row r="51" spans="1:26" ht="16.5" customHeight="1">
      <c r="A51" s="178">
        <v>11312</v>
      </c>
      <c r="B51" s="179" t="s">
        <v>201</v>
      </c>
      <c r="D51" s="210">
        <v>26</v>
      </c>
      <c r="E51" s="211" t="s">
        <v>1194</v>
      </c>
      <c r="F51" s="185"/>
      <c r="G51" s="215" t="s">
        <v>967</v>
      </c>
      <c r="H51" s="217" t="s">
        <v>1195</v>
      </c>
      <c r="I51" s="185"/>
      <c r="J51" s="193" t="s">
        <v>1196</v>
      </c>
      <c r="K51" s="212" t="s">
        <v>1197</v>
      </c>
      <c r="M51" s="245">
        <f t="shared" si="2"/>
        <v>18</v>
      </c>
      <c r="N51" s="246">
        <f t="shared" si="2"/>
        <v>40592</v>
      </c>
      <c r="O51" s="256">
        <v>2.766</v>
      </c>
      <c r="P51" s="256">
        <v>2.768</v>
      </c>
      <c r="Y51" s="274">
        <v>10459226040</v>
      </c>
      <c r="Z51" s="273" t="s">
        <v>1436</v>
      </c>
    </row>
    <row r="52" spans="1:26" ht="16.5" customHeight="1">
      <c r="A52" s="178">
        <v>1132</v>
      </c>
      <c r="B52" s="179" t="s">
        <v>210</v>
      </c>
      <c r="D52" s="210">
        <v>29</v>
      </c>
      <c r="E52" s="211" t="s">
        <v>1198</v>
      </c>
      <c r="F52" s="185"/>
      <c r="G52" s="215" t="s">
        <v>1167</v>
      </c>
      <c r="H52" s="217" t="s">
        <v>94</v>
      </c>
      <c r="I52" s="185"/>
      <c r="J52" s="193" t="s">
        <v>1199</v>
      </c>
      <c r="K52" s="212" t="s">
        <v>1200</v>
      </c>
      <c r="M52" s="245">
        <f aca="true" t="shared" si="3" ref="M52:N61">M51+1</f>
        <v>19</v>
      </c>
      <c r="N52" s="246">
        <f t="shared" si="3"/>
        <v>40593</v>
      </c>
      <c r="O52" s="256">
        <v>2.766</v>
      </c>
      <c r="P52" s="256">
        <v>2.767</v>
      </c>
      <c r="Y52" s="274">
        <v>10226540852</v>
      </c>
      <c r="Z52" s="273" t="s">
        <v>1437</v>
      </c>
    </row>
    <row r="53" spans="1:26" ht="16.5" customHeight="1">
      <c r="A53" s="178">
        <v>11321</v>
      </c>
      <c r="B53" s="179" t="s">
        <v>200</v>
      </c>
      <c r="D53" s="210">
        <v>35</v>
      </c>
      <c r="E53" s="211" t="s">
        <v>1201</v>
      </c>
      <c r="F53" s="185"/>
      <c r="G53" s="215" t="s">
        <v>969</v>
      </c>
      <c r="H53" s="217" t="s">
        <v>95</v>
      </c>
      <c r="I53" s="185"/>
      <c r="J53" s="193" t="s">
        <v>1202</v>
      </c>
      <c r="K53" s="212" t="s">
        <v>1203</v>
      </c>
      <c r="M53" s="245">
        <f t="shared" si="3"/>
        <v>20</v>
      </c>
      <c r="N53" s="246">
        <f t="shared" si="3"/>
        <v>40594</v>
      </c>
      <c r="O53" s="256">
        <v>2.766</v>
      </c>
      <c r="P53" s="256">
        <v>2.767</v>
      </c>
      <c r="Y53" s="274" t="s">
        <v>1438</v>
      </c>
      <c r="Z53" s="273" t="s">
        <v>1439</v>
      </c>
    </row>
    <row r="54" spans="1:26" ht="16.5" customHeight="1">
      <c r="A54" s="178">
        <v>11322</v>
      </c>
      <c r="B54" s="179" t="s">
        <v>201</v>
      </c>
      <c r="D54" s="210">
        <v>37</v>
      </c>
      <c r="E54" s="211" t="s">
        <v>1204</v>
      </c>
      <c r="F54" s="185"/>
      <c r="G54" s="215" t="s">
        <v>989</v>
      </c>
      <c r="H54" s="217" t="s">
        <v>96</v>
      </c>
      <c r="I54" s="185"/>
      <c r="J54" s="191" t="s">
        <v>1205</v>
      </c>
      <c r="K54" s="212" t="s">
        <v>1206</v>
      </c>
      <c r="M54" s="245">
        <f t="shared" si="3"/>
        <v>21</v>
      </c>
      <c r="N54" s="246">
        <f t="shared" si="3"/>
        <v>40595</v>
      </c>
      <c r="O54" s="256">
        <v>2.766</v>
      </c>
      <c r="P54" s="256">
        <v>2.767</v>
      </c>
      <c r="Y54" s="274" t="s">
        <v>1440</v>
      </c>
      <c r="Z54" s="273" t="s">
        <v>1441</v>
      </c>
    </row>
    <row r="55" spans="1:26" ht="16.5" customHeight="1">
      <c r="A55" s="176">
        <v>12</v>
      </c>
      <c r="B55" s="177" t="s">
        <v>4</v>
      </c>
      <c r="D55" s="210">
        <v>38</v>
      </c>
      <c r="E55" s="211" t="s">
        <v>1207</v>
      </c>
      <c r="F55" s="185"/>
      <c r="G55" s="215" t="s">
        <v>1000</v>
      </c>
      <c r="H55" s="217" t="s">
        <v>97</v>
      </c>
      <c r="I55" s="185"/>
      <c r="J55" s="185"/>
      <c r="K55" s="185"/>
      <c r="M55" s="245">
        <f t="shared" si="3"/>
        <v>22</v>
      </c>
      <c r="N55" s="246">
        <f t="shared" si="3"/>
        <v>40596</v>
      </c>
      <c r="O55" s="256">
        <v>2.769</v>
      </c>
      <c r="P55" s="256">
        <v>2.77</v>
      </c>
      <c r="Y55" s="274" t="s">
        <v>1443</v>
      </c>
      <c r="Z55" s="273" t="s">
        <v>1442</v>
      </c>
    </row>
    <row r="56" spans="1:26" ht="16.5" customHeight="1">
      <c r="A56" s="178">
        <v>121</v>
      </c>
      <c r="B56" s="179" t="s">
        <v>211</v>
      </c>
      <c r="D56" s="210">
        <v>39</v>
      </c>
      <c r="E56" s="211" t="s">
        <v>1208</v>
      </c>
      <c r="F56" s="185"/>
      <c r="G56" s="215" t="s">
        <v>1003</v>
      </c>
      <c r="H56" s="217" t="s">
        <v>1209</v>
      </c>
      <c r="I56" s="185"/>
      <c r="J56" s="185"/>
      <c r="K56" s="185"/>
      <c r="M56" s="245">
        <f t="shared" si="3"/>
        <v>23</v>
      </c>
      <c r="N56" s="246">
        <f t="shared" si="3"/>
        <v>40597</v>
      </c>
      <c r="O56" s="256">
        <v>2.775</v>
      </c>
      <c r="P56" s="256">
        <v>2.775</v>
      </c>
      <c r="Y56" s="274" t="s">
        <v>1445</v>
      </c>
      <c r="Z56" s="273" t="s">
        <v>1444</v>
      </c>
    </row>
    <row r="57" spans="1:26" ht="16.5" customHeight="1">
      <c r="A57" s="178">
        <v>1211</v>
      </c>
      <c r="B57" s="179" t="s">
        <v>212</v>
      </c>
      <c r="D57" s="210">
        <v>40</v>
      </c>
      <c r="E57" s="211" t="s">
        <v>1210</v>
      </c>
      <c r="F57" s="185"/>
      <c r="G57" s="218" t="s">
        <v>1182</v>
      </c>
      <c r="H57" s="219" t="s">
        <v>1211</v>
      </c>
      <c r="I57" s="185"/>
      <c r="J57" s="185"/>
      <c r="K57" s="185"/>
      <c r="M57" s="245">
        <f t="shared" si="3"/>
        <v>24</v>
      </c>
      <c r="N57" s="246">
        <f t="shared" si="3"/>
        <v>40598</v>
      </c>
      <c r="O57" s="256">
        <v>2.789</v>
      </c>
      <c r="P57" s="256">
        <v>2.792</v>
      </c>
      <c r="Y57" s="274">
        <v>20396466768</v>
      </c>
      <c r="Z57" s="273" t="s">
        <v>1446</v>
      </c>
    </row>
    <row r="58" spans="1:26" ht="16.5" customHeight="1">
      <c r="A58" s="178">
        <v>1212</v>
      </c>
      <c r="B58" s="179" t="s">
        <v>213</v>
      </c>
      <c r="D58" s="210">
        <v>41</v>
      </c>
      <c r="E58" s="211" t="s">
        <v>1212</v>
      </c>
      <c r="F58" s="185"/>
      <c r="G58" s="218" t="s">
        <v>1185</v>
      </c>
      <c r="H58" s="220" t="s">
        <v>1213</v>
      </c>
      <c r="I58" s="185"/>
      <c r="J58" s="185"/>
      <c r="K58" s="185"/>
      <c r="M58" s="245">
        <f t="shared" si="3"/>
        <v>25</v>
      </c>
      <c r="N58" s="246">
        <f t="shared" si="3"/>
        <v>40599</v>
      </c>
      <c r="O58" s="256">
        <v>2.781</v>
      </c>
      <c r="P58" s="256">
        <v>2.782</v>
      </c>
      <c r="Y58" s="274" t="s">
        <v>1447</v>
      </c>
      <c r="Z58" s="273" t="s">
        <v>1448</v>
      </c>
    </row>
    <row r="59" spans="1:26" ht="16.5" customHeight="1">
      <c r="A59" s="178">
        <v>1213</v>
      </c>
      <c r="B59" s="179" t="s">
        <v>214</v>
      </c>
      <c r="D59" s="210">
        <v>42</v>
      </c>
      <c r="E59" s="211" t="s">
        <v>1214</v>
      </c>
      <c r="F59" s="185"/>
      <c r="G59" s="221"/>
      <c r="H59" s="222" t="s">
        <v>1215</v>
      </c>
      <c r="I59" s="185"/>
      <c r="J59" s="185"/>
      <c r="K59" s="185"/>
      <c r="M59" s="245">
        <f t="shared" si="3"/>
        <v>26</v>
      </c>
      <c r="N59" s="246">
        <f t="shared" si="3"/>
        <v>40600</v>
      </c>
      <c r="O59" s="256">
        <v>2.775</v>
      </c>
      <c r="P59" s="256">
        <v>2.776</v>
      </c>
      <c r="Y59" s="274" t="s">
        <v>1450</v>
      </c>
      <c r="Z59" s="273" t="s">
        <v>1449</v>
      </c>
    </row>
    <row r="60" spans="1:26" ht="16.5" customHeight="1">
      <c r="A60" s="178">
        <v>1214</v>
      </c>
      <c r="B60" s="179" t="s">
        <v>215</v>
      </c>
      <c r="D60" s="210">
        <v>43</v>
      </c>
      <c r="E60" s="211" t="s">
        <v>1216</v>
      </c>
      <c r="F60" s="185"/>
      <c r="G60" s="223" t="s">
        <v>1189</v>
      </c>
      <c r="H60" s="224" t="s">
        <v>1217</v>
      </c>
      <c r="I60" s="185"/>
      <c r="J60" s="185"/>
      <c r="K60" s="185"/>
      <c r="M60" s="245">
        <f t="shared" si="3"/>
        <v>27</v>
      </c>
      <c r="N60" s="246">
        <f t="shared" si="3"/>
        <v>40601</v>
      </c>
      <c r="O60" s="256">
        <v>2.775</v>
      </c>
      <c r="P60" s="256">
        <v>2.776</v>
      </c>
      <c r="Y60" s="274" t="s">
        <v>1452</v>
      </c>
      <c r="Z60" s="273" t="s">
        <v>1451</v>
      </c>
    </row>
    <row r="61" spans="1:26" ht="16.5" customHeight="1">
      <c r="A61" s="178">
        <v>122</v>
      </c>
      <c r="B61" s="179" t="s">
        <v>216</v>
      </c>
      <c r="D61" s="210">
        <v>44</v>
      </c>
      <c r="E61" s="211" t="s">
        <v>1218</v>
      </c>
      <c r="F61" s="185"/>
      <c r="G61" s="218" t="s">
        <v>1192</v>
      </c>
      <c r="H61" s="220" t="s">
        <v>1219</v>
      </c>
      <c r="I61" s="185"/>
      <c r="J61" s="185"/>
      <c r="K61" s="185"/>
      <c r="M61" s="245">
        <f t="shared" si="3"/>
        <v>28</v>
      </c>
      <c r="N61" s="246">
        <f t="shared" si="3"/>
        <v>40602</v>
      </c>
      <c r="O61" s="256">
        <v>2.775</v>
      </c>
      <c r="P61" s="256">
        <v>2.776</v>
      </c>
      <c r="Y61" s="274" t="s">
        <v>1453</v>
      </c>
      <c r="Z61" s="273" t="s">
        <v>1454</v>
      </c>
    </row>
    <row r="62" spans="1:26" ht="16.5" customHeight="1">
      <c r="A62" s="178">
        <v>123</v>
      </c>
      <c r="B62" s="179" t="s">
        <v>217</v>
      </c>
      <c r="D62" s="210">
        <v>45</v>
      </c>
      <c r="E62" s="211" t="s">
        <v>1220</v>
      </c>
      <c r="F62" s="185"/>
      <c r="G62" s="223"/>
      <c r="H62" s="225" t="s">
        <v>1221</v>
      </c>
      <c r="I62" s="185"/>
      <c r="J62" s="185"/>
      <c r="K62" s="185"/>
      <c r="M62" s="245">
        <v>1</v>
      </c>
      <c r="N62" s="246">
        <f>N61+1</f>
        <v>40603</v>
      </c>
      <c r="O62" s="256">
        <v>2.774</v>
      </c>
      <c r="P62" s="256">
        <v>2.775</v>
      </c>
      <c r="Y62" s="274" t="s">
        <v>1455</v>
      </c>
      <c r="Z62" s="273" t="s">
        <v>1456</v>
      </c>
    </row>
    <row r="63" spans="1:26" ht="16.5" customHeight="1">
      <c r="A63" s="178">
        <v>1231</v>
      </c>
      <c r="B63" s="179" t="s">
        <v>218</v>
      </c>
      <c r="D63" s="210">
        <v>46</v>
      </c>
      <c r="E63" s="211" t="s">
        <v>1222</v>
      </c>
      <c r="F63" s="185"/>
      <c r="G63" s="218" t="s">
        <v>1196</v>
      </c>
      <c r="H63" s="219" t="s">
        <v>1223</v>
      </c>
      <c r="I63" s="185"/>
      <c r="J63" s="185"/>
      <c r="K63" s="185"/>
      <c r="M63" s="245">
        <f>M62+1</f>
        <v>2</v>
      </c>
      <c r="N63" s="246">
        <f>N62+1</f>
        <v>40604</v>
      </c>
      <c r="O63" s="256">
        <v>2.777</v>
      </c>
      <c r="P63" s="256">
        <v>2.778</v>
      </c>
      <c r="Y63" s="274" t="s">
        <v>1358</v>
      </c>
      <c r="Z63" s="273" t="s">
        <v>1457</v>
      </c>
    </row>
    <row r="64" spans="1:26" ht="16.5" customHeight="1">
      <c r="A64" s="178">
        <v>1232</v>
      </c>
      <c r="B64" s="179" t="s">
        <v>214</v>
      </c>
      <c r="D64" s="210">
        <v>47</v>
      </c>
      <c r="E64" s="211" t="s">
        <v>1224</v>
      </c>
      <c r="F64" s="185"/>
      <c r="G64" s="221"/>
      <c r="H64" s="226" t="s">
        <v>1225</v>
      </c>
      <c r="I64" s="185"/>
      <c r="J64" s="185"/>
      <c r="K64" s="185"/>
      <c r="M64" s="245">
        <f aca="true" t="shared" si="4" ref="M64:N79">M63+1</f>
        <v>3</v>
      </c>
      <c r="N64" s="246">
        <f t="shared" si="4"/>
        <v>40605</v>
      </c>
      <c r="O64" s="256">
        <v>2.774</v>
      </c>
      <c r="P64" s="256">
        <v>2.775</v>
      </c>
      <c r="Y64" s="274">
        <v>20559647854</v>
      </c>
      <c r="Z64" s="273" t="s">
        <v>1458</v>
      </c>
    </row>
    <row r="65" spans="1:26" ht="16.5" customHeight="1">
      <c r="A65" s="178">
        <v>1233</v>
      </c>
      <c r="B65" s="179" t="s">
        <v>215</v>
      </c>
      <c r="D65" s="210">
        <v>48</v>
      </c>
      <c r="E65" s="211" t="s">
        <v>1226</v>
      </c>
      <c r="F65" s="185"/>
      <c r="G65" s="221" t="s">
        <v>1199</v>
      </c>
      <c r="H65" s="226" t="s">
        <v>104</v>
      </c>
      <c r="I65" s="185"/>
      <c r="J65" s="185"/>
      <c r="K65" s="185"/>
      <c r="M65" s="245">
        <f t="shared" si="4"/>
        <v>4</v>
      </c>
      <c r="N65" s="246">
        <f t="shared" si="4"/>
        <v>40606</v>
      </c>
      <c r="O65" s="256">
        <v>2.77</v>
      </c>
      <c r="P65" s="256">
        <v>2.771</v>
      </c>
      <c r="Y65" s="274" t="s">
        <v>1459</v>
      </c>
      <c r="Z65" s="273" t="s">
        <v>1460</v>
      </c>
    </row>
    <row r="66" spans="1:26" ht="16.5" customHeight="1">
      <c r="A66" s="176">
        <v>13</v>
      </c>
      <c r="B66" s="177" t="s">
        <v>219</v>
      </c>
      <c r="D66" s="210">
        <v>49</v>
      </c>
      <c r="E66" s="211" t="s">
        <v>1227</v>
      </c>
      <c r="F66" s="185"/>
      <c r="G66" s="215" t="s">
        <v>1202</v>
      </c>
      <c r="H66" s="217" t="s">
        <v>1228</v>
      </c>
      <c r="I66" s="185"/>
      <c r="J66" s="185"/>
      <c r="K66" s="185"/>
      <c r="M66" s="245">
        <f t="shared" si="4"/>
        <v>5</v>
      </c>
      <c r="N66" s="246">
        <f t="shared" si="4"/>
        <v>40607</v>
      </c>
      <c r="O66" s="256">
        <v>2.769</v>
      </c>
      <c r="P66" s="256">
        <v>2.77</v>
      </c>
      <c r="Y66" s="274" t="s">
        <v>1461</v>
      </c>
      <c r="Z66" s="273" t="s">
        <v>1462</v>
      </c>
    </row>
    <row r="67" spans="1:26" ht="16.5" customHeight="1">
      <c r="A67" s="178">
        <v>131</v>
      </c>
      <c r="B67" s="179" t="s">
        <v>211</v>
      </c>
      <c r="D67" s="210">
        <v>50</v>
      </c>
      <c r="E67" s="211" t="s">
        <v>1229</v>
      </c>
      <c r="F67" s="185"/>
      <c r="G67" s="218" t="s">
        <v>1230</v>
      </c>
      <c r="H67" s="219" t="s">
        <v>106</v>
      </c>
      <c r="I67" s="185"/>
      <c r="J67" s="185"/>
      <c r="K67" s="185"/>
      <c r="M67" s="245">
        <f t="shared" si="4"/>
        <v>6</v>
      </c>
      <c r="N67" s="246">
        <f t="shared" si="4"/>
        <v>40608</v>
      </c>
      <c r="O67" s="256">
        <v>2.769</v>
      </c>
      <c r="P67" s="256">
        <v>2.77</v>
      </c>
      <c r="Y67" s="274" t="s">
        <v>1463</v>
      </c>
      <c r="Z67" s="273" t="s">
        <v>1464</v>
      </c>
    </row>
    <row r="68" spans="1:26" ht="16.5" customHeight="1">
      <c r="A68" s="178">
        <v>1311</v>
      </c>
      <c r="B68" s="179" t="s">
        <v>212</v>
      </c>
      <c r="D68" s="210">
        <v>53</v>
      </c>
      <c r="E68" s="211" t="s">
        <v>1231</v>
      </c>
      <c r="F68" s="185"/>
      <c r="G68" s="227" t="s">
        <v>1232</v>
      </c>
      <c r="H68" s="219" t="s">
        <v>1233</v>
      </c>
      <c r="I68" s="185"/>
      <c r="J68" s="185"/>
      <c r="K68" s="185"/>
      <c r="M68" s="245">
        <f t="shared" si="4"/>
        <v>7</v>
      </c>
      <c r="N68" s="246">
        <f t="shared" si="4"/>
        <v>40609</v>
      </c>
      <c r="O68" s="256">
        <v>2.769</v>
      </c>
      <c r="P68" s="256">
        <v>2.77</v>
      </c>
      <c r="Y68" s="274" t="s">
        <v>1466</v>
      </c>
      <c r="Z68" s="273" t="s">
        <v>1465</v>
      </c>
    </row>
    <row r="69" spans="1:26" ht="16.5" customHeight="1">
      <c r="A69" s="178">
        <v>13111</v>
      </c>
      <c r="B69" s="179" t="s">
        <v>220</v>
      </c>
      <c r="D69" s="210">
        <v>99</v>
      </c>
      <c r="E69" s="211" t="s">
        <v>1234</v>
      </c>
      <c r="F69" s="185"/>
      <c r="G69" s="228"/>
      <c r="H69" s="226" t="s">
        <v>1235</v>
      </c>
      <c r="I69" s="185"/>
      <c r="J69" s="185"/>
      <c r="K69" s="185"/>
      <c r="M69" s="245">
        <f t="shared" si="4"/>
        <v>8</v>
      </c>
      <c r="N69" s="246">
        <f t="shared" si="4"/>
        <v>40610</v>
      </c>
      <c r="O69" s="256">
        <v>2.768</v>
      </c>
      <c r="P69" s="256">
        <v>2.77</v>
      </c>
      <c r="Y69" s="274" t="s">
        <v>1467</v>
      </c>
      <c r="Z69" s="273" t="s">
        <v>1468</v>
      </c>
    </row>
    <row r="70" spans="1:26" ht="16.5" customHeight="1">
      <c r="A70" s="178">
        <v>13112</v>
      </c>
      <c r="B70" s="179" t="s">
        <v>221</v>
      </c>
      <c r="D70" s="185"/>
      <c r="E70" s="185"/>
      <c r="F70" s="185"/>
      <c r="G70" s="221" t="s">
        <v>1236</v>
      </c>
      <c r="H70" s="226" t="s">
        <v>108</v>
      </c>
      <c r="I70" s="185"/>
      <c r="J70" s="185"/>
      <c r="K70" s="185"/>
      <c r="M70" s="245">
        <f t="shared" si="4"/>
        <v>9</v>
      </c>
      <c r="N70" s="246">
        <f t="shared" si="4"/>
        <v>40611</v>
      </c>
      <c r="O70" s="256">
        <v>2.77</v>
      </c>
      <c r="P70" s="256">
        <v>2.771</v>
      </c>
      <c r="Y70" s="274">
        <v>10409429179</v>
      </c>
      <c r="Z70" s="273" t="s">
        <v>1469</v>
      </c>
    </row>
    <row r="71" spans="1:26" ht="16.5" customHeight="1">
      <c r="A71" s="178">
        <v>13113</v>
      </c>
      <c r="B71" s="179" t="s">
        <v>222</v>
      </c>
      <c r="D71" s="183" t="s">
        <v>1237</v>
      </c>
      <c r="E71" s="183"/>
      <c r="F71" s="185"/>
      <c r="G71" s="229" t="s">
        <v>1238</v>
      </c>
      <c r="H71" s="230" t="s">
        <v>1239</v>
      </c>
      <c r="I71" s="185"/>
      <c r="J71" s="185"/>
      <c r="K71" s="185"/>
      <c r="M71" s="245">
        <f t="shared" si="4"/>
        <v>10</v>
      </c>
      <c r="N71" s="246">
        <f t="shared" si="4"/>
        <v>40612</v>
      </c>
      <c r="O71" s="256">
        <v>2.769</v>
      </c>
      <c r="P71" s="256">
        <v>2.77</v>
      </c>
      <c r="Y71" s="274" t="s">
        <v>1470</v>
      </c>
      <c r="Z71" s="273" t="s">
        <v>1471</v>
      </c>
    </row>
    <row r="72" spans="1:26" ht="16.5" customHeight="1">
      <c r="A72" s="178">
        <v>13114</v>
      </c>
      <c r="B72" s="179" t="s">
        <v>223</v>
      </c>
      <c r="D72" s="185"/>
      <c r="E72" s="185"/>
      <c r="F72" s="185"/>
      <c r="G72" s="215" t="s">
        <v>1240</v>
      </c>
      <c r="H72" s="217" t="s">
        <v>110</v>
      </c>
      <c r="I72" s="185"/>
      <c r="J72" s="185"/>
      <c r="K72" s="185"/>
      <c r="M72" s="245">
        <f t="shared" si="4"/>
        <v>11</v>
      </c>
      <c r="N72" s="246">
        <f t="shared" si="4"/>
        <v>40613</v>
      </c>
      <c r="O72" s="256">
        <v>2.77</v>
      </c>
      <c r="P72" s="256">
        <v>2.77</v>
      </c>
      <c r="Y72" s="274" t="s">
        <v>1472</v>
      </c>
      <c r="Z72" s="273" t="s">
        <v>1473</v>
      </c>
    </row>
    <row r="73" spans="1:26" ht="16.5" customHeight="1">
      <c r="A73" s="178">
        <v>13115</v>
      </c>
      <c r="B73" s="179" t="s">
        <v>224</v>
      </c>
      <c r="D73" s="188" t="s">
        <v>1008</v>
      </c>
      <c r="E73" s="214" t="s">
        <v>1241</v>
      </c>
      <c r="F73" s="185"/>
      <c r="G73" s="218" t="s">
        <v>1242</v>
      </c>
      <c r="H73" s="219" t="s">
        <v>1243</v>
      </c>
      <c r="I73" s="185"/>
      <c r="J73" s="185"/>
      <c r="K73" s="185"/>
      <c r="M73" s="245">
        <f t="shared" si="4"/>
        <v>12</v>
      </c>
      <c r="N73" s="246">
        <f t="shared" si="4"/>
        <v>40614</v>
      </c>
      <c r="O73" s="256">
        <v>2.769</v>
      </c>
      <c r="P73" s="256">
        <v>2.769</v>
      </c>
      <c r="Y73" s="274" t="s">
        <v>1459</v>
      </c>
      <c r="Z73" s="273" t="s">
        <v>1460</v>
      </c>
    </row>
    <row r="74" spans="1:26" ht="16.5" customHeight="1">
      <c r="A74" s="178">
        <v>1312</v>
      </c>
      <c r="B74" s="179" t="s">
        <v>213</v>
      </c>
      <c r="D74" s="191" t="s">
        <v>1126</v>
      </c>
      <c r="E74" s="231" t="s">
        <v>1244</v>
      </c>
      <c r="F74" s="185"/>
      <c r="G74" s="227" t="s">
        <v>1245</v>
      </c>
      <c r="H74" s="219" t="s">
        <v>1246</v>
      </c>
      <c r="I74" s="185"/>
      <c r="J74" s="185"/>
      <c r="K74" s="185"/>
      <c r="M74" s="245">
        <f t="shared" si="4"/>
        <v>13</v>
      </c>
      <c r="N74" s="246">
        <f t="shared" si="4"/>
        <v>40615</v>
      </c>
      <c r="O74" s="256">
        <v>2.769</v>
      </c>
      <c r="P74" s="256">
        <v>2.769</v>
      </c>
      <c r="Y74" s="274" t="s">
        <v>1474</v>
      </c>
      <c r="Z74" s="273" t="s">
        <v>1475</v>
      </c>
    </row>
    <row r="75" spans="1:26" ht="16.5" customHeight="1">
      <c r="A75" s="178">
        <v>13121</v>
      </c>
      <c r="B75" s="179" t="s">
        <v>220</v>
      </c>
      <c r="D75" s="191" t="s">
        <v>1247</v>
      </c>
      <c r="E75" s="231" t="s">
        <v>1248</v>
      </c>
      <c r="F75" s="185"/>
      <c r="G75" s="228"/>
      <c r="H75" s="226" t="s">
        <v>1249</v>
      </c>
      <c r="I75" s="185"/>
      <c r="J75" s="185"/>
      <c r="K75" s="185"/>
      <c r="M75" s="245">
        <f t="shared" si="4"/>
        <v>14</v>
      </c>
      <c r="N75" s="246">
        <f t="shared" si="4"/>
        <v>40616</v>
      </c>
      <c r="O75" s="256">
        <v>2.769</v>
      </c>
      <c r="P75" s="256">
        <v>2.769</v>
      </c>
      <c r="Y75" s="274" t="s">
        <v>1477</v>
      </c>
      <c r="Z75" s="273" t="s">
        <v>1476</v>
      </c>
    </row>
    <row r="76" spans="1:26" ht="16.5" customHeight="1">
      <c r="A76" s="178">
        <v>13122</v>
      </c>
      <c r="B76" s="179" t="s">
        <v>221</v>
      </c>
      <c r="D76" s="191" t="s">
        <v>1250</v>
      </c>
      <c r="E76" s="231" t="s">
        <v>1251</v>
      </c>
      <c r="F76" s="185"/>
      <c r="G76" s="223" t="s">
        <v>1252</v>
      </c>
      <c r="H76" s="224" t="s">
        <v>1253</v>
      </c>
      <c r="I76" s="185"/>
      <c r="J76" s="185"/>
      <c r="K76" s="185"/>
      <c r="M76" s="245">
        <f t="shared" si="4"/>
        <v>15</v>
      </c>
      <c r="N76" s="246">
        <f t="shared" si="4"/>
        <v>40617</v>
      </c>
      <c r="O76" s="256">
        <v>2.769</v>
      </c>
      <c r="P76" s="256">
        <v>2.77</v>
      </c>
      <c r="Y76" s="274" t="s">
        <v>1479</v>
      </c>
      <c r="Z76" s="273" t="s">
        <v>1478</v>
      </c>
    </row>
    <row r="77" spans="1:26" ht="16.5" customHeight="1">
      <c r="A77" s="178">
        <v>13123</v>
      </c>
      <c r="B77" s="179" t="s">
        <v>222</v>
      </c>
      <c r="D77" s="185"/>
      <c r="E77" s="185"/>
      <c r="F77" s="185"/>
      <c r="G77" s="227" t="s">
        <v>1254</v>
      </c>
      <c r="H77" s="219" t="s">
        <v>1255</v>
      </c>
      <c r="I77" s="185"/>
      <c r="J77" s="185"/>
      <c r="K77" s="185"/>
      <c r="M77" s="245">
        <f t="shared" si="4"/>
        <v>16</v>
      </c>
      <c r="N77" s="246">
        <f t="shared" si="4"/>
        <v>40618</v>
      </c>
      <c r="O77" s="256">
        <v>2.769</v>
      </c>
      <c r="P77" s="256">
        <v>2.77</v>
      </c>
      <c r="Y77" s="274" t="s">
        <v>1481</v>
      </c>
      <c r="Z77" s="273" t="s">
        <v>1480</v>
      </c>
    </row>
    <row r="78" spans="1:26" ht="16.5" customHeight="1">
      <c r="A78" s="178">
        <v>13124</v>
      </c>
      <c r="B78" s="179" t="s">
        <v>223</v>
      </c>
      <c r="D78" s="232" t="s">
        <v>1256</v>
      </c>
      <c r="E78" s="186"/>
      <c r="F78" s="185"/>
      <c r="G78" s="233"/>
      <c r="H78" s="224" t="s">
        <v>1257</v>
      </c>
      <c r="I78" s="185"/>
      <c r="J78" s="185"/>
      <c r="K78" s="185"/>
      <c r="M78" s="245">
        <f t="shared" si="4"/>
        <v>17</v>
      </c>
      <c r="N78" s="246">
        <f t="shared" si="4"/>
        <v>40619</v>
      </c>
      <c r="O78" s="256">
        <v>2.769</v>
      </c>
      <c r="P78" s="256">
        <v>2.77</v>
      </c>
      <c r="Y78" s="274">
        <v>20511042268</v>
      </c>
      <c r="Z78" s="273" t="s">
        <v>1482</v>
      </c>
    </row>
    <row r="79" spans="1:26" ht="16.5" customHeight="1">
      <c r="A79" s="178">
        <v>13125</v>
      </c>
      <c r="B79" s="179" t="s">
        <v>224</v>
      </c>
      <c r="D79" s="185"/>
      <c r="E79" s="185"/>
      <c r="F79" s="185"/>
      <c r="G79" s="218" t="s">
        <v>1258</v>
      </c>
      <c r="H79" s="220" t="s">
        <v>1259</v>
      </c>
      <c r="I79" s="185"/>
      <c r="J79" s="185"/>
      <c r="K79" s="185"/>
      <c r="M79" s="245">
        <f t="shared" si="4"/>
        <v>18</v>
      </c>
      <c r="N79" s="246">
        <f t="shared" si="4"/>
        <v>40620</v>
      </c>
      <c r="O79" s="256">
        <v>2.768</v>
      </c>
      <c r="P79" s="256">
        <v>2.769</v>
      </c>
      <c r="Y79" s="274" t="s">
        <v>1410</v>
      </c>
      <c r="Z79" s="273" t="s">
        <v>1409</v>
      </c>
    </row>
    <row r="80" spans="1:26" ht="16.5" customHeight="1">
      <c r="A80" s="178">
        <v>1313</v>
      </c>
      <c r="B80" s="179" t="s">
        <v>214</v>
      </c>
      <c r="D80" s="188" t="s">
        <v>1008</v>
      </c>
      <c r="E80" s="190" t="s">
        <v>1260</v>
      </c>
      <c r="F80" s="185"/>
      <c r="G80" s="223"/>
      <c r="H80" s="225" t="s">
        <v>1261</v>
      </c>
      <c r="I80" s="185"/>
      <c r="J80" s="185"/>
      <c r="K80" s="185"/>
      <c r="M80" s="245">
        <f aca="true" t="shared" si="5" ref="M80:N92">M79+1</f>
        <v>19</v>
      </c>
      <c r="N80" s="246">
        <f t="shared" si="5"/>
        <v>40621</v>
      </c>
      <c r="O80" s="256">
        <v>2.767</v>
      </c>
      <c r="P80" s="256">
        <v>2.767</v>
      </c>
      <c r="Y80" s="274" t="s">
        <v>1484</v>
      </c>
      <c r="Z80" s="273" t="s">
        <v>1483</v>
      </c>
    </row>
    <row r="81" spans="1:26" ht="16.5" customHeight="1">
      <c r="A81" s="178">
        <v>13131</v>
      </c>
      <c r="B81" s="179" t="s">
        <v>220</v>
      </c>
      <c r="D81" s="193" t="s">
        <v>914</v>
      </c>
      <c r="E81" s="194" t="s">
        <v>1262</v>
      </c>
      <c r="F81" s="185"/>
      <c r="G81" s="221"/>
      <c r="H81" s="222" t="s">
        <v>1263</v>
      </c>
      <c r="I81" s="185"/>
      <c r="J81" s="185"/>
      <c r="K81" s="185"/>
      <c r="M81" s="245">
        <f t="shared" si="5"/>
        <v>20</v>
      </c>
      <c r="N81" s="246">
        <f t="shared" si="5"/>
        <v>40622</v>
      </c>
      <c r="O81" s="256">
        <v>2.767</v>
      </c>
      <c r="P81" s="256">
        <v>2.767</v>
      </c>
      <c r="Y81" s="274" t="s">
        <v>1486</v>
      </c>
      <c r="Z81" s="273" t="s">
        <v>1485</v>
      </c>
    </row>
    <row r="82" spans="1:26" ht="16.5" customHeight="1">
      <c r="A82" s="178">
        <v>13132</v>
      </c>
      <c r="B82" s="179" t="s">
        <v>221</v>
      </c>
      <c r="D82" s="193" t="s">
        <v>937</v>
      </c>
      <c r="E82" s="212" t="s">
        <v>1264</v>
      </c>
      <c r="F82" s="185"/>
      <c r="G82" s="221" t="s">
        <v>1265</v>
      </c>
      <c r="H82" s="226" t="s">
        <v>1266</v>
      </c>
      <c r="I82" s="185"/>
      <c r="J82" s="185"/>
      <c r="K82" s="185"/>
      <c r="M82" s="245">
        <f t="shared" si="5"/>
        <v>21</v>
      </c>
      <c r="N82" s="246">
        <f t="shared" si="5"/>
        <v>40623</v>
      </c>
      <c r="O82" s="256">
        <v>2.767</v>
      </c>
      <c r="P82" s="256">
        <v>2.767</v>
      </c>
      <c r="Y82" s="274" t="s">
        <v>1488</v>
      </c>
      <c r="Z82" s="273" t="s">
        <v>1487</v>
      </c>
    </row>
    <row r="83" spans="1:26" ht="16.5" customHeight="1">
      <c r="A83" s="178">
        <v>13133</v>
      </c>
      <c r="B83" s="179" t="s">
        <v>222</v>
      </c>
      <c r="D83" s="193" t="s">
        <v>954</v>
      </c>
      <c r="E83" s="212" t="s">
        <v>1267</v>
      </c>
      <c r="F83" s="185"/>
      <c r="G83" s="218" t="s">
        <v>1268</v>
      </c>
      <c r="H83" s="219" t="s">
        <v>1269</v>
      </c>
      <c r="I83" s="185"/>
      <c r="M83" s="245">
        <f t="shared" si="5"/>
        <v>22</v>
      </c>
      <c r="N83" s="246">
        <f t="shared" si="5"/>
        <v>40624</v>
      </c>
      <c r="O83" s="256">
        <v>2.78</v>
      </c>
      <c r="P83" s="256">
        <v>2.781</v>
      </c>
      <c r="Y83" s="274" t="s">
        <v>1489</v>
      </c>
      <c r="Z83" s="273" t="s">
        <v>1490</v>
      </c>
    </row>
    <row r="84" spans="1:26" ht="16.5" customHeight="1">
      <c r="A84" s="178">
        <v>13134</v>
      </c>
      <c r="B84" s="179" t="s">
        <v>223</v>
      </c>
      <c r="D84" s="193" t="s">
        <v>967</v>
      </c>
      <c r="E84" s="212" t="s">
        <v>325</v>
      </c>
      <c r="F84" s="185"/>
      <c r="G84" s="218" t="s">
        <v>1270</v>
      </c>
      <c r="H84" s="219" t="s">
        <v>1271</v>
      </c>
      <c r="I84" s="185"/>
      <c r="M84" s="245">
        <f t="shared" si="5"/>
        <v>23</v>
      </c>
      <c r="N84" s="246">
        <f t="shared" si="5"/>
        <v>40625</v>
      </c>
      <c r="O84" s="256">
        <v>2.782</v>
      </c>
      <c r="P84" s="256">
        <v>2.782</v>
      </c>
      <c r="Y84" s="274" t="s">
        <v>1491</v>
      </c>
      <c r="Z84" s="273" t="s">
        <v>1492</v>
      </c>
    </row>
    <row r="85" spans="1:26" ht="16.5" customHeight="1">
      <c r="A85" s="178">
        <v>13135</v>
      </c>
      <c r="B85" s="179" t="s">
        <v>224</v>
      </c>
      <c r="D85" s="193" t="s">
        <v>1167</v>
      </c>
      <c r="E85" s="212" t="s">
        <v>37</v>
      </c>
      <c r="F85" s="185"/>
      <c r="G85" s="221"/>
      <c r="H85" s="226" t="s">
        <v>1272</v>
      </c>
      <c r="I85" s="185"/>
      <c r="M85" s="245">
        <f t="shared" si="5"/>
        <v>24</v>
      </c>
      <c r="N85" s="246">
        <f t="shared" si="5"/>
        <v>40626</v>
      </c>
      <c r="O85" s="256">
        <v>2.778</v>
      </c>
      <c r="P85" s="256">
        <v>2.778</v>
      </c>
      <c r="Y85" s="274" t="s">
        <v>1494</v>
      </c>
      <c r="Z85" s="273" t="s">
        <v>1493</v>
      </c>
    </row>
    <row r="86" spans="1:26" ht="16.5" customHeight="1">
      <c r="A86" s="178">
        <v>1314</v>
      </c>
      <c r="B86" s="179" t="s">
        <v>215</v>
      </c>
      <c r="D86" s="191" t="s">
        <v>1205</v>
      </c>
      <c r="E86" s="212" t="s">
        <v>1206</v>
      </c>
      <c r="F86" s="185"/>
      <c r="G86" s="234" t="s">
        <v>1273</v>
      </c>
      <c r="H86" s="224" t="s">
        <v>1274</v>
      </c>
      <c r="I86" s="185"/>
      <c r="M86" s="245">
        <f t="shared" si="5"/>
        <v>25</v>
      </c>
      <c r="N86" s="246">
        <f t="shared" si="5"/>
        <v>40627</v>
      </c>
      <c r="O86" s="256">
        <v>2.777</v>
      </c>
      <c r="P86" s="256">
        <v>2.778</v>
      </c>
      <c r="Y86" s="274" t="s">
        <v>1495</v>
      </c>
      <c r="Z86" s="273" t="s">
        <v>1496</v>
      </c>
    </row>
    <row r="87" spans="1:26" ht="16.5" customHeight="1">
      <c r="A87" s="178">
        <v>13141</v>
      </c>
      <c r="B87" s="179" t="s">
        <v>220</v>
      </c>
      <c r="D87" s="185"/>
      <c r="E87" s="185"/>
      <c r="F87" s="185"/>
      <c r="G87" s="234"/>
      <c r="H87" s="226" t="s">
        <v>1275</v>
      </c>
      <c r="I87" s="185"/>
      <c r="M87" s="245">
        <f t="shared" si="5"/>
        <v>26</v>
      </c>
      <c r="N87" s="246">
        <f t="shared" si="5"/>
        <v>40628</v>
      </c>
      <c r="O87" s="256">
        <v>2.787</v>
      </c>
      <c r="P87" s="256">
        <v>2.788</v>
      </c>
      <c r="Y87" s="274" t="s">
        <v>1497</v>
      </c>
      <c r="Z87" s="273" t="s">
        <v>1498</v>
      </c>
    </row>
    <row r="88" spans="1:26" ht="16.5" customHeight="1">
      <c r="A88" s="178">
        <v>13142</v>
      </c>
      <c r="B88" s="179" t="s">
        <v>221</v>
      </c>
      <c r="D88" s="205" t="s">
        <v>1276</v>
      </c>
      <c r="E88" s="186"/>
      <c r="F88" s="185"/>
      <c r="G88" s="215" t="s">
        <v>1277</v>
      </c>
      <c r="H88" s="224" t="s">
        <v>1278</v>
      </c>
      <c r="I88" s="185"/>
      <c r="M88" s="245">
        <f t="shared" si="5"/>
        <v>27</v>
      </c>
      <c r="N88" s="246">
        <f t="shared" si="5"/>
        <v>40629</v>
      </c>
      <c r="O88" s="256">
        <v>2.787</v>
      </c>
      <c r="P88" s="256">
        <v>2.788</v>
      </c>
      <c r="Y88" s="274">
        <v>10267153928</v>
      </c>
      <c r="Z88" s="273" t="s">
        <v>1499</v>
      </c>
    </row>
    <row r="89" spans="1:26" ht="16.5" customHeight="1">
      <c r="A89" s="178">
        <v>13143</v>
      </c>
      <c r="B89" s="179" t="s">
        <v>222</v>
      </c>
      <c r="D89" s="185"/>
      <c r="E89" s="185"/>
      <c r="F89" s="185"/>
      <c r="G89" s="227" t="s">
        <v>1279</v>
      </c>
      <c r="H89" s="219" t="s">
        <v>1280</v>
      </c>
      <c r="I89" s="185"/>
      <c r="M89" s="245">
        <f t="shared" si="5"/>
        <v>28</v>
      </c>
      <c r="N89" s="246">
        <f t="shared" si="5"/>
        <v>40630</v>
      </c>
      <c r="O89" s="256">
        <v>2.787</v>
      </c>
      <c r="P89" s="256">
        <v>2.788</v>
      </c>
      <c r="Y89" s="274">
        <v>20453754392</v>
      </c>
      <c r="Z89" s="273" t="s">
        <v>1500</v>
      </c>
    </row>
    <row r="90" spans="1:26" ht="16.5" customHeight="1">
      <c r="A90" s="178">
        <v>13144</v>
      </c>
      <c r="B90" s="179" t="s">
        <v>223</v>
      </c>
      <c r="D90" s="235" t="s">
        <v>1008</v>
      </c>
      <c r="E90" s="190" t="s">
        <v>1281</v>
      </c>
      <c r="F90" s="185"/>
      <c r="G90" s="228"/>
      <c r="H90" s="226" t="s">
        <v>1282</v>
      </c>
      <c r="I90" s="185"/>
      <c r="M90" s="245">
        <f t="shared" si="5"/>
        <v>29</v>
      </c>
      <c r="N90" s="246">
        <f t="shared" si="5"/>
        <v>40631</v>
      </c>
      <c r="O90" s="256">
        <v>2.809</v>
      </c>
      <c r="P90" s="256">
        <v>2.812</v>
      </c>
      <c r="Y90" s="274" t="s">
        <v>1501</v>
      </c>
      <c r="Z90" s="273" t="s">
        <v>1502</v>
      </c>
    </row>
    <row r="91" spans="1:26" ht="16.5" customHeight="1">
      <c r="A91" s="178">
        <v>13145</v>
      </c>
      <c r="B91" s="179" t="s">
        <v>224</v>
      </c>
      <c r="D91" s="236" t="s">
        <v>914</v>
      </c>
      <c r="E91" s="194" t="s">
        <v>1283</v>
      </c>
      <c r="F91" s="185"/>
      <c r="G91" s="221" t="s">
        <v>1284</v>
      </c>
      <c r="H91" s="226" t="s">
        <v>1285</v>
      </c>
      <c r="I91" s="185"/>
      <c r="M91" s="245">
        <f t="shared" si="5"/>
        <v>30</v>
      </c>
      <c r="N91" s="246">
        <f t="shared" si="5"/>
        <v>40632</v>
      </c>
      <c r="O91" s="256">
        <v>2.813</v>
      </c>
      <c r="P91" s="256">
        <v>2.813</v>
      </c>
      <c r="Y91" s="274">
        <v>20570661303</v>
      </c>
      <c r="Z91" s="273" t="s">
        <v>1503</v>
      </c>
    </row>
    <row r="92" spans="1:26" ht="16.5" customHeight="1">
      <c r="A92" s="178">
        <v>132</v>
      </c>
      <c r="B92" s="179" t="s">
        <v>225</v>
      </c>
      <c r="D92" s="236" t="s">
        <v>937</v>
      </c>
      <c r="E92" s="199" t="s">
        <v>1286</v>
      </c>
      <c r="F92" s="185"/>
      <c r="G92" s="215" t="s">
        <v>1287</v>
      </c>
      <c r="H92" s="217" t="s">
        <v>1288</v>
      </c>
      <c r="I92" s="185"/>
      <c r="M92" s="245">
        <f>M91+1</f>
        <v>31</v>
      </c>
      <c r="N92" s="246">
        <f t="shared" si="5"/>
        <v>40633</v>
      </c>
      <c r="O92" s="256">
        <v>2.809</v>
      </c>
      <c r="P92" s="256">
        <v>2.81</v>
      </c>
      <c r="Y92" s="274" t="s">
        <v>1504</v>
      </c>
      <c r="Z92" s="273" t="s">
        <v>1505</v>
      </c>
    </row>
    <row r="93" spans="1:26" ht="16.5" customHeight="1">
      <c r="A93" s="178">
        <v>1321</v>
      </c>
      <c r="B93" s="179" t="s">
        <v>225</v>
      </c>
      <c r="D93" s="236" t="s">
        <v>954</v>
      </c>
      <c r="E93" s="194" t="s">
        <v>1289</v>
      </c>
      <c r="F93" s="185"/>
      <c r="G93" s="218" t="s">
        <v>1290</v>
      </c>
      <c r="H93" s="219" t="s">
        <v>1291</v>
      </c>
      <c r="I93" s="185"/>
      <c r="M93" s="245">
        <v>1</v>
      </c>
      <c r="N93" s="246">
        <f>N92+1</f>
        <v>40634</v>
      </c>
      <c r="O93" s="256">
        <v>2.802</v>
      </c>
      <c r="P93" s="256">
        <v>2.805</v>
      </c>
      <c r="Y93" s="274" t="s">
        <v>1506</v>
      </c>
      <c r="Z93" s="273" t="s">
        <v>1507</v>
      </c>
    </row>
    <row r="94" spans="1:26" ht="16.5" customHeight="1">
      <c r="A94" s="178">
        <v>13211</v>
      </c>
      <c r="B94" s="179" t="s">
        <v>220</v>
      </c>
      <c r="D94" s="236" t="s">
        <v>967</v>
      </c>
      <c r="E94" s="194" t="s">
        <v>1292</v>
      </c>
      <c r="F94" s="185"/>
      <c r="G94" s="237" t="s">
        <v>1293</v>
      </c>
      <c r="H94" s="238" t="s">
        <v>1294</v>
      </c>
      <c r="I94" s="185"/>
      <c r="M94" s="245">
        <f>M93+1</f>
        <v>2</v>
      </c>
      <c r="N94" s="246">
        <f>N93+1</f>
        <v>40635</v>
      </c>
      <c r="O94" s="256">
        <v>2.805</v>
      </c>
      <c r="P94" s="256">
        <v>2.807</v>
      </c>
      <c r="Y94" s="274" t="s">
        <v>1509</v>
      </c>
      <c r="Z94" s="273" t="s">
        <v>1508</v>
      </c>
    </row>
    <row r="95" spans="1:26" ht="16.5" customHeight="1">
      <c r="A95" s="178">
        <v>13212</v>
      </c>
      <c r="B95" s="179" t="s">
        <v>221</v>
      </c>
      <c r="D95" s="236" t="s">
        <v>1167</v>
      </c>
      <c r="E95" s="194" t="s">
        <v>1295</v>
      </c>
      <c r="F95" s="185"/>
      <c r="G95" s="239"/>
      <c r="H95" s="240" t="s">
        <v>1296</v>
      </c>
      <c r="I95" s="185"/>
      <c r="M95" s="245">
        <f aca="true" t="shared" si="6" ref="M95:N110">M94+1</f>
        <v>3</v>
      </c>
      <c r="N95" s="246">
        <f t="shared" si="6"/>
        <v>40636</v>
      </c>
      <c r="O95" s="256">
        <v>2.805</v>
      </c>
      <c r="P95" s="256">
        <v>2.807</v>
      </c>
      <c r="Y95" s="274" t="s">
        <v>1510</v>
      </c>
      <c r="Z95" s="273" t="s">
        <v>1511</v>
      </c>
    </row>
    <row r="96" spans="1:26" ht="16.5" customHeight="1">
      <c r="A96" s="178">
        <v>13213</v>
      </c>
      <c r="B96" s="179" t="s">
        <v>222</v>
      </c>
      <c r="D96" s="236" t="s">
        <v>969</v>
      </c>
      <c r="E96" s="199" t="s">
        <v>1297</v>
      </c>
      <c r="F96" s="185"/>
      <c r="G96" s="239" t="s">
        <v>1298</v>
      </c>
      <c r="H96" s="241" t="s">
        <v>1299</v>
      </c>
      <c r="I96" s="185"/>
      <c r="M96" s="245">
        <f t="shared" si="6"/>
        <v>4</v>
      </c>
      <c r="N96" s="246">
        <f t="shared" si="6"/>
        <v>40637</v>
      </c>
      <c r="O96" s="256">
        <v>2.805</v>
      </c>
      <c r="P96" s="256">
        <v>2.807</v>
      </c>
      <c r="Y96" s="274" t="s">
        <v>1513</v>
      </c>
      <c r="Z96" s="273" t="s">
        <v>1512</v>
      </c>
    </row>
    <row r="97" spans="1:26" ht="16.5" customHeight="1">
      <c r="A97" s="178">
        <v>13214</v>
      </c>
      <c r="B97" s="179" t="s">
        <v>223</v>
      </c>
      <c r="D97" s="236" t="s">
        <v>989</v>
      </c>
      <c r="E97" s="194" t="s">
        <v>1300</v>
      </c>
      <c r="F97" s="185"/>
      <c r="G97" s="229" t="s">
        <v>1301</v>
      </c>
      <c r="H97" s="230" t="s">
        <v>1302</v>
      </c>
      <c r="I97" s="185"/>
      <c r="M97" s="245">
        <f t="shared" si="6"/>
        <v>5</v>
      </c>
      <c r="N97" s="246">
        <f t="shared" si="6"/>
        <v>40638</v>
      </c>
      <c r="O97" s="256">
        <v>2.81</v>
      </c>
      <c r="P97" s="256">
        <v>2.81</v>
      </c>
      <c r="Y97" s="274" t="s">
        <v>1514</v>
      </c>
      <c r="Z97" s="273" t="s">
        <v>1515</v>
      </c>
    </row>
    <row r="98" spans="1:26" ht="16.5" customHeight="1">
      <c r="A98" s="178">
        <v>13215</v>
      </c>
      <c r="B98" s="179" t="s">
        <v>224</v>
      </c>
      <c r="D98" s="236" t="s">
        <v>1000</v>
      </c>
      <c r="E98" s="194" t="s">
        <v>1303</v>
      </c>
      <c r="F98" s="185"/>
      <c r="G98" s="229" t="s">
        <v>1304</v>
      </c>
      <c r="H98" s="230" t="s">
        <v>1305</v>
      </c>
      <c r="I98" s="185"/>
      <c r="M98" s="245">
        <f t="shared" si="6"/>
        <v>6</v>
      </c>
      <c r="N98" s="246">
        <f t="shared" si="6"/>
        <v>40639</v>
      </c>
      <c r="O98" s="256">
        <v>2.808</v>
      </c>
      <c r="P98" s="256">
        <v>2.81</v>
      </c>
      <c r="Y98" s="274" t="s">
        <v>1516</v>
      </c>
      <c r="Z98" s="273" t="s">
        <v>1517</v>
      </c>
    </row>
    <row r="99" spans="1:26" ht="16.5" customHeight="1">
      <c r="A99" s="178">
        <v>133</v>
      </c>
      <c r="B99" s="179" t="s">
        <v>217</v>
      </c>
      <c r="D99" s="236" t="s">
        <v>1003</v>
      </c>
      <c r="E99" s="194" t="s">
        <v>1306</v>
      </c>
      <c r="F99" s="185"/>
      <c r="G99" s="229" t="s">
        <v>1307</v>
      </c>
      <c r="H99" s="230" t="s">
        <v>1308</v>
      </c>
      <c r="I99" s="185"/>
      <c r="M99" s="245">
        <f t="shared" si="6"/>
        <v>7</v>
      </c>
      <c r="N99" s="246">
        <f t="shared" si="6"/>
        <v>40640</v>
      </c>
      <c r="O99" s="256">
        <v>2.809</v>
      </c>
      <c r="P99" s="256">
        <v>2.81</v>
      </c>
      <c r="Y99" s="274" t="s">
        <v>1519</v>
      </c>
      <c r="Z99" s="273" t="s">
        <v>1518</v>
      </c>
    </row>
    <row r="100" spans="1:26" ht="16.5" customHeight="1">
      <c r="A100" s="178">
        <v>1331</v>
      </c>
      <c r="B100" s="179" t="s">
        <v>218</v>
      </c>
      <c r="D100" s="236" t="s">
        <v>1182</v>
      </c>
      <c r="E100" s="194" t="s">
        <v>1309</v>
      </c>
      <c r="F100" s="185"/>
      <c r="G100" s="229" t="s">
        <v>1310</v>
      </c>
      <c r="H100" s="230" t="s">
        <v>1311</v>
      </c>
      <c r="I100" s="185"/>
      <c r="M100" s="245">
        <f t="shared" si="6"/>
        <v>8</v>
      </c>
      <c r="N100" s="246">
        <f t="shared" si="6"/>
        <v>40641</v>
      </c>
      <c r="O100" s="256">
        <v>2.804</v>
      </c>
      <c r="P100" s="256">
        <v>2.805</v>
      </c>
      <c r="Y100" s="274" t="s">
        <v>1520</v>
      </c>
      <c r="Z100" s="273" t="s">
        <v>1521</v>
      </c>
    </row>
    <row r="101" spans="1:26" ht="16.5" customHeight="1">
      <c r="A101" s="178">
        <v>13311</v>
      </c>
      <c r="B101" s="179" t="s">
        <v>220</v>
      </c>
      <c r="D101" s="236" t="s">
        <v>1185</v>
      </c>
      <c r="E101" s="194" t="s">
        <v>1312</v>
      </c>
      <c r="F101" s="185"/>
      <c r="G101" s="229" t="s">
        <v>1313</v>
      </c>
      <c r="H101" s="230" t="s">
        <v>1314</v>
      </c>
      <c r="I101" s="185"/>
      <c r="M101" s="245">
        <f t="shared" si="6"/>
        <v>9</v>
      </c>
      <c r="N101" s="246">
        <f t="shared" si="6"/>
        <v>40642</v>
      </c>
      <c r="O101" s="256">
        <v>2.799</v>
      </c>
      <c r="P101" s="256">
        <v>2.8</v>
      </c>
      <c r="Y101" s="274" t="s">
        <v>1522</v>
      </c>
      <c r="Z101" s="273" t="s">
        <v>1523</v>
      </c>
    </row>
    <row r="102" spans="1:26" ht="16.5" customHeight="1">
      <c r="A102" s="178">
        <v>13312</v>
      </c>
      <c r="B102" s="179" t="s">
        <v>221</v>
      </c>
      <c r="D102" s="236" t="s">
        <v>1189</v>
      </c>
      <c r="E102" s="194" t="s">
        <v>1315</v>
      </c>
      <c r="F102" s="185"/>
      <c r="G102" s="229" t="s">
        <v>1316</v>
      </c>
      <c r="H102" s="230" t="s">
        <v>1317</v>
      </c>
      <c r="I102" s="185"/>
      <c r="M102" s="245">
        <f t="shared" si="6"/>
        <v>10</v>
      </c>
      <c r="N102" s="246">
        <f t="shared" si="6"/>
        <v>40643</v>
      </c>
      <c r="O102" s="256">
        <v>2.799</v>
      </c>
      <c r="P102" s="256">
        <v>2.8</v>
      </c>
      <c r="Y102" s="274" t="s">
        <v>1524</v>
      </c>
      <c r="Z102" s="273" t="s">
        <v>1525</v>
      </c>
    </row>
    <row r="103" spans="1:26" ht="16.5" customHeight="1">
      <c r="A103" s="178">
        <v>13313</v>
      </c>
      <c r="B103" s="179" t="s">
        <v>222</v>
      </c>
      <c r="D103" s="236" t="s">
        <v>1192</v>
      </c>
      <c r="E103" s="194" t="s">
        <v>1318</v>
      </c>
      <c r="F103" s="185"/>
      <c r="G103" s="229" t="s">
        <v>1319</v>
      </c>
      <c r="H103" s="230" t="s">
        <v>1320</v>
      </c>
      <c r="I103" s="185"/>
      <c r="M103" s="245">
        <f t="shared" si="6"/>
        <v>11</v>
      </c>
      <c r="N103" s="246">
        <f t="shared" si="6"/>
        <v>40644</v>
      </c>
      <c r="O103" s="256">
        <v>2.799</v>
      </c>
      <c r="P103" s="256">
        <v>2.8</v>
      </c>
      <c r="Y103" s="274" t="s">
        <v>1526</v>
      </c>
      <c r="Z103" s="273" t="s">
        <v>1527</v>
      </c>
    </row>
    <row r="104" spans="1:26" ht="16.5" customHeight="1">
      <c r="A104" s="178">
        <v>13314</v>
      </c>
      <c r="B104" s="179" t="s">
        <v>223</v>
      </c>
      <c r="D104" s="236" t="s">
        <v>1196</v>
      </c>
      <c r="E104" s="194" t="s">
        <v>1321</v>
      </c>
      <c r="F104" s="185"/>
      <c r="G104" s="229" t="s">
        <v>1322</v>
      </c>
      <c r="H104" s="230" t="s">
        <v>1323</v>
      </c>
      <c r="I104" s="185"/>
      <c r="M104" s="245">
        <f t="shared" si="6"/>
        <v>12</v>
      </c>
      <c r="N104" s="246">
        <f t="shared" si="6"/>
        <v>40645</v>
      </c>
      <c r="O104" s="256">
        <v>2.799</v>
      </c>
      <c r="P104" s="258">
        <v>2800</v>
      </c>
      <c r="Y104" s="274" t="s">
        <v>1529</v>
      </c>
      <c r="Z104" s="273" t="s">
        <v>1528</v>
      </c>
    </row>
    <row r="105" spans="1:26" ht="16.5" customHeight="1">
      <c r="A105" s="178">
        <v>13315</v>
      </c>
      <c r="B105" s="179" t="s">
        <v>224</v>
      </c>
      <c r="D105" s="236" t="s">
        <v>1199</v>
      </c>
      <c r="E105" s="194" t="s">
        <v>1324</v>
      </c>
      <c r="F105" s="185"/>
      <c r="G105" s="229" t="s">
        <v>1325</v>
      </c>
      <c r="H105" s="230" t="s">
        <v>1326</v>
      </c>
      <c r="I105" s="185"/>
      <c r="M105" s="245">
        <f t="shared" si="6"/>
        <v>13</v>
      </c>
      <c r="N105" s="246">
        <f t="shared" si="6"/>
        <v>40646</v>
      </c>
      <c r="O105" s="256">
        <v>2.807</v>
      </c>
      <c r="P105" s="256">
        <v>2.808</v>
      </c>
      <c r="Y105" s="274" t="s">
        <v>1530</v>
      </c>
      <c r="Z105" s="273" t="s">
        <v>1531</v>
      </c>
    </row>
    <row r="106" spans="1:26" ht="16.5" customHeight="1">
      <c r="A106" s="178">
        <v>1332</v>
      </c>
      <c r="B106" s="179" t="s">
        <v>214</v>
      </c>
      <c r="D106" s="242" t="s">
        <v>1205</v>
      </c>
      <c r="E106" s="212" t="s">
        <v>1206</v>
      </c>
      <c r="F106" s="185"/>
      <c r="G106" s="229" t="s">
        <v>1205</v>
      </c>
      <c r="H106" s="230" t="s">
        <v>1327</v>
      </c>
      <c r="I106" s="185"/>
      <c r="M106" s="245">
        <f t="shared" si="6"/>
        <v>14</v>
      </c>
      <c r="N106" s="246">
        <f t="shared" si="6"/>
        <v>40647</v>
      </c>
      <c r="O106" s="256">
        <v>2.814</v>
      </c>
      <c r="P106" s="256">
        <v>2.815</v>
      </c>
      <c r="Y106" s="274" t="s">
        <v>1533</v>
      </c>
      <c r="Z106" s="273" t="s">
        <v>1532</v>
      </c>
    </row>
    <row r="107" spans="1:26" ht="16.5" customHeight="1">
      <c r="A107" s="178">
        <v>13321</v>
      </c>
      <c r="B107" s="179" t="s">
        <v>220</v>
      </c>
      <c r="D107" s="185"/>
      <c r="E107" s="185"/>
      <c r="F107" s="185"/>
      <c r="G107" s="185"/>
      <c r="H107" s="185"/>
      <c r="I107" s="185"/>
      <c r="J107" s="185"/>
      <c r="M107" s="245">
        <f t="shared" si="6"/>
        <v>15</v>
      </c>
      <c r="N107" s="246">
        <f t="shared" si="6"/>
        <v>40648</v>
      </c>
      <c r="O107" s="256">
        <v>2.822</v>
      </c>
      <c r="P107" s="256">
        <v>2.802</v>
      </c>
      <c r="Y107" s="274" t="s">
        <v>1535</v>
      </c>
      <c r="Z107" s="273" t="s">
        <v>1534</v>
      </c>
    </row>
    <row r="108" spans="1:26" ht="16.5" customHeight="1">
      <c r="A108" s="178">
        <v>13322</v>
      </c>
      <c r="B108" s="179" t="s">
        <v>221</v>
      </c>
      <c r="D108" s="185"/>
      <c r="E108" s="185"/>
      <c r="F108" s="185"/>
      <c r="G108" s="185"/>
      <c r="H108" s="185"/>
      <c r="I108" s="185"/>
      <c r="M108" s="245">
        <f t="shared" si="6"/>
        <v>16</v>
      </c>
      <c r="N108" s="246">
        <f t="shared" si="6"/>
        <v>40649</v>
      </c>
      <c r="O108" s="256">
        <v>2.822</v>
      </c>
      <c r="P108" s="256">
        <v>2.824</v>
      </c>
      <c r="Y108" s="274" t="s">
        <v>1537</v>
      </c>
      <c r="Z108" s="273" t="s">
        <v>1536</v>
      </c>
    </row>
    <row r="109" spans="1:26" ht="16.5" customHeight="1">
      <c r="A109" s="178">
        <v>13323</v>
      </c>
      <c r="B109" s="179" t="s">
        <v>222</v>
      </c>
      <c r="D109" s="185"/>
      <c r="E109" s="185"/>
      <c r="F109" s="185"/>
      <c r="G109" s="185"/>
      <c r="H109" s="185"/>
      <c r="I109" s="185"/>
      <c r="M109" s="245">
        <f t="shared" si="6"/>
        <v>17</v>
      </c>
      <c r="N109" s="246">
        <f t="shared" si="6"/>
        <v>40650</v>
      </c>
      <c r="O109" s="256">
        <v>2.822</v>
      </c>
      <c r="P109" s="256">
        <v>2.824</v>
      </c>
      <c r="Y109" s="274" t="s">
        <v>1538</v>
      </c>
      <c r="Z109" s="273" t="s">
        <v>1539</v>
      </c>
    </row>
    <row r="110" spans="1:26" ht="16.5" customHeight="1">
      <c r="A110" s="178">
        <v>13324</v>
      </c>
      <c r="B110" s="179" t="s">
        <v>223</v>
      </c>
      <c r="D110" s="185"/>
      <c r="E110" s="185"/>
      <c r="F110" s="185"/>
      <c r="G110" s="185"/>
      <c r="H110" s="185"/>
      <c r="I110" s="185"/>
      <c r="M110" s="245">
        <f t="shared" si="6"/>
        <v>18</v>
      </c>
      <c r="N110" s="246">
        <f t="shared" si="6"/>
        <v>40651</v>
      </c>
      <c r="O110" s="256">
        <v>2.822</v>
      </c>
      <c r="P110" s="256">
        <v>2.824</v>
      </c>
      <c r="Y110" s="274" t="s">
        <v>1540</v>
      </c>
      <c r="Z110" s="273" t="s">
        <v>1541</v>
      </c>
    </row>
    <row r="111" spans="1:26" ht="16.5" customHeight="1">
      <c r="A111" s="178">
        <v>13325</v>
      </c>
      <c r="B111" s="179" t="s">
        <v>224</v>
      </c>
      <c r="D111" s="185"/>
      <c r="E111" s="185"/>
      <c r="F111" s="185"/>
      <c r="G111" s="185"/>
      <c r="H111" s="185"/>
      <c r="I111" s="185"/>
      <c r="M111" s="245">
        <f aca="true" t="shared" si="7" ref="M111:N122">M110+1</f>
        <v>19</v>
      </c>
      <c r="N111" s="246">
        <f t="shared" si="7"/>
        <v>40652</v>
      </c>
      <c r="O111" s="256">
        <v>2.822</v>
      </c>
      <c r="P111" s="256">
        <v>2.823</v>
      </c>
      <c r="Y111" s="274" t="s">
        <v>1542</v>
      </c>
      <c r="Z111" s="273" t="s">
        <v>1543</v>
      </c>
    </row>
    <row r="112" spans="1:26" ht="16.5" customHeight="1">
      <c r="A112" s="178">
        <v>1333</v>
      </c>
      <c r="B112" s="179" t="s">
        <v>215</v>
      </c>
      <c r="D112" s="185"/>
      <c r="E112" s="185"/>
      <c r="F112" s="185"/>
      <c r="G112" s="185"/>
      <c r="H112" s="185"/>
      <c r="I112" s="185"/>
      <c r="M112" s="245">
        <f t="shared" si="7"/>
        <v>20</v>
      </c>
      <c r="N112" s="246">
        <f t="shared" si="7"/>
        <v>40653</v>
      </c>
      <c r="O112" s="256">
        <v>2.822</v>
      </c>
      <c r="P112" s="256">
        <v>2.823</v>
      </c>
      <c r="Y112" s="274" t="s">
        <v>1544</v>
      </c>
      <c r="Z112" s="273" t="s">
        <v>1545</v>
      </c>
    </row>
    <row r="113" spans="1:26" ht="16.5" customHeight="1">
      <c r="A113" s="178">
        <v>13331</v>
      </c>
      <c r="B113" s="179" t="s">
        <v>220</v>
      </c>
      <c r="D113" s="185"/>
      <c r="E113" s="185"/>
      <c r="F113" s="185"/>
      <c r="G113" s="185"/>
      <c r="H113" s="185"/>
      <c r="I113" s="185"/>
      <c r="M113" s="245">
        <f t="shared" si="7"/>
        <v>21</v>
      </c>
      <c r="N113" s="246">
        <f t="shared" si="7"/>
        <v>40654</v>
      </c>
      <c r="O113" s="256">
        <v>2.82</v>
      </c>
      <c r="P113" s="256">
        <v>2.822</v>
      </c>
      <c r="Y113" s="274" t="s">
        <v>1546</v>
      </c>
      <c r="Z113" s="273" t="s">
        <v>1547</v>
      </c>
    </row>
    <row r="114" spans="1:26" ht="16.5" customHeight="1">
      <c r="A114" s="178">
        <v>13332</v>
      </c>
      <c r="B114" s="179" t="s">
        <v>221</v>
      </c>
      <c r="D114" s="185"/>
      <c r="E114" s="185"/>
      <c r="F114" s="185"/>
      <c r="G114" s="185"/>
      <c r="H114" s="185"/>
      <c r="I114" s="185"/>
      <c r="M114" s="245">
        <f t="shared" si="7"/>
        <v>22</v>
      </c>
      <c r="N114" s="246">
        <f t="shared" si="7"/>
        <v>40655</v>
      </c>
      <c r="O114" s="256">
        <v>2.82</v>
      </c>
      <c r="P114" s="256">
        <v>2.822</v>
      </c>
      <c r="Y114" s="274" t="s">
        <v>1549</v>
      </c>
      <c r="Z114" s="273" t="s">
        <v>1548</v>
      </c>
    </row>
    <row r="115" spans="1:26" ht="16.5" customHeight="1">
      <c r="A115" s="178">
        <v>13333</v>
      </c>
      <c r="B115" s="179" t="s">
        <v>222</v>
      </c>
      <c r="D115" s="185"/>
      <c r="E115" s="185"/>
      <c r="F115" s="185"/>
      <c r="G115" s="185"/>
      <c r="H115" s="185"/>
      <c r="I115" s="185"/>
      <c r="M115" s="245">
        <f t="shared" si="7"/>
        <v>23</v>
      </c>
      <c r="N115" s="246">
        <f t="shared" si="7"/>
        <v>40656</v>
      </c>
      <c r="O115" s="256">
        <v>2.82</v>
      </c>
      <c r="P115" s="256">
        <v>2.822</v>
      </c>
      <c r="Y115" s="274">
        <v>20495624383</v>
      </c>
      <c r="Z115" s="273" t="s">
        <v>1550</v>
      </c>
    </row>
    <row r="116" spans="1:26" ht="16.5" customHeight="1">
      <c r="A116" s="178">
        <v>13334</v>
      </c>
      <c r="B116" s="179" t="s">
        <v>223</v>
      </c>
      <c r="G116" s="185"/>
      <c r="H116" s="185"/>
      <c r="I116" s="185"/>
      <c r="M116" s="245">
        <f t="shared" si="7"/>
        <v>24</v>
      </c>
      <c r="N116" s="246">
        <f t="shared" si="7"/>
        <v>40657</v>
      </c>
      <c r="O116" s="256">
        <v>2.82</v>
      </c>
      <c r="P116" s="256">
        <v>2.822</v>
      </c>
      <c r="Y116" s="274" t="s">
        <v>1551</v>
      </c>
      <c r="Z116" s="273" t="s">
        <v>1552</v>
      </c>
    </row>
    <row r="117" spans="1:26" ht="16.5" customHeight="1">
      <c r="A117" s="178">
        <v>13335</v>
      </c>
      <c r="B117" s="179" t="s">
        <v>224</v>
      </c>
      <c r="I117" s="185"/>
      <c r="M117" s="245">
        <f t="shared" si="7"/>
        <v>25</v>
      </c>
      <c r="N117" s="246">
        <f t="shared" si="7"/>
        <v>40658</v>
      </c>
      <c r="O117" s="256">
        <v>2.82</v>
      </c>
      <c r="P117" s="256">
        <v>2.822</v>
      </c>
      <c r="Y117" s="274" t="s">
        <v>1553</v>
      </c>
      <c r="Z117" s="273" t="s">
        <v>1554</v>
      </c>
    </row>
    <row r="118" spans="1:26" ht="16.5" customHeight="1">
      <c r="A118" s="176">
        <v>14</v>
      </c>
      <c r="B118" s="177" t="s">
        <v>226</v>
      </c>
      <c r="M118" s="245">
        <f t="shared" si="7"/>
        <v>26</v>
      </c>
      <c r="N118" s="246">
        <f t="shared" si="7"/>
        <v>40659</v>
      </c>
      <c r="O118" s="256">
        <v>2.821</v>
      </c>
      <c r="P118" s="256">
        <v>2.823</v>
      </c>
      <c r="Y118" s="274" t="s">
        <v>1555</v>
      </c>
      <c r="Z118" s="273" t="s">
        <v>1556</v>
      </c>
    </row>
    <row r="119" spans="1:26" ht="16.5" customHeight="1">
      <c r="A119" s="178">
        <v>141</v>
      </c>
      <c r="B119" s="179" t="s">
        <v>227</v>
      </c>
      <c r="M119" s="245">
        <f t="shared" si="7"/>
        <v>27</v>
      </c>
      <c r="N119" s="246">
        <f t="shared" si="7"/>
        <v>40660</v>
      </c>
      <c r="O119" s="256">
        <v>2.825</v>
      </c>
      <c r="P119" s="256">
        <v>2.827</v>
      </c>
      <c r="Y119" s="274" t="s">
        <v>1557</v>
      </c>
      <c r="Z119" s="273" t="s">
        <v>1558</v>
      </c>
    </row>
    <row r="120" spans="1:26" ht="16.5" customHeight="1">
      <c r="A120" s="178">
        <v>1411</v>
      </c>
      <c r="B120" s="179" t="s">
        <v>228</v>
      </c>
      <c r="M120" s="245">
        <f t="shared" si="7"/>
        <v>28</v>
      </c>
      <c r="N120" s="246">
        <f t="shared" si="7"/>
        <v>40661</v>
      </c>
      <c r="O120" s="256">
        <v>2.832</v>
      </c>
      <c r="P120" s="256">
        <v>2.834</v>
      </c>
      <c r="Y120" s="274" t="s">
        <v>1559</v>
      </c>
      <c r="Z120" s="273" t="s">
        <v>1560</v>
      </c>
    </row>
    <row r="121" spans="1:26" ht="16.5" customHeight="1">
      <c r="A121" s="178">
        <v>1412</v>
      </c>
      <c r="B121" s="179" t="s">
        <v>229</v>
      </c>
      <c r="M121" s="245">
        <f t="shared" si="7"/>
        <v>29</v>
      </c>
      <c r="N121" s="246">
        <f t="shared" si="7"/>
        <v>40662</v>
      </c>
      <c r="O121" s="256">
        <v>2.824</v>
      </c>
      <c r="P121" s="256">
        <v>2.825</v>
      </c>
      <c r="Y121" s="274" t="s">
        <v>1561</v>
      </c>
      <c r="Z121" s="273" t="s">
        <v>1562</v>
      </c>
    </row>
    <row r="122" spans="1:26" ht="16.5" customHeight="1">
      <c r="A122" s="178">
        <v>1413</v>
      </c>
      <c r="B122" s="179" t="s">
        <v>230</v>
      </c>
      <c r="M122" s="245">
        <f t="shared" si="7"/>
        <v>30</v>
      </c>
      <c r="N122" s="246">
        <f t="shared" si="7"/>
        <v>40663</v>
      </c>
      <c r="O122" s="256">
        <v>2.82</v>
      </c>
      <c r="P122" s="256">
        <v>2.821</v>
      </c>
      <c r="Y122" s="274" t="s">
        <v>1564</v>
      </c>
      <c r="Z122" s="273" t="s">
        <v>1563</v>
      </c>
    </row>
    <row r="123" spans="1:26" ht="16.5" customHeight="1">
      <c r="A123" s="178">
        <v>1419</v>
      </c>
      <c r="B123" s="179" t="s">
        <v>231</v>
      </c>
      <c r="M123" s="245">
        <v>1</v>
      </c>
      <c r="N123" s="246">
        <f>N122+1</f>
        <v>40664</v>
      </c>
      <c r="O123" s="256">
        <v>2.82</v>
      </c>
      <c r="P123" s="256">
        <v>2.821</v>
      </c>
      <c r="Y123" s="274" t="s">
        <v>1565</v>
      </c>
      <c r="Z123" s="273" t="s">
        <v>1566</v>
      </c>
    </row>
    <row r="124" spans="1:26" ht="16.5" customHeight="1">
      <c r="A124" s="178">
        <v>142</v>
      </c>
      <c r="B124" s="179" t="s">
        <v>232</v>
      </c>
      <c r="M124" s="245">
        <f>M123+1</f>
        <v>2</v>
      </c>
      <c r="N124" s="246">
        <f>N123+1</f>
        <v>40665</v>
      </c>
      <c r="O124" s="256">
        <v>2.82</v>
      </c>
      <c r="P124" s="256">
        <v>2.821</v>
      </c>
      <c r="Y124" s="274" t="s">
        <v>1567</v>
      </c>
      <c r="Z124" s="273" t="s">
        <v>1744</v>
      </c>
    </row>
    <row r="125" spans="1:26" ht="16.5" customHeight="1">
      <c r="A125" s="178">
        <v>1421</v>
      </c>
      <c r="B125" s="179" t="s">
        <v>233</v>
      </c>
      <c r="M125" s="245">
        <f aca="true" t="shared" si="8" ref="M125:N140">M124+1</f>
        <v>3</v>
      </c>
      <c r="N125" s="246">
        <f>N124+1</f>
        <v>40666</v>
      </c>
      <c r="O125" s="256">
        <v>2.82</v>
      </c>
      <c r="P125" s="256">
        <v>2.821</v>
      </c>
      <c r="Y125" s="274" t="s">
        <v>1568</v>
      </c>
      <c r="Z125" s="273" t="s">
        <v>1569</v>
      </c>
    </row>
    <row r="126" spans="1:26" ht="16.5" customHeight="1">
      <c r="A126" s="178">
        <v>1422</v>
      </c>
      <c r="B126" s="179" t="s">
        <v>228</v>
      </c>
      <c r="M126" s="245">
        <f t="shared" si="8"/>
        <v>4</v>
      </c>
      <c r="N126" s="246">
        <f t="shared" si="8"/>
        <v>40667</v>
      </c>
      <c r="O126" s="256">
        <v>2.828</v>
      </c>
      <c r="P126" s="256">
        <v>2.83</v>
      </c>
      <c r="Y126" s="274" t="s">
        <v>1570</v>
      </c>
      <c r="Z126" s="273" t="s">
        <v>1571</v>
      </c>
    </row>
    <row r="127" spans="1:26" ht="16.5" customHeight="1">
      <c r="A127" s="178">
        <v>143</v>
      </c>
      <c r="B127" s="179" t="s">
        <v>234</v>
      </c>
      <c r="M127" s="245">
        <f t="shared" si="8"/>
        <v>5</v>
      </c>
      <c r="N127" s="246">
        <f t="shared" si="8"/>
        <v>40668</v>
      </c>
      <c r="O127" s="256">
        <v>2.821</v>
      </c>
      <c r="P127" s="256">
        <v>2.821</v>
      </c>
      <c r="Y127" s="274">
        <v>20521284634</v>
      </c>
      <c r="Z127" s="273" t="s">
        <v>1572</v>
      </c>
    </row>
    <row r="128" spans="1:26" ht="16.5" customHeight="1">
      <c r="A128" s="178">
        <v>1431</v>
      </c>
      <c r="B128" s="179" t="s">
        <v>228</v>
      </c>
      <c r="M128" s="245">
        <f t="shared" si="8"/>
        <v>6</v>
      </c>
      <c r="N128" s="246">
        <f t="shared" si="8"/>
        <v>40669</v>
      </c>
      <c r="O128" s="256">
        <v>2.818</v>
      </c>
      <c r="P128" s="256">
        <v>2.818</v>
      </c>
      <c r="Y128" s="274">
        <v>20538675025</v>
      </c>
      <c r="Z128" s="273" t="s">
        <v>1573</v>
      </c>
    </row>
    <row r="129" spans="1:26" ht="16.5" customHeight="1">
      <c r="A129" s="178">
        <v>1432</v>
      </c>
      <c r="B129" s="179" t="s">
        <v>235</v>
      </c>
      <c r="M129" s="245">
        <f t="shared" si="8"/>
        <v>7</v>
      </c>
      <c r="N129" s="246">
        <f t="shared" si="8"/>
        <v>40670</v>
      </c>
      <c r="O129" s="256">
        <v>2.802</v>
      </c>
      <c r="P129" s="256">
        <v>2.803</v>
      </c>
      <c r="Y129" s="274">
        <v>10428214264</v>
      </c>
      <c r="Z129" s="273" t="s">
        <v>1574</v>
      </c>
    </row>
    <row r="130" spans="1:26" ht="16.5" customHeight="1">
      <c r="A130" s="178">
        <v>1433</v>
      </c>
      <c r="B130" s="179" t="s">
        <v>230</v>
      </c>
      <c r="M130" s="245">
        <f t="shared" si="8"/>
        <v>8</v>
      </c>
      <c r="N130" s="246">
        <f t="shared" si="8"/>
        <v>40671</v>
      </c>
      <c r="O130" s="256">
        <v>2.802</v>
      </c>
      <c r="P130" s="256">
        <v>2.803</v>
      </c>
      <c r="Y130" s="274" t="s">
        <v>1575</v>
      </c>
      <c r="Z130" s="273" t="s">
        <v>1576</v>
      </c>
    </row>
    <row r="131" spans="1:26" ht="16.5" customHeight="1">
      <c r="A131" s="178">
        <v>144</v>
      </c>
      <c r="B131" s="179" t="s">
        <v>236</v>
      </c>
      <c r="M131" s="245">
        <f t="shared" si="8"/>
        <v>9</v>
      </c>
      <c r="N131" s="246">
        <f t="shared" si="8"/>
        <v>40672</v>
      </c>
      <c r="O131" s="256">
        <v>2.802</v>
      </c>
      <c r="P131" s="256">
        <v>2.803</v>
      </c>
      <c r="Y131" s="274" t="s">
        <v>1577</v>
      </c>
      <c r="Z131" s="273" t="s">
        <v>1578</v>
      </c>
    </row>
    <row r="132" spans="1:26" ht="16.5" customHeight="1">
      <c r="A132" s="178">
        <v>1441</v>
      </c>
      <c r="B132" s="179" t="s">
        <v>228</v>
      </c>
      <c r="M132" s="245">
        <f t="shared" si="8"/>
        <v>10</v>
      </c>
      <c r="N132" s="246">
        <f t="shared" si="8"/>
        <v>40673</v>
      </c>
      <c r="O132" s="256">
        <v>2.792</v>
      </c>
      <c r="P132" s="256">
        <v>2.793</v>
      </c>
      <c r="Y132" s="274" t="s">
        <v>1579</v>
      </c>
      <c r="Z132" s="273" t="s">
        <v>1580</v>
      </c>
    </row>
    <row r="133" spans="1:26" ht="16.5" customHeight="1">
      <c r="A133" s="178">
        <v>1442</v>
      </c>
      <c r="B133" s="179" t="s">
        <v>229</v>
      </c>
      <c r="M133" s="245">
        <f t="shared" si="8"/>
        <v>11</v>
      </c>
      <c r="N133" s="246">
        <f t="shared" si="8"/>
        <v>40674</v>
      </c>
      <c r="O133" s="256">
        <v>2.791</v>
      </c>
      <c r="P133" s="256">
        <v>2.792</v>
      </c>
      <c r="Y133" s="274" t="s">
        <v>1581</v>
      </c>
      <c r="Z133" s="273" t="s">
        <v>1582</v>
      </c>
    </row>
    <row r="134" spans="1:26" ht="16.5" customHeight="1">
      <c r="A134" s="178">
        <v>1443</v>
      </c>
      <c r="B134" s="179" t="s">
        <v>230</v>
      </c>
      <c r="M134" s="245">
        <f t="shared" si="8"/>
        <v>12</v>
      </c>
      <c r="N134" s="246">
        <f t="shared" si="8"/>
        <v>40675</v>
      </c>
      <c r="O134" s="256">
        <v>2.793</v>
      </c>
      <c r="P134" s="256">
        <v>2.794</v>
      </c>
      <c r="Y134" s="274" t="s">
        <v>1583</v>
      </c>
      <c r="Z134" s="273" t="s">
        <v>1584</v>
      </c>
    </row>
    <row r="135" spans="1:26" ht="16.5" customHeight="1">
      <c r="A135" s="178">
        <v>148</v>
      </c>
      <c r="B135" s="179" t="s">
        <v>237</v>
      </c>
      <c r="M135" s="245">
        <f t="shared" si="8"/>
        <v>13</v>
      </c>
      <c r="N135" s="246">
        <f t="shared" si="8"/>
        <v>40676</v>
      </c>
      <c r="O135" s="256">
        <v>2.782</v>
      </c>
      <c r="P135" s="256">
        <v>2.784</v>
      </c>
      <c r="Y135" s="274" t="s">
        <v>1585</v>
      </c>
      <c r="Z135" s="273" t="s">
        <v>1586</v>
      </c>
    </row>
    <row r="136" spans="1:26" ht="16.5" customHeight="1">
      <c r="A136" s="176">
        <v>16</v>
      </c>
      <c r="B136" s="177" t="s">
        <v>238</v>
      </c>
      <c r="M136" s="245">
        <f t="shared" si="8"/>
        <v>14</v>
      </c>
      <c r="N136" s="246">
        <f t="shared" si="8"/>
        <v>40677</v>
      </c>
      <c r="O136" s="256">
        <v>2.768</v>
      </c>
      <c r="P136" s="256">
        <v>2.767</v>
      </c>
      <c r="Y136" s="274" t="s">
        <v>1587</v>
      </c>
      <c r="Z136" s="273" t="s">
        <v>1588</v>
      </c>
    </row>
    <row r="137" spans="1:26" ht="16.5" customHeight="1">
      <c r="A137" s="178">
        <v>161</v>
      </c>
      <c r="B137" s="179" t="s">
        <v>228</v>
      </c>
      <c r="M137" s="245">
        <f t="shared" si="8"/>
        <v>15</v>
      </c>
      <c r="N137" s="246">
        <f t="shared" si="8"/>
        <v>40678</v>
      </c>
      <c r="O137" s="256">
        <v>2.768</v>
      </c>
      <c r="P137" s="256">
        <v>2.767</v>
      </c>
      <c r="Y137" s="274">
        <v>20370146994</v>
      </c>
      <c r="Z137" s="273" t="s">
        <v>1589</v>
      </c>
    </row>
    <row r="138" spans="1:26" ht="16.5" customHeight="1">
      <c r="A138" s="178">
        <v>1611</v>
      </c>
      <c r="B138" s="179" t="s">
        <v>239</v>
      </c>
      <c r="M138" s="245">
        <f t="shared" si="8"/>
        <v>16</v>
      </c>
      <c r="N138" s="246">
        <f t="shared" si="8"/>
        <v>40679</v>
      </c>
      <c r="O138" s="256">
        <v>2.768</v>
      </c>
      <c r="P138" s="256">
        <v>2.767</v>
      </c>
      <c r="Y138" s="274">
        <v>20548222606</v>
      </c>
      <c r="Z138" s="273" t="s">
        <v>1590</v>
      </c>
    </row>
    <row r="139" spans="1:26" ht="16.5" customHeight="1">
      <c r="A139" s="178">
        <v>1612</v>
      </c>
      <c r="B139" s="179" t="s">
        <v>240</v>
      </c>
      <c r="M139" s="245">
        <f t="shared" si="8"/>
        <v>17</v>
      </c>
      <c r="N139" s="246">
        <f t="shared" si="8"/>
        <v>40680</v>
      </c>
      <c r="O139" s="256">
        <v>2.76</v>
      </c>
      <c r="P139" s="256">
        <v>2.761</v>
      </c>
      <c r="Y139" s="274" t="s">
        <v>1591</v>
      </c>
      <c r="Z139" s="273" t="s">
        <v>1592</v>
      </c>
    </row>
    <row r="140" spans="1:26" ht="16.5" customHeight="1">
      <c r="A140" s="178">
        <v>162</v>
      </c>
      <c r="B140" s="179" t="s">
        <v>241</v>
      </c>
      <c r="M140" s="245">
        <f t="shared" si="8"/>
        <v>18</v>
      </c>
      <c r="N140" s="246">
        <f t="shared" si="8"/>
        <v>40681</v>
      </c>
      <c r="O140" s="256">
        <v>2.76</v>
      </c>
      <c r="P140" s="256">
        <v>2.762</v>
      </c>
      <c r="Y140" s="274" t="s">
        <v>1593</v>
      </c>
      <c r="Z140" s="273" t="s">
        <v>1594</v>
      </c>
    </row>
    <row r="141" spans="1:26" ht="16.5" customHeight="1">
      <c r="A141" s="178">
        <v>1621</v>
      </c>
      <c r="B141" s="179" t="s">
        <v>242</v>
      </c>
      <c r="M141" s="245">
        <f aca="true" t="shared" si="9" ref="M141:N156">M140+1</f>
        <v>19</v>
      </c>
      <c r="N141" s="246">
        <f t="shared" si="9"/>
        <v>40682</v>
      </c>
      <c r="O141" s="256">
        <v>2.753</v>
      </c>
      <c r="P141" s="256">
        <v>2.755</v>
      </c>
      <c r="Y141" s="274" t="s">
        <v>1595</v>
      </c>
      <c r="Z141" s="273" t="s">
        <v>1596</v>
      </c>
    </row>
    <row r="142" spans="1:26" ht="16.5" customHeight="1">
      <c r="A142" s="178">
        <v>1622</v>
      </c>
      <c r="B142" s="179" t="s">
        <v>243</v>
      </c>
      <c r="M142" s="245">
        <f t="shared" si="9"/>
        <v>20</v>
      </c>
      <c r="N142" s="246">
        <f t="shared" si="9"/>
        <v>40683</v>
      </c>
      <c r="O142" s="256">
        <v>2.753</v>
      </c>
      <c r="P142" s="256">
        <v>2.755</v>
      </c>
      <c r="Y142" s="274" t="s">
        <v>1597</v>
      </c>
      <c r="Z142" s="273" t="s">
        <v>1598</v>
      </c>
    </row>
    <row r="143" spans="1:26" ht="16.5" customHeight="1">
      <c r="A143" s="178">
        <v>1623</v>
      </c>
      <c r="B143" s="179" t="s">
        <v>244</v>
      </c>
      <c r="M143" s="245">
        <f t="shared" si="9"/>
        <v>21</v>
      </c>
      <c r="N143" s="246">
        <f t="shared" si="9"/>
        <v>40684</v>
      </c>
      <c r="O143" s="256">
        <v>2.754</v>
      </c>
      <c r="P143" s="256">
        <v>2.756</v>
      </c>
      <c r="Y143" s="274">
        <v>20411418325</v>
      </c>
      <c r="Z143" s="273" t="s">
        <v>1599</v>
      </c>
    </row>
    <row r="144" spans="1:26" ht="16.5" customHeight="1">
      <c r="A144" s="178">
        <v>1624</v>
      </c>
      <c r="B144" s="179" t="s">
        <v>245</v>
      </c>
      <c r="M144" s="245">
        <f t="shared" si="9"/>
        <v>22</v>
      </c>
      <c r="N144" s="246">
        <f t="shared" si="9"/>
        <v>40685</v>
      </c>
      <c r="O144" s="256">
        <v>2.754</v>
      </c>
      <c r="P144" s="256">
        <v>2.756</v>
      </c>
      <c r="Y144" s="274" t="s">
        <v>1600</v>
      </c>
      <c r="Z144" s="273" t="s">
        <v>1601</v>
      </c>
    </row>
    <row r="145" spans="1:26" ht="16.5" customHeight="1">
      <c r="A145" s="178">
        <v>1629</v>
      </c>
      <c r="B145" s="179" t="s">
        <v>246</v>
      </c>
      <c r="M145" s="245">
        <f t="shared" si="9"/>
        <v>23</v>
      </c>
      <c r="N145" s="246">
        <f t="shared" si="9"/>
        <v>40686</v>
      </c>
      <c r="O145" s="256">
        <v>2.754</v>
      </c>
      <c r="P145" s="256">
        <v>2.756</v>
      </c>
      <c r="Y145" s="274" t="s">
        <v>1602</v>
      </c>
      <c r="Z145" s="273" t="s">
        <v>1603</v>
      </c>
    </row>
    <row r="146" spans="1:26" ht="16.5" customHeight="1">
      <c r="A146" s="178">
        <v>163</v>
      </c>
      <c r="B146" s="179" t="s">
        <v>247</v>
      </c>
      <c r="M146" s="245">
        <f t="shared" si="9"/>
        <v>24</v>
      </c>
      <c r="N146" s="246">
        <f t="shared" si="9"/>
        <v>40687</v>
      </c>
      <c r="O146" s="256">
        <v>2.757</v>
      </c>
      <c r="P146" s="256">
        <v>2.758</v>
      </c>
      <c r="Y146" s="274" t="s">
        <v>1604</v>
      </c>
      <c r="Z146" s="273" t="s">
        <v>1605</v>
      </c>
    </row>
    <row r="147" spans="1:26" ht="16.5" customHeight="1">
      <c r="A147" s="178">
        <v>1631</v>
      </c>
      <c r="B147" s="179" t="s">
        <v>248</v>
      </c>
      <c r="M147" s="245">
        <f t="shared" si="9"/>
        <v>25</v>
      </c>
      <c r="N147" s="246">
        <f t="shared" si="9"/>
        <v>40688</v>
      </c>
      <c r="O147" s="256">
        <v>2.752</v>
      </c>
      <c r="P147" s="256">
        <v>2.753</v>
      </c>
      <c r="Y147" s="274" t="s">
        <v>1606</v>
      </c>
      <c r="Z147" s="273" t="s">
        <v>1607</v>
      </c>
    </row>
    <row r="148" spans="1:26" ht="16.5" customHeight="1">
      <c r="A148" s="178">
        <v>1632</v>
      </c>
      <c r="B148" s="179" t="s">
        <v>249</v>
      </c>
      <c r="M148" s="245">
        <f t="shared" si="9"/>
        <v>26</v>
      </c>
      <c r="N148" s="246">
        <f t="shared" si="9"/>
        <v>40689</v>
      </c>
      <c r="O148" s="256">
        <v>2.748</v>
      </c>
      <c r="P148" s="256">
        <v>2.751</v>
      </c>
      <c r="Y148" s="274" t="s">
        <v>1608</v>
      </c>
      <c r="Z148" s="273" t="s">
        <v>1609</v>
      </c>
    </row>
    <row r="149" spans="1:26" ht="16.5" customHeight="1">
      <c r="A149" s="178">
        <v>1633</v>
      </c>
      <c r="B149" s="179" t="s">
        <v>250</v>
      </c>
      <c r="M149" s="245">
        <f t="shared" si="9"/>
        <v>27</v>
      </c>
      <c r="N149" s="246">
        <f t="shared" si="9"/>
        <v>40690</v>
      </c>
      <c r="O149" s="256">
        <v>2.747</v>
      </c>
      <c r="P149" s="256">
        <v>2.748</v>
      </c>
      <c r="Y149" s="274" t="s">
        <v>1610</v>
      </c>
      <c r="Z149" s="273" t="s">
        <v>1611</v>
      </c>
    </row>
    <row r="150" spans="1:26" ht="16.5" customHeight="1">
      <c r="A150" s="178">
        <v>164</v>
      </c>
      <c r="B150" s="179" t="s">
        <v>251</v>
      </c>
      <c r="M150" s="245">
        <f t="shared" si="9"/>
        <v>28</v>
      </c>
      <c r="N150" s="246">
        <f t="shared" si="9"/>
        <v>40691</v>
      </c>
      <c r="O150" s="256">
        <v>2.749</v>
      </c>
      <c r="P150" s="256">
        <v>2.752</v>
      </c>
      <c r="Y150" s="274">
        <v>20570826400</v>
      </c>
      <c r="Z150" s="273" t="s">
        <v>1612</v>
      </c>
    </row>
    <row r="151" spans="1:26" ht="16.5" customHeight="1">
      <c r="A151" s="178">
        <v>1641</v>
      </c>
      <c r="B151" s="179" t="s">
        <v>252</v>
      </c>
      <c r="M151" s="245">
        <f t="shared" si="9"/>
        <v>29</v>
      </c>
      <c r="N151" s="246">
        <f t="shared" si="9"/>
        <v>40692</v>
      </c>
      <c r="O151" s="256">
        <v>2.749</v>
      </c>
      <c r="P151" s="256">
        <v>2.752</v>
      </c>
      <c r="Y151" s="274" t="s">
        <v>1614</v>
      </c>
      <c r="Z151" s="273" t="s">
        <v>1615</v>
      </c>
    </row>
    <row r="152" spans="1:26" ht="16.5" customHeight="1">
      <c r="A152" s="178">
        <v>1642</v>
      </c>
      <c r="B152" s="179" t="s">
        <v>253</v>
      </c>
      <c r="M152" s="245">
        <f t="shared" si="9"/>
        <v>30</v>
      </c>
      <c r="N152" s="246">
        <f t="shared" si="9"/>
        <v>40693</v>
      </c>
      <c r="O152" s="256">
        <v>2.749</v>
      </c>
      <c r="P152" s="256">
        <v>2.752</v>
      </c>
      <c r="Y152" s="274" t="s">
        <v>1616</v>
      </c>
      <c r="Z152" s="273" t="s">
        <v>1617</v>
      </c>
    </row>
    <row r="153" spans="1:26" ht="16.5" customHeight="1">
      <c r="A153" s="178">
        <v>1644</v>
      </c>
      <c r="B153" s="179" t="s">
        <v>254</v>
      </c>
      <c r="M153" s="245">
        <f t="shared" si="9"/>
        <v>31</v>
      </c>
      <c r="N153" s="246">
        <f t="shared" si="9"/>
        <v>40694</v>
      </c>
      <c r="O153" s="256">
        <v>2.766</v>
      </c>
      <c r="P153" s="256">
        <v>2.767</v>
      </c>
      <c r="Y153" s="274" t="s">
        <v>1618</v>
      </c>
      <c r="Z153" s="273" t="s">
        <v>1619</v>
      </c>
    </row>
    <row r="154" spans="1:26" ht="16.5" customHeight="1">
      <c r="A154" s="178">
        <v>1649</v>
      </c>
      <c r="B154" s="179" t="s">
        <v>255</v>
      </c>
      <c r="M154" s="245">
        <v>1</v>
      </c>
      <c r="N154" s="246">
        <f t="shared" si="9"/>
        <v>40695</v>
      </c>
      <c r="O154" s="256">
        <v>2.767</v>
      </c>
      <c r="P154" s="256">
        <v>2.767</v>
      </c>
      <c r="Y154" s="274" t="s">
        <v>1620</v>
      </c>
      <c r="Z154" s="273" t="s">
        <v>1621</v>
      </c>
    </row>
    <row r="155" spans="1:26" ht="16.5" customHeight="1">
      <c r="A155" s="178">
        <v>165</v>
      </c>
      <c r="B155" s="179" t="s">
        <v>256</v>
      </c>
      <c r="M155" s="245">
        <f>M154+1</f>
        <v>2</v>
      </c>
      <c r="N155" s="246">
        <f t="shared" si="9"/>
        <v>40696</v>
      </c>
      <c r="O155" s="256">
        <v>2.776</v>
      </c>
      <c r="P155" s="256">
        <v>2.777</v>
      </c>
      <c r="Y155" s="274" t="s">
        <v>1622</v>
      </c>
      <c r="Z155" s="273" t="s">
        <v>1623</v>
      </c>
    </row>
    <row r="156" spans="1:26" ht="16.5" customHeight="1">
      <c r="A156" s="178">
        <v>1651</v>
      </c>
      <c r="B156" s="179" t="s">
        <v>257</v>
      </c>
      <c r="M156" s="245">
        <f aca="true" t="shared" si="10" ref="M156:N171">M155+1</f>
        <v>3</v>
      </c>
      <c r="N156" s="246">
        <f t="shared" si="9"/>
        <v>40697</v>
      </c>
      <c r="O156" s="256">
        <v>2.766</v>
      </c>
      <c r="P156" s="256">
        <v>2.768</v>
      </c>
      <c r="Y156" s="274" t="s">
        <v>1624</v>
      </c>
      <c r="Z156" s="273" t="s">
        <v>1625</v>
      </c>
    </row>
    <row r="157" spans="1:26" ht="16.5" customHeight="1">
      <c r="A157" s="178">
        <v>1652</v>
      </c>
      <c r="B157" s="179" t="s">
        <v>258</v>
      </c>
      <c r="M157" s="245">
        <f t="shared" si="10"/>
        <v>4</v>
      </c>
      <c r="N157" s="246">
        <f t="shared" si="10"/>
        <v>40698</v>
      </c>
      <c r="O157" s="256">
        <v>2.763</v>
      </c>
      <c r="P157" s="256">
        <v>2.763</v>
      </c>
      <c r="Y157" s="274" t="s">
        <v>1626</v>
      </c>
      <c r="Z157" s="273" t="s">
        <v>1629</v>
      </c>
    </row>
    <row r="158" spans="1:26" ht="16.5" customHeight="1">
      <c r="A158" s="178">
        <v>1653</v>
      </c>
      <c r="B158" s="179" t="s">
        <v>259</v>
      </c>
      <c r="M158" s="245">
        <f t="shared" si="10"/>
        <v>5</v>
      </c>
      <c r="N158" s="246">
        <f t="shared" si="10"/>
        <v>40699</v>
      </c>
      <c r="O158" s="256">
        <v>2.763</v>
      </c>
      <c r="P158" s="256">
        <v>2.763</v>
      </c>
      <c r="V158" s="281"/>
      <c r="Y158" s="274" t="s">
        <v>1627</v>
      </c>
      <c r="Z158" s="273" t="s">
        <v>1630</v>
      </c>
    </row>
    <row r="159" spans="1:26" ht="16.5" customHeight="1">
      <c r="A159" s="178">
        <v>1654</v>
      </c>
      <c r="B159" s="179" t="s">
        <v>260</v>
      </c>
      <c r="M159" s="245">
        <f t="shared" si="10"/>
        <v>6</v>
      </c>
      <c r="N159" s="246">
        <f t="shared" si="10"/>
        <v>40700</v>
      </c>
      <c r="O159" s="256">
        <v>2.763</v>
      </c>
      <c r="P159" s="256">
        <v>2.763</v>
      </c>
      <c r="Y159" s="274" t="s">
        <v>1628</v>
      </c>
      <c r="Z159" s="273" t="s">
        <v>1631</v>
      </c>
    </row>
    <row r="160" spans="1:26" ht="16.5" customHeight="1">
      <c r="A160" s="178">
        <v>1655</v>
      </c>
      <c r="B160" s="179" t="s">
        <v>261</v>
      </c>
      <c r="M160" s="245">
        <f t="shared" si="10"/>
        <v>7</v>
      </c>
      <c r="N160" s="246">
        <f t="shared" si="10"/>
        <v>40701</v>
      </c>
      <c r="O160" s="256">
        <v>2.782</v>
      </c>
      <c r="P160" s="256">
        <v>2.787</v>
      </c>
      <c r="Y160" s="274" t="s">
        <v>1632</v>
      </c>
      <c r="Z160" s="273" t="s">
        <v>1633</v>
      </c>
    </row>
    <row r="161" spans="1:26" ht="16.5" customHeight="1">
      <c r="A161" s="178">
        <v>166</v>
      </c>
      <c r="B161" s="179" t="s">
        <v>262</v>
      </c>
      <c r="M161" s="245">
        <f t="shared" si="10"/>
        <v>8</v>
      </c>
      <c r="N161" s="246">
        <f t="shared" si="10"/>
        <v>40702</v>
      </c>
      <c r="O161" s="256">
        <v>2.787</v>
      </c>
      <c r="P161" s="256">
        <v>2.788</v>
      </c>
      <c r="Y161" s="274" t="s">
        <v>1634</v>
      </c>
      <c r="Z161" s="273" t="s">
        <v>1635</v>
      </c>
    </row>
    <row r="162" spans="1:26" ht="16.5" customHeight="1">
      <c r="A162" s="178">
        <v>1661</v>
      </c>
      <c r="B162" s="179" t="s">
        <v>263</v>
      </c>
      <c r="M162" s="245">
        <f t="shared" si="10"/>
        <v>9</v>
      </c>
      <c r="N162" s="246">
        <f t="shared" si="10"/>
        <v>40703</v>
      </c>
      <c r="O162" s="256">
        <v>2.781</v>
      </c>
      <c r="P162" s="256">
        <v>2.782</v>
      </c>
      <c r="Y162" s="274" t="s">
        <v>1636</v>
      </c>
      <c r="Z162" s="273" t="s">
        <v>1637</v>
      </c>
    </row>
    <row r="163" spans="1:26" ht="16.5" customHeight="1">
      <c r="A163" s="178">
        <v>1662</v>
      </c>
      <c r="B163" s="179" t="s">
        <v>264</v>
      </c>
      <c r="M163" s="245">
        <f t="shared" si="10"/>
        <v>10</v>
      </c>
      <c r="N163" s="246">
        <f t="shared" si="10"/>
        <v>40704</v>
      </c>
      <c r="O163" s="256">
        <v>2.763</v>
      </c>
      <c r="P163" s="256">
        <v>2.764</v>
      </c>
      <c r="Y163" s="274" t="s">
        <v>1638</v>
      </c>
      <c r="Z163" s="273" t="s">
        <v>1639</v>
      </c>
    </row>
    <row r="164" spans="1:26" ht="16.5" customHeight="1">
      <c r="A164" s="178">
        <v>16621</v>
      </c>
      <c r="B164" s="179" t="s">
        <v>265</v>
      </c>
      <c r="M164" s="245">
        <f t="shared" si="10"/>
        <v>11</v>
      </c>
      <c r="N164" s="246">
        <f t="shared" si="10"/>
        <v>40705</v>
      </c>
      <c r="O164" s="256">
        <v>2.762</v>
      </c>
      <c r="P164" s="256">
        <v>2.764</v>
      </c>
      <c r="Y164" s="274" t="s">
        <v>1640</v>
      </c>
      <c r="Z164" s="273" t="s">
        <v>1641</v>
      </c>
    </row>
    <row r="165" spans="1:26" ht="16.5" customHeight="1">
      <c r="A165" s="178">
        <v>16622</v>
      </c>
      <c r="B165" s="179" t="s">
        <v>266</v>
      </c>
      <c r="M165" s="245">
        <f t="shared" si="10"/>
        <v>12</v>
      </c>
      <c r="N165" s="246">
        <f t="shared" si="10"/>
        <v>40706</v>
      </c>
      <c r="O165" s="256">
        <v>2.762</v>
      </c>
      <c r="P165" s="256">
        <v>2.764</v>
      </c>
      <c r="Y165" s="274" t="s">
        <v>1642</v>
      </c>
      <c r="Z165" s="273" t="s">
        <v>1643</v>
      </c>
    </row>
    <row r="166" spans="1:26" ht="16.5" customHeight="1">
      <c r="A166" s="178">
        <v>168</v>
      </c>
      <c r="B166" s="179" t="s">
        <v>267</v>
      </c>
      <c r="M166" s="245">
        <f t="shared" si="10"/>
        <v>13</v>
      </c>
      <c r="N166" s="246">
        <f t="shared" si="10"/>
        <v>40707</v>
      </c>
      <c r="O166" s="256">
        <v>2.762</v>
      </c>
      <c r="P166" s="256">
        <v>2.764</v>
      </c>
      <c r="Y166" s="274" t="s">
        <v>1644</v>
      </c>
      <c r="Z166" s="273" t="s">
        <v>1645</v>
      </c>
    </row>
    <row r="167" spans="1:26" ht="16.5" customHeight="1">
      <c r="A167" s="178">
        <v>1681</v>
      </c>
      <c r="B167" s="179" t="s">
        <v>268</v>
      </c>
      <c r="M167" s="245">
        <f t="shared" si="10"/>
        <v>14</v>
      </c>
      <c r="N167" s="246">
        <f t="shared" si="10"/>
        <v>40708</v>
      </c>
      <c r="O167" s="256">
        <v>2.759</v>
      </c>
      <c r="P167" s="256">
        <v>2.76</v>
      </c>
      <c r="Y167" s="274" t="s">
        <v>1646</v>
      </c>
      <c r="Z167" s="273" t="s">
        <v>1647</v>
      </c>
    </row>
    <row r="168" spans="1:26" ht="16.5" customHeight="1">
      <c r="A168" s="178">
        <v>1689</v>
      </c>
      <c r="B168" s="179" t="s">
        <v>267</v>
      </c>
      <c r="M168" s="245">
        <f t="shared" si="10"/>
        <v>15</v>
      </c>
      <c r="N168" s="246">
        <f t="shared" si="10"/>
        <v>40709</v>
      </c>
      <c r="O168" s="256">
        <v>2.762</v>
      </c>
      <c r="P168" s="256">
        <v>2.763</v>
      </c>
      <c r="Y168" s="274" t="s">
        <v>1649</v>
      </c>
      <c r="Z168" s="273" t="s">
        <v>1648</v>
      </c>
    </row>
    <row r="169" spans="1:26" ht="16.5" customHeight="1">
      <c r="A169" s="176">
        <v>17</v>
      </c>
      <c r="B169" s="177" t="s">
        <v>269</v>
      </c>
      <c r="M169" s="245">
        <f t="shared" si="10"/>
        <v>16</v>
      </c>
      <c r="N169" s="246">
        <f t="shared" si="10"/>
        <v>40710</v>
      </c>
      <c r="O169" s="256">
        <v>2.761</v>
      </c>
      <c r="P169" s="256">
        <v>2.762</v>
      </c>
      <c r="Y169" s="274" t="s">
        <v>1650</v>
      </c>
      <c r="Z169" s="273" t="s">
        <v>1651</v>
      </c>
    </row>
    <row r="170" spans="1:26" ht="16.5" customHeight="1">
      <c r="A170" s="178">
        <v>171</v>
      </c>
      <c r="B170" s="179" t="s">
        <v>228</v>
      </c>
      <c r="M170" s="245">
        <f t="shared" si="10"/>
        <v>17</v>
      </c>
      <c r="N170" s="246">
        <f t="shared" si="10"/>
        <v>40711</v>
      </c>
      <c r="O170" s="256">
        <v>2.761</v>
      </c>
      <c r="P170" s="256">
        <v>2.761</v>
      </c>
      <c r="Y170" s="274" t="s">
        <v>1652</v>
      </c>
      <c r="Z170" s="273" t="s">
        <v>1653</v>
      </c>
    </row>
    <row r="171" spans="1:26" ht="16.5" customHeight="1">
      <c r="A171" s="178">
        <v>1711</v>
      </c>
      <c r="B171" s="179" t="s">
        <v>239</v>
      </c>
      <c r="M171" s="245">
        <f t="shared" si="10"/>
        <v>18</v>
      </c>
      <c r="N171" s="246">
        <f t="shared" si="10"/>
        <v>40712</v>
      </c>
      <c r="O171" s="256">
        <v>2.76</v>
      </c>
      <c r="P171" s="256">
        <v>2.761</v>
      </c>
      <c r="Y171" s="274" t="s">
        <v>1654</v>
      </c>
      <c r="Z171" s="273" t="s">
        <v>1655</v>
      </c>
    </row>
    <row r="172" spans="1:26" ht="16.5" customHeight="1">
      <c r="A172" s="178">
        <v>17111</v>
      </c>
      <c r="B172" s="179" t="s">
        <v>220</v>
      </c>
      <c r="M172" s="245">
        <f aca="true" t="shared" si="11" ref="M172:N187">M171+1</f>
        <v>19</v>
      </c>
      <c r="N172" s="246">
        <f t="shared" si="11"/>
        <v>40713</v>
      </c>
      <c r="O172" s="256">
        <v>2.76</v>
      </c>
      <c r="P172" s="256">
        <v>2.761</v>
      </c>
      <c r="Y172" s="274" t="s">
        <v>1657</v>
      </c>
      <c r="Z172" s="273" t="s">
        <v>1658</v>
      </c>
    </row>
    <row r="173" spans="1:26" ht="16.5" customHeight="1">
      <c r="A173" s="178">
        <v>17112</v>
      </c>
      <c r="B173" s="179" t="s">
        <v>221</v>
      </c>
      <c r="M173" s="245">
        <f t="shared" si="11"/>
        <v>20</v>
      </c>
      <c r="N173" s="246">
        <f t="shared" si="11"/>
        <v>40714</v>
      </c>
      <c r="O173" s="256">
        <v>2.76</v>
      </c>
      <c r="P173" s="256">
        <v>2.761</v>
      </c>
      <c r="Y173" s="274">
        <v>10443577942</v>
      </c>
      <c r="Z173" s="273" t="s">
        <v>1659</v>
      </c>
    </row>
    <row r="174" spans="1:26" ht="16.5" customHeight="1">
      <c r="A174" s="178">
        <v>17113</v>
      </c>
      <c r="B174" s="179" t="s">
        <v>222</v>
      </c>
      <c r="M174" s="245">
        <f t="shared" si="11"/>
        <v>21</v>
      </c>
      <c r="N174" s="246">
        <f t="shared" si="11"/>
        <v>40715</v>
      </c>
      <c r="O174" s="256">
        <v>2.759</v>
      </c>
      <c r="P174" s="256">
        <v>2.76</v>
      </c>
      <c r="Y174" s="274">
        <v>20369117433</v>
      </c>
      <c r="Z174" s="273" t="s">
        <v>1660</v>
      </c>
    </row>
    <row r="175" spans="1:26" ht="16.5" customHeight="1">
      <c r="A175" s="178">
        <v>17114</v>
      </c>
      <c r="B175" s="179" t="s">
        <v>223</v>
      </c>
      <c r="M175" s="245">
        <f t="shared" si="11"/>
        <v>22</v>
      </c>
      <c r="N175" s="246">
        <f t="shared" si="11"/>
        <v>40716</v>
      </c>
      <c r="O175" s="256">
        <v>2.755</v>
      </c>
      <c r="P175" s="256">
        <v>2.756</v>
      </c>
      <c r="Y175" s="274">
        <v>20495735291</v>
      </c>
      <c r="Z175" s="273" t="s">
        <v>1661</v>
      </c>
    </row>
    <row r="176" spans="1:26" ht="16.5" customHeight="1">
      <c r="A176" s="178">
        <v>17115</v>
      </c>
      <c r="B176" s="179" t="s">
        <v>224</v>
      </c>
      <c r="M176" s="245">
        <f t="shared" si="11"/>
        <v>23</v>
      </c>
      <c r="N176" s="246">
        <f t="shared" si="11"/>
        <v>40717</v>
      </c>
      <c r="O176" s="256">
        <v>2.756</v>
      </c>
      <c r="P176" s="256">
        <v>2.757</v>
      </c>
      <c r="Y176" s="274">
        <v>20600039351</v>
      </c>
      <c r="Z176" s="273" t="s">
        <v>1662</v>
      </c>
    </row>
    <row r="177" spans="1:26" ht="16.5" customHeight="1">
      <c r="A177" s="178">
        <v>1712</v>
      </c>
      <c r="B177" s="179" t="s">
        <v>240</v>
      </c>
      <c r="M177" s="245">
        <f t="shared" si="11"/>
        <v>24</v>
      </c>
      <c r="N177" s="246">
        <f t="shared" si="11"/>
        <v>40718</v>
      </c>
      <c r="O177" s="256">
        <v>2.759</v>
      </c>
      <c r="P177" s="256">
        <v>2.76</v>
      </c>
      <c r="Y177" s="274">
        <v>20529535709</v>
      </c>
      <c r="Z177" s="273" t="s">
        <v>1663</v>
      </c>
    </row>
    <row r="178" spans="1:26" ht="16.5" customHeight="1">
      <c r="A178" s="178">
        <v>17121</v>
      </c>
      <c r="B178" s="179" t="s">
        <v>220</v>
      </c>
      <c r="M178" s="245">
        <f t="shared" si="11"/>
        <v>25</v>
      </c>
      <c r="N178" s="246">
        <f t="shared" si="11"/>
        <v>40719</v>
      </c>
      <c r="O178" s="256">
        <v>2.759</v>
      </c>
      <c r="P178" s="256">
        <v>2.761</v>
      </c>
      <c r="Y178" s="274">
        <v>10467026513</v>
      </c>
      <c r="Z178" s="273" t="s">
        <v>1664</v>
      </c>
    </row>
    <row r="179" spans="1:26" ht="16.5" customHeight="1">
      <c r="A179" s="178">
        <v>17122</v>
      </c>
      <c r="B179" s="179" t="s">
        <v>221</v>
      </c>
      <c r="M179" s="245">
        <f t="shared" si="11"/>
        <v>26</v>
      </c>
      <c r="N179" s="246">
        <f t="shared" si="11"/>
        <v>40720</v>
      </c>
      <c r="O179" s="256">
        <v>2.759</v>
      </c>
      <c r="P179" s="256">
        <v>2.761</v>
      </c>
      <c r="Y179" s="274">
        <v>10438989833</v>
      </c>
      <c r="Z179" s="273" t="s">
        <v>1665</v>
      </c>
    </row>
    <row r="180" spans="1:26" ht="16.5" customHeight="1">
      <c r="A180" s="178">
        <v>17123</v>
      </c>
      <c r="B180" s="179" t="s">
        <v>222</v>
      </c>
      <c r="M180" s="245">
        <f t="shared" si="11"/>
        <v>27</v>
      </c>
      <c r="N180" s="246">
        <f t="shared" si="11"/>
        <v>40721</v>
      </c>
      <c r="O180" s="256">
        <v>2.759</v>
      </c>
      <c r="P180" s="256">
        <v>2.761</v>
      </c>
      <c r="Y180" s="274">
        <v>10417529816</v>
      </c>
      <c r="Z180" s="273" t="s">
        <v>1666</v>
      </c>
    </row>
    <row r="181" spans="1:26" ht="16.5" customHeight="1">
      <c r="A181" s="178">
        <v>17124</v>
      </c>
      <c r="B181" s="179" t="s">
        <v>223</v>
      </c>
      <c r="M181" s="245">
        <f t="shared" si="11"/>
        <v>28</v>
      </c>
      <c r="N181" s="246">
        <f t="shared" si="11"/>
        <v>40722</v>
      </c>
      <c r="O181" s="256">
        <v>2.758</v>
      </c>
      <c r="P181" s="256">
        <v>2.759</v>
      </c>
      <c r="Y181" s="274" t="s">
        <v>1667</v>
      </c>
      <c r="Z181" s="273" t="s">
        <v>1668</v>
      </c>
    </row>
    <row r="182" spans="1:26" ht="16.5" customHeight="1">
      <c r="A182" s="178">
        <v>17125</v>
      </c>
      <c r="B182" s="179" t="s">
        <v>224</v>
      </c>
      <c r="M182" s="245">
        <f t="shared" si="11"/>
        <v>29</v>
      </c>
      <c r="N182" s="246">
        <f t="shared" si="11"/>
        <v>40723</v>
      </c>
      <c r="O182" s="256">
        <v>2.755</v>
      </c>
      <c r="P182" s="256">
        <v>2.756</v>
      </c>
      <c r="Y182" s="274" t="s">
        <v>1669</v>
      </c>
      <c r="Z182" s="273" t="s">
        <v>1670</v>
      </c>
    </row>
    <row r="183" spans="1:26" ht="16.5" customHeight="1">
      <c r="A183" s="178">
        <v>173</v>
      </c>
      <c r="B183" s="179" t="s">
        <v>247</v>
      </c>
      <c r="M183" s="245">
        <f t="shared" si="11"/>
        <v>30</v>
      </c>
      <c r="N183" s="246">
        <f t="shared" si="11"/>
        <v>40724</v>
      </c>
      <c r="O183" s="256">
        <v>2.755</v>
      </c>
      <c r="P183" s="256">
        <v>2.756</v>
      </c>
      <c r="Y183" s="274" t="s">
        <v>1671</v>
      </c>
      <c r="Z183" s="273" t="s">
        <v>1672</v>
      </c>
    </row>
    <row r="184" spans="1:26" ht="16.5" customHeight="1">
      <c r="A184" s="178">
        <v>1731</v>
      </c>
      <c r="B184" s="179" t="s">
        <v>248</v>
      </c>
      <c r="M184" s="245">
        <v>1</v>
      </c>
      <c r="N184" s="246">
        <f t="shared" si="11"/>
        <v>40725</v>
      </c>
      <c r="O184" s="256">
        <v>2.748</v>
      </c>
      <c r="P184" s="256">
        <v>2.75</v>
      </c>
      <c r="Y184" s="274" t="s">
        <v>1673</v>
      </c>
      <c r="Z184" s="273" t="s">
        <v>1674</v>
      </c>
    </row>
    <row r="185" spans="1:26" ht="16.5" customHeight="1">
      <c r="A185" s="178">
        <v>17311</v>
      </c>
      <c r="B185" s="179" t="s">
        <v>220</v>
      </c>
      <c r="M185" s="245">
        <f>M184+1</f>
        <v>2</v>
      </c>
      <c r="N185" s="246">
        <f t="shared" si="11"/>
        <v>40726</v>
      </c>
      <c r="O185" s="256">
        <v>2.746</v>
      </c>
      <c r="P185" s="256">
        <v>2.748</v>
      </c>
      <c r="Y185" s="274" t="s">
        <v>1377</v>
      </c>
      <c r="Z185" s="273" t="s">
        <v>1613</v>
      </c>
    </row>
    <row r="186" spans="1:26" ht="16.5" customHeight="1">
      <c r="A186" s="178">
        <v>17312</v>
      </c>
      <c r="B186" s="179" t="s">
        <v>221</v>
      </c>
      <c r="M186" s="245">
        <f aca="true" t="shared" si="12" ref="M186:N201">M185+1</f>
        <v>3</v>
      </c>
      <c r="N186" s="246">
        <f t="shared" si="11"/>
        <v>40727</v>
      </c>
      <c r="O186" s="256">
        <v>2.746</v>
      </c>
      <c r="P186" s="256">
        <v>2.748</v>
      </c>
      <c r="Y186" s="274" t="s">
        <v>1656</v>
      </c>
      <c r="Z186" s="273" t="s">
        <v>1675</v>
      </c>
    </row>
    <row r="187" spans="1:26" ht="16.5" customHeight="1">
      <c r="A187" s="178">
        <v>17313</v>
      </c>
      <c r="B187" s="179" t="s">
        <v>222</v>
      </c>
      <c r="M187" s="245">
        <f t="shared" si="12"/>
        <v>4</v>
      </c>
      <c r="N187" s="246">
        <f t="shared" si="11"/>
        <v>40728</v>
      </c>
      <c r="O187" s="256">
        <v>2.746</v>
      </c>
      <c r="P187" s="256">
        <v>2.748</v>
      </c>
      <c r="Y187" s="274" t="s">
        <v>1677</v>
      </c>
      <c r="Z187" s="273" t="s">
        <v>1676</v>
      </c>
    </row>
    <row r="188" spans="1:26" ht="16.5" customHeight="1">
      <c r="A188" s="178">
        <v>17314</v>
      </c>
      <c r="B188" s="179" t="s">
        <v>223</v>
      </c>
      <c r="M188" s="245">
        <f t="shared" si="12"/>
        <v>5</v>
      </c>
      <c r="N188" s="246">
        <f t="shared" si="12"/>
        <v>40729</v>
      </c>
      <c r="O188" s="256">
        <v>2.748</v>
      </c>
      <c r="P188" s="256">
        <v>2.75</v>
      </c>
      <c r="Y188" s="274" t="s">
        <v>1679</v>
      </c>
      <c r="Z188" s="273" t="s">
        <v>1678</v>
      </c>
    </row>
    <row r="189" spans="1:26" ht="16.5" customHeight="1">
      <c r="A189" s="178">
        <v>17315</v>
      </c>
      <c r="B189" s="179" t="s">
        <v>224</v>
      </c>
      <c r="M189" s="245">
        <f t="shared" si="12"/>
        <v>6</v>
      </c>
      <c r="N189" s="246">
        <f t="shared" si="12"/>
        <v>40730</v>
      </c>
      <c r="O189" s="256">
        <v>2.749</v>
      </c>
      <c r="P189" s="256">
        <v>2.75</v>
      </c>
      <c r="Y189" s="274">
        <v>20201943168</v>
      </c>
      <c r="Z189" s="273" t="s">
        <v>1682</v>
      </c>
    </row>
    <row r="190" spans="1:26" ht="16.5" customHeight="1">
      <c r="A190" s="178">
        <v>1732</v>
      </c>
      <c r="B190" s="179" t="s">
        <v>249</v>
      </c>
      <c r="M190" s="245">
        <f t="shared" si="12"/>
        <v>7</v>
      </c>
      <c r="N190" s="246">
        <f t="shared" si="12"/>
        <v>40731</v>
      </c>
      <c r="O190" s="256">
        <v>2.749</v>
      </c>
      <c r="P190" s="256">
        <v>2.749</v>
      </c>
      <c r="Y190" s="274">
        <v>20326387593</v>
      </c>
      <c r="Z190" s="273" t="s">
        <v>1683</v>
      </c>
    </row>
    <row r="191" spans="1:26" ht="16.5" customHeight="1">
      <c r="A191" s="178">
        <v>17321</v>
      </c>
      <c r="B191" s="179" t="s">
        <v>220</v>
      </c>
      <c r="M191" s="245">
        <f t="shared" si="12"/>
        <v>8</v>
      </c>
      <c r="N191" s="246">
        <f t="shared" si="12"/>
        <v>40732</v>
      </c>
      <c r="O191" s="256">
        <v>2.743</v>
      </c>
      <c r="P191" s="256">
        <v>2.744</v>
      </c>
      <c r="Y191" s="274">
        <v>20491604884</v>
      </c>
      <c r="Z191" s="273" t="s">
        <v>1684</v>
      </c>
    </row>
    <row r="192" spans="1:26" ht="16.5" customHeight="1">
      <c r="A192" s="178">
        <v>17322</v>
      </c>
      <c r="B192" s="179" t="s">
        <v>221</v>
      </c>
      <c r="M192" s="245">
        <f t="shared" si="12"/>
        <v>9</v>
      </c>
      <c r="N192" s="246">
        <f t="shared" si="12"/>
        <v>40733</v>
      </c>
      <c r="O192" s="256">
        <v>2.744</v>
      </c>
      <c r="P192" s="256">
        <v>2.745</v>
      </c>
      <c r="Y192" s="274" t="s">
        <v>1685</v>
      </c>
      <c r="Z192" s="273" t="s">
        <v>1686</v>
      </c>
    </row>
    <row r="193" spans="1:26" ht="16.5" customHeight="1">
      <c r="A193" s="178">
        <v>17323</v>
      </c>
      <c r="B193" s="179" t="s">
        <v>222</v>
      </c>
      <c r="M193" s="245">
        <f t="shared" si="12"/>
        <v>10</v>
      </c>
      <c r="N193" s="246">
        <f t="shared" si="12"/>
        <v>40734</v>
      </c>
      <c r="O193" s="256">
        <v>2.744</v>
      </c>
      <c r="P193" s="256">
        <v>2.745</v>
      </c>
      <c r="Y193" s="274">
        <v>20172446800</v>
      </c>
      <c r="Z193" s="273" t="s">
        <v>1385</v>
      </c>
    </row>
    <row r="194" spans="1:26" ht="16.5" customHeight="1">
      <c r="A194" s="178">
        <v>17324</v>
      </c>
      <c r="B194" s="179" t="s">
        <v>223</v>
      </c>
      <c r="M194" s="245">
        <f t="shared" si="12"/>
        <v>11</v>
      </c>
      <c r="N194" s="246">
        <f t="shared" si="12"/>
        <v>40735</v>
      </c>
      <c r="O194" s="256">
        <v>2.744</v>
      </c>
      <c r="P194" s="256">
        <v>2.745</v>
      </c>
      <c r="Y194" s="274" t="s">
        <v>1688</v>
      </c>
      <c r="Z194" s="273" t="s">
        <v>1687</v>
      </c>
    </row>
    <row r="195" spans="1:26" ht="16.5" customHeight="1">
      <c r="A195" s="178">
        <v>17325</v>
      </c>
      <c r="B195" s="179" t="s">
        <v>224</v>
      </c>
      <c r="M195" s="245">
        <f t="shared" si="12"/>
        <v>12</v>
      </c>
      <c r="N195" s="246">
        <f t="shared" si="12"/>
        <v>40736</v>
      </c>
      <c r="O195" s="256">
        <v>2.744</v>
      </c>
      <c r="P195" s="256">
        <v>2.745</v>
      </c>
      <c r="Y195" s="274" t="s">
        <v>1680</v>
      </c>
      <c r="Z195" s="273" t="s">
        <v>1689</v>
      </c>
    </row>
    <row r="196" spans="1:26" ht="16.5" customHeight="1">
      <c r="A196" s="178">
        <v>1733</v>
      </c>
      <c r="B196" s="179" t="s">
        <v>250</v>
      </c>
      <c r="M196" s="245">
        <f t="shared" si="12"/>
        <v>13</v>
      </c>
      <c r="N196" s="246">
        <f t="shared" si="12"/>
        <v>40737</v>
      </c>
      <c r="O196" s="256">
        <v>2.742</v>
      </c>
      <c r="P196" s="256">
        <v>2.743</v>
      </c>
      <c r="Y196" s="274">
        <v>20600414390</v>
      </c>
      <c r="Z196" s="273" t="s">
        <v>1690</v>
      </c>
    </row>
    <row r="197" spans="1:26" ht="16.5" customHeight="1">
      <c r="A197" s="178">
        <v>17331</v>
      </c>
      <c r="B197" s="179" t="s">
        <v>220</v>
      </c>
      <c r="M197" s="245">
        <f t="shared" si="12"/>
        <v>14</v>
      </c>
      <c r="N197" s="246">
        <f t="shared" si="12"/>
        <v>40738</v>
      </c>
      <c r="O197" s="256">
        <v>2.742</v>
      </c>
      <c r="P197" s="256">
        <v>2.742</v>
      </c>
      <c r="Y197" s="274">
        <v>20487650847</v>
      </c>
      <c r="Z197" s="273" t="s">
        <v>1691</v>
      </c>
    </row>
    <row r="198" spans="1:26" ht="16.5" customHeight="1">
      <c r="A198" s="178">
        <v>17332</v>
      </c>
      <c r="B198" s="179" t="s">
        <v>221</v>
      </c>
      <c r="M198" s="245">
        <f t="shared" si="12"/>
        <v>15</v>
      </c>
      <c r="N198" s="246">
        <f t="shared" si="12"/>
        <v>40739</v>
      </c>
      <c r="O198" s="256">
        <v>2.741</v>
      </c>
      <c r="P198" s="256">
        <v>2.742</v>
      </c>
      <c r="Y198" s="274">
        <v>20542859734</v>
      </c>
      <c r="Z198" s="273" t="s">
        <v>1692</v>
      </c>
    </row>
    <row r="199" spans="1:26" ht="16.5" customHeight="1">
      <c r="A199" s="178">
        <v>17333</v>
      </c>
      <c r="B199" s="179" t="s">
        <v>222</v>
      </c>
      <c r="M199" s="245">
        <f t="shared" si="12"/>
        <v>16</v>
      </c>
      <c r="N199" s="246">
        <f t="shared" si="12"/>
        <v>40740</v>
      </c>
      <c r="O199" s="256">
        <v>2.741</v>
      </c>
      <c r="P199" s="256">
        <v>2.742</v>
      </c>
      <c r="Y199" s="274">
        <v>20109072177</v>
      </c>
      <c r="Z199" s="273" t="s">
        <v>1693</v>
      </c>
    </row>
    <row r="200" spans="1:26" ht="16.5" customHeight="1">
      <c r="A200" s="178">
        <v>17334</v>
      </c>
      <c r="B200" s="179" t="s">
        <v>224</v>
      </c>
      <c r="M200" s="245">
        <f t="shared" si="12"/>
        <v>17</v>
      </c>
      <c r="N200" s="246">
        <f t="shared" si="12"/>
        <v>40741</v>
      </c>
      <c r="O200" s="256">
        <v>2.741</v>
      </c>
      <c r="P200" s="256">
        <v>2.742</v>
      </c>
      <c r="Y200" s="274">
        <v>10401063345</v>
      </c>
      <c r="Z200" s="273" t="s">
        <v>1694</v>
      </c>
    </row>
    <row r="201" spans="1:26" ht="16.5" customHeight="1">
      <c r="A201" s="178">
        <v>174</v>
      </c>
      <c r="B201" s="179" t="s">
        <v>251</v>
      </c>
      <c r="M201" s="245">
        <f t="shared" si="12"/>
        <v>18</v>
      </c>
      <c r="N201" s="246">
        <f t="shared" si="12"/>
        <v>40742</v>
      </c>
      <c r="O201" s="256">
        <v>2.741</v>
      </c>
      <c r="P201" s="256">
        <v>2.742</v>
      </c>
      <c r="Y201" s="274">
        <v>20570860331</v>
      </c>
      <c r="Z201" s="273" t="s">
        <v>1695</v>
      </c>
    </row>
    <row r="202" spans="1:26" ht="16.5" customHeight="1">
      <c r="A202" s="178">
        <v>175</v>
      </c>
      <c r="B202" s="179" t="s">
        <v>256</v>
      </c>
      <c r="M202" s="245">
        <f aca="true" t="shared" si="13" ref="M202:N217">M201+1</f>
        <v>19</v>
      </c>
      <c r="N202" s="246">
        <f t="shared" si="13"/>
        <v>40743</v>
      </c>
      <c r="O202" s="256">
        <v>2.737</v>
      </c>
      <c r="P202" s="256">
        <v>2.738</v>
      </c>
      <c r="Y202" s="274">
        <v>20512571388</v>
      </c>
      <c r="Z202" s="273" t="s">
        <v>1696</v>
      </c>
    </row>
    <row r="203" spans="1:26" ht="16.5" customHeight="1">
      <c r="A203" s="178">
        <v>1751</v>
      </c>
      <c r="B203" s="179" t="s">
        <v>257</v>
      </c>
      <c r="M203" s="245">
        <f t="shared" si="13"/>
        <v>20</v>
      </c>
      <c r="N203" s="246">
        <f t="shared" si="13"/>
        <v>40744</v>
      </c>
      <c r="O203" s="256">
        <v>2.736</v>
      </c>
      <c r="P203" s="256">
        <v>2.737</v>
      </c>
      <c r="Y203" s="274">
        <v>20600381815</v>
      </c>
      <c r="Z203" s="273" t="s">
        <v>1697</v>
      </c>
    </row>
    <row r="204" spans="1:26" ht="16.5" customHeight="1">
      <c r="A204" s="178">
        <v>1752</v>
      </c>
      <c r="B204" s="179" t="s">
        <v>258</v>
      </c>
      <c r="M204" s="245">
        <f t="shared" si="13"/>
        <v>21</v>
      </c>
      <c r="N204" s="246">
        <f t="shared" si="13"/>
        <v>40745</v>
      </c>
      <c r="O204" s="256">
        <v>2.737</v>
      </c>
      <c r="P204" s="256">
        <v>2.739</v>
      </c>
      <c r="Y204" s="274" t="s">
        <v>1700</v>
      </c>
      <c r="Z204" s="273" t="s">
        <v>1701</v>
      </c>
    </row>
    <row r="205" spans="1:26" ht="16.5" customHeight="1">
      <c r="A205" s="178">
        <v>1753</v>
      </c>
      <c r="B205" s="179" t="s">
        <v>259</v>
      </c>
      <c r="M205" s="245">
        <f t="shared" si="13"/>
        <v>22</v>
      </c>
      <c r="N205" s="246">
        <f t="shared" si="13"/>
        <v>40746</v>
      </c>
      <c r="O205" s="256">
        <v>2.735</v>
      </c>
      <c r="P205" s="256">
        <v>2.736</v>
      </c>
      <c r="Y205" s="274" t="s">
        <v>1702</v>
      </c>
      <c r="Z205" s="273" t="s">
        <v>1703</v>
      </c>
    </row>
    <row r="206" spans="1:26" ht="16.5" customHeight="1">
      <c r="A206" s="178">
        <v>1754</v>
      </c>
      <c r="B206" s="179" t="s">
        <v>260</v>
      </c>
      <c r="M206" s="245">
        <f t="shared" si="13"/>
        <v>23</v>
      </c>
      <c r="N206" s="246">
        <f t="shared" si="13"/>
        <v>40747</v>
      </c>
      <c r="O206" s="256">
        <v>2.736</v>
      </c>
      <c r="P206" s="256">
        <v>2.738</v>
      </c>
      <c r="Y206" s="274" t="s">
        <v>1704</v>
      </c>
      <c r="Z206" s="273" t="s">
        <v>1705</v>
      </c>
    </row>
    <row r="207" spans="1:26" ht="16.5" customHeight="1">
      <c r="A207" s="178">
        <v>1755</v>
      </c>
      <c r="B207" s="179" t="s">
        <v>261</v>
      </c>
      <c r="M207" s="245">
        <f t="shared" si="13"/>
        <v>24</v>
      </c>
      <c r="N207" s="246">
        <f t="shared" si="13"/>
        <v>40748</v>
      </c>
      <c r="O207" s="256">
        <v>2.736</v>
      </c>
      <c r="P207" s="256">
        <v>2.738</v>
      </c>
      <c r="Y207" s="274" t="s">
        <v>1706</v>
      </c>
      <c r="Z207" s="273" t="s">
        <v>1707</v>
      </c>
    </row>
    <row r="208" spans="1:26" ht="16.5" customHeight="1">
      <c r="A208" s="178">
        <v>176</v>
      </c>
      <c r="B208" s="179" t="s">
        <v>262</v>
      </c>
      <c r="M208" s="245">
        <f t="shared" si="13"/>
        <v>25</v>
      </c>
      <c r="N208" s="246">
        <f t="shared" si="13"/>
        <v>40749</v>
      </c>
      <c r="O208" s="256">
        <v>2.736</v>
      </c>
      <c r="P208" s="256">
        <v>2.738</v>
      </c>
      <c r="Y208" s="274" t="s">
        <v>1708</v>
      </c>
      <c r="Z208" s="273" t="s">
        <v>1709</v>
      </c>
    </row>
    <row r="209" spans="1:26" ht="16.5" customHeight="1">
      <c r="A209" s="178">
        <v>178</v>
      </c>
      <c r="B209" s="179" t="s">
        <v>267</v>
      </c>
      <c r="M209" s="245">
        <f t="shared" si="13"/>
        <v>26</v>
      </c>
      <c r="N209" s="246">
        <f t="shared" si="13"/>
        <v>40750</v>
      </c>
      <c r="O209" s="256">
        <v>2.736</v>
      </c>
      <c r="P209" s="256">
        <v>2.737</v>
      </c>
      <c r="Y209" s="274" t="s">
        <v>1710</v>
      </c>
      <c r="Z209" s="273" t="s">
        <v>1711</v>
      </c>
    </row>
    <row r="210" spans="1:26" ht="16.5" customHeight="1">
      <c r="A210" s="176">
        <v>18</v>
      </c>
      <c r="B210" s="177" t="s">
        <v>270</v>
      </c>
      <c r="M210" s="245">
        <f t="shared" si="13"/>
        <v>27</v>
      </c>
      <c r="N210" s="246">
        <f t="shared" si="13"/>
        <v>40751</v>
      </c>
      <c r="O210" s="256">
        <v>2.736</v>
      </c>
      <c r="P210" s="256">
        <v>2.737</v>
      </c>
      <c r="Y210" s="274" t="s">
        <v>1712</v>
      </c>
      <c r="Z210" s="273" t="s">
        <v>1713</v>
      </c>
    </row>
    <row r="211" spans="1:26" ht="16.5" customHeight="1">
      <c r="A211" s="178">
        <v>181</v>
      </c>
      <c r="B211" s="179" t="s">
        <v>271</v>
      </c>
      <c r="M211" s="245">
        <f t="shared" si="13"/>
        <v>28</v>
      </c>
      <c r="N211" s="246">
        <f t="shared" si="13"/>
        <v>40752</v>
      </c>
      <c r="O211" s="256">
        <v>2.736</v>
      </c>
      <c r="P211" s="256">
        <v>2.737</v>
      </c>
      <c r="Y211" s="274" t="s">
        <v>1698</v>
      </c>
      <c r="Z211" s="273" t="s">
        <v>1699</v>
      </c>
    </row>
    <row r="212" spans="1:26" ht="16.5" customHeight="1">
      <c r="A212" s="178">
        <v>182</v>
      </c>
      <c r="B212" s="179" t="s">
        <v>272</v>
      </c>
      <c r="M212" s="245">
        <f t="shared" si="13"/>
        <v>29</v>
      </c>
      <c r="N212" s="246">
        <f t="shared" si="13"/>
        <v>40753</v>
      </c>
      <c r="O212" s="256">
        <v>2.736</v>
      </c>
      <c r="P212" s="256">
        <v>2.737</v>
      </c>
      <c r="Y212" s="274" t="s">
        <v>1714</v>
      </c>
      <c r="Z212" s="273" t="s">
        <v>1715</v>
      </c>
    </row>
    <row r="213" spans="1:26" ht="16.5" customHeight="1">
      <c r="A213" s="178">
        <v>183</v>
      </c>
      <c r="B213" s="179" t="s">
        <v>273</v>
      </c>
      <c r="M213" s="245">
        <f t="shared" si="13"/>
        <v>30</v>
      </c>
      <c r="N213" s="246">
        <f t="shared" si="13"/>
        <v>40754</v>
      </c>
      <c r="O213" s="256">
        <v>2.736</v>
      </c>
      <c r="P213" s="256">
        <v>2.737</v>
      </c>
      <c r="Y213" s="274" t="s">
        <v>1716</v>
      </c>
      <c r="Z213" s="273" t="s">
        <v>1717</v>
      </c>
    </row>
    <row r="214" spans="1:26" ht="16.5" customHeight="1">
      <c r="A214" s="178">
        <v>184</v>
      </c>
      <c r="B214" s="179" t="s">
        <v>274</v>
      </c>
      <c r="M214" s="245">
        <f t="shared" si="13"/>
        <v>31</v>
      </c>
      <c r="N214" s="246">
        <f t="shared" si="13"/>
        <v>40755</v>
      </c>
      <c r="O214" s="256">
        <v>2.736</v>
      </c>
      <c r="P214" s="256">
        <v>2.737</v>
      </c>
      <c r="Y214" s="274" t="s">
        <v>1718</v>
      </c>
      <c r="Z214" s="273" t="s">
        <v>1719</v>
      </c>
    </row>
    <row r="215" spans="1:26" ht="16.5" customHeight="1">
      <c r="A215" s="178">
        <v>185</v>
      </c>
      <c r="B215" s="179" t="s">
        <v>275</v>
      </c>
      <c r="M215" s="245">
        <v>1</v>
      </c>
      <c r="N215" s="246">
        <f t="shared" si="13"/>
        <v>40756</v>
      </c>
      <c r="O215" s="256">
        <v>2.737</v>
      </c>
      <c r="P215" s="256">
        <v>2.738</v>
      </c>
      <c r="Y215" s="274" t="s">
        <v>1720</v>
      </c>
      <c r="Z215" s="273" t="s">
        <v>1721</v>
      </c>
    </row>
    <row r="216" spans="1:26" ht="16.5" customHeight="1">
      <c r="A216" s="178">
        <v>189</v>
      </c>
      <c r="B216" s="179" t="s">
        <v>276</v>
      </c>
      <c r="M216" s="245">
        <f>M215+1</f>
        <v>2</v>
      </c>
      <c r="N216" s="246">
        <f t="shared" si="13"/>
        <v>40757</v>
      </c>
      <c r="O216" s="256">
        <v>2.742</v>
      </c>
      <c r="P216" s="256">
        <v>2.743</v>
      </c>
      <c r="Y216" s="274" t="s">
        <v>1722</v>
      </c>
      <c r="Z216" s="273" t="s">
        <v>1723</v>
      </c>
    </row>
    <row r="217" spans="1:26" ht="16.5" customHeight="1">
      <c r="A217" s="176">
        <v>19</v>
      </c>
      <c r="B217" s="177" t="s">
        <v>277</v>
      </c>
      <c r="M217" s="245">
        <f aca="true" t="shared" si="14" ref="M217:N232">M216+1</f>
        <v>3</v>
      </c>
      <c r="N217" s="246">
        <f t="shared" si="13"/>
        <v>40758</v>
      </c>
      <c r="O217" s="256">
        <v>2.743</v>
      </c>
      <c r="P217" s="256">
        <v>2.744</v>
      </c>
      <c r="Y217" s="279" t="s">
        <v>1724</v>
      </c>
      <c r="Z217" s="273" t="s">
        <v>1725</v>
      </c>
    </row>
    <row r="218" spans="1:26" ht="16.5" customHeight="1">
      <c r="A218" s="178">
        <v>191</v>
      </c>
      <c r="B218" s="179" t="s">
        <v>278</v>
      </c>
      <c r="M218" s="245">
        <f t="shared" si="14"/>
        <v>4</v>
      </c>
      <c r="N218" s="246">
        <f t="shared" si="14"/>
        <v>40759</v>
      </c>
      <c r="O218" s="256">
        <v>2.742</v>
      </c>
      <c r="P218" s="256">
        <v>2.743</v>
      </c>
      <c r="Y218" s="279" t="s">
        <v>1726</v>
      </c>
      <c r="Z218" s="273" t="s">
        <v>1727</v>
      </c>
    </row>
    <row r="219" spans="1:26" ht="16.5" customHeight="1">
      <c r="A219" s="178">
        <v>1911</v>
      </c>
      <c r="B219" s="179" t="s">
        <v>211</v>
      </c>
      <c r="M219" s="245">
        <f t="shared" si="14"/>
        <v>5</v>
      </c>
      <c r="N219" s="246">
        <f t="shared" si="14"/>
        <v>40760</v>
      </c>
      <c r="O219" s="256">
        <v>2.741</v>
      </c>
      <c r="P219" s="256">
        <v>2.742</v>
      </c>
      <c r="Y219" s="279" t="s">
        <v>1728</v>
      </c>
      <c r="Z219" s="273" t="s">
        <v>1729</v>
      </c>
    </row>
    <row r="220" spans="1:26" ht="16.5" customHeight="1">
      <c r="A220" s="178">
        <v>1913</v>
      </c>
      <c r="B220" s="179" t="s">
        <v>217</v>
      </c>
      <c r="M220" s="245">
        <f t="shared" si="14"/>
        <v>6</v>
      </c>
      <c r="N220" s="246">
        <f t="shared" si="14"/>
        <v>40761</v>
      </c>
      <c r="O220" s="256">
        <v>2.741</v>
      </c>
      <c r="P220" s="256">
        <v>2.742</v>
      </c>
      <c r="Y220" s="274" t="s">
        <v>1730</v>
      </c>
      <c r="Z220" s="273" t="s">
        <v>1731</v>
      </c>
    </row>
    <row r="221" spans="1:26" ht="16.5" customHeight="1">
      <c r="A221" s="178">
        <v>192</v>
      </c>
      <c r="B221" s="179" t="s">
        <v>279</v>
      </c>
      <c r="M221" s="245">
        <f t="shared" si="14"/>
        <v>7</v>
      </c>
      <c r="N221" s="246">
        <f t="shared" si="14"/>
        <v>40762</v>
      </c>
      <c r="O221" s="256">
        <v>2.741</v>
      </c>
      <c r="P221" s="256">
        <v>2.742</v>
      </c>
      <c r="Y221" s="274" t="s">
        <v>1732</v>
      </c>
      <c r="Z221" s="273" t="s">
        <v>1733</v>
      </c>
    </row>
    <row r="222" spans="1:26" ht="16.5" customHeight="1">
      <c r="A222" s="178">
        <v>1921</v>
      </c>
      <c r="B222" s="179" t="s">
        <v>211</v>
      </c>
      <c r="M222" s="245">
        <f t="shared" si="14"/>
        <v>8</v>
      </c>
      <c r="N222" s="246">
        <f t="shared" si="14"/>
        <v>40763</v>
      </c>
      <c r="O222" s="256">
        <v>2.741</v>
      </c>
      <c r="P222" s="256">
        <v>2.742</v>
      </c>
      <c r="Y222" s="274" t="s">
        <v>1734</v>
      </c>
      <c r="Z222" s="273" t="s">
        <v>1735</v>
      </c>
    </row>
    <row r="223" spans="1:26" ht="16.5" customHeight="1">
      <c r="A223" s="178">
        <v>1922</v>
      </c>
      <c r="B223" s="179" t="s">
        <v>217</v>
      </c>
      <c r="M223" s="245">
        <f t="shared" si="14"/>
        <v>9</v>
      </c>
      <c r="N223" s="246">
        <f t="shared" si="14"/>
        <v>40764</v>
      </c>
      <c r="O223" s="256">
        <v>2.752</v>
      </c>
      <c r="P223" s="256">
        <v>2.753</v>
      </c>
      <c r="Y223" s="274" t="s">
        <v>1736</v>
      </c>
      <c r="Z223" s="273" t="s">
        <v>1737</v>
      </c>
    </row>
    <row r="224" spans="1:26" ht="16.5" customHeight="1">
      <c r="A224" s="178">
        <v>193</v>
      </c>
      <c r="B224" s="179" t="s">
        <v>280</v>
      </c>
      <c r="M224" s="245">
        <f t="shared" si="14"/>
        <v>10</v>
      </c>
      <c r="N224" s="246">
        <f t="shared" si="14"/>
        <v>40765</v>
      </c>
      <c r="O224" s="256">
        <v>2.748</v>
      </c>
      <c r="P224" s="256">
        <v>2.748</v>
      </c>
      <c r="Y224" s="274" t="s">
        <v>1738</v>
      </c>
      <c r="Z224" s="273" t="s">
        <v>1739</v>
      </c>
    </row>
    <row r="225" spans="1:26" ht="16.5" customHeight="1">
      <c r="A225" s="178">
        <v>1931</v>
      </c>
      <c r="B225" s="179" t="s">
        <v>227</v>
      </c>
      <c r="M225" s="245">
        <f t="shared" si="14"/>
        <v>11</v>
      </c>
      <c r="N225" s="246">
        <f t="shared" si="14"/>
        <v>40766</v>
      </c>
      <c r="O225" s="256">
        <v>2.751</v>
      </c>
      <c r="P225" s="256">
        <v>2.752</v>
      </c>
      <c r="Y225" s="274" t="s">
        <v>1740</v>
      </c>
      <c r="Z225" s="273" t="s">
        <v>1741</v>
      </c>
    </row>
    <row r="226" spans="1:26" ht="16.5" customHeight="1">
      <c r="A226" s="178">
        <v>1932</v>
      </c>
      <c r="B226" s="179" t="s">
        <v>232</v>
      </c>
      <c r="M226" s="245">
        <f t="shared" si="14"/>
        <v>12</v>
      </c>
      <c r="N226" s="246">
        <f t="shared" si="14"/>
        <v>40767</v>
      </c>
      <c r="O226" s="256">
        <v>2.744</v>
      </c>
      <c r="P226" s="256">
        <v>2.744</v>
      </c>
      <c r="Y226" s="279" t="s">
        <v>1742</v>
      </c>
      <c r="Z226" s="273" t="s">
        <v>1743</v>
      </c>
    </row>
    <row r="227" spans="1:26" ht="16.5" customHeight="1">
      <c r="A227" s="178">
        <v>1933</v>
      </c>
      <c r="B227" s="179" t="s">
        <v>234</v>
      </c>
      <c r="M227" s="245">
        <f t="shared" si="14"/>
        <v>13</v>
      </c>
      <c r="N227" s="246">
        <f t="shared" si="14"/>
        <v>40768</v>
      </c>
      <c r="O227" s="256">
        <v>2.74</v>
      </c>
      <c r="P227" s="256">
        <v>2.742</v>
      </c>
      <c r="Y227" s="279" t="s">
        <v>1745</v>
      </c>
      <c r="Z227" s="273" t="s">
        <v>1746</v>
      </c>
    </row>
    <row r="228" spans="1:26" ht="16.5" customHeight="1">
      <c r="A228" s="178">
        <v>1934</v>
      </c>
      <c r="B228" s="179" t="s">
        <v>236</v>
      </c>
      <c r="M228" s="245">
        <f t="shared" si="14"/>
        <v>14</v>
      </c>
      <c r="N228" s="246">
        <f t="shared" si="14"/>
        <v>40769</v>
      </c>
      <c r="O228" s="256">
        <v>2.74</v>
      </c>
      <c r="P228" s="256">
        <v>2.742</v>
      </c>
      <c r="Y228" s="279" t="s">
        <v>1747</v>
      </c>
      <c r="Z228" s="273" t="s">
        <v>1748</v>
      </c>
    </row>
    <row r="229" spans="1:26" ht="16.5" customHeight="1">
      <c r="A229" s="178">
        <v>1938</v>
      </c>
      <c r="B229" s="179" t="s">
        <v>237</v>
      </c>
      <c r="M229" s="245">
        <f t="shared" si="14"/>
        <v>15</v>
      </c>
      <c r="N229" s="246">
        <f t="shared" si="14"/>
        <v>40770</v>
      </c>
      <c r="O229" s="256">
        <v>2.74</v>
      </c>
      <c r="P229" s="256">
        <v>2.742</v>
      </c>
      <c r="Y229" s="279" t="s">
        <v>1749</v>
      </c>
      <c r="Z229" s="273" t="s">
        <v>1750</v>
      </c>
    </row>
    <row r="230" spans="1:26" ht="16.5" customHeight="1">
      <c r="A230" s="178">
        <v>194</v>
      </c>
      <c r="B230" s="179" t="s">
        <v>281</v>
      </c>
      <c r="M230" s="245">
        <f t="shared" si="14"/>
        <v>16</v>
      </c>
      <c r="N230" s="246">
        <f t="shared" si="14"/>
        <v>40771</v>
      </c>
      <c r="O230" s="256">
        <v>2.741</v>
      </c>
      <c r="P230" s="256">
        <v>2.742</v>
      </c>
      <c r="Y230" s="279" t="s">
        <v>1770</v>
      </c>
      <c r="Z230" s="273" t="s">
        <v>1771</v>
      </c>
    </row>
    <row r="231" spans="1:26" ht="16.5" customHeight="1">
      <c r="A231" s="178">
        <v>1941</v>
      </c>
      <c r="B231" s="179" t="s">
        <v>228</v>
      </c>
      <c r="M231" s="245">
        <f t="shared" si="14"/>
        <v>17</v>
      </c>
      <c r="N231" s="246">
        <f t="shared" si="14"/>
        <v>40772</v>
      </c>
      <c r="O231" s="256">
        <v>2.74</v>
      </c>
      <c r="P231" s="256">
        <v>2.741</v>
      </c>
      <c r="Y231" s="274" t="s">
        <v>1767</v>
      </c>
      <c r="Z231" s="273" t="s">
        <v>1768</v>
      </c>
    </row>
    <row r="232" spans="1:26" ht="16.5" customHeight="1">
      <c r="A232" s="178">
        <v>1942</v>
      </c>
      <c r="B232" s="179" t="s">
        <v>241</v>
      </c>
      <c r="M232" s="245">
        <f t="shared" si="14"/>
        <v>18</v>
      </c>
      <c r="N232" s="246">
        <f t="shared" si="14"/>
        <v>40773</v>
      </c>
      <c r="O232" s="256">
        <v>2.737</v>
      </c>
      <c r="P232" s="256">
        <v>2.739</v>
      </c>
      <c r="Y232" s="279" t="s">
        <v>1756</v>
      </c>
      <c r="Z232" s="273" t="s">
        <v>1769</v>
      </c>
    </row>
    <row r="233" spans="1:26" ht="16.5" customHeight="1">
      <c r="A233" s="178">
        <v>1943</v>
      </c>
      <c r="B233" s="179" t="s">
        <v>247</v>
      </c>
      <c r="M233" s="245">
        <f aca="true" t="shared" si="15" ref="M233:N245">M232+1</f>
        <v>19</v>
      </c>
      <c r="N233" s="246">
        <f t="shared" si="15"/>
        <v>40774</v>
      </c>
      <c r="O233" s="256">
        <v>2.738</v>
      </c>
      <c r="P233" s="256">
        <v>2.74</v>
      </c>
      <c r="Y233" s="279" t="s">
        <v>1773</v>
      </c>
      <c r="Z233" s="273" t="s">
        <v>1774</v>
      </c>
    </row>
    <row r="234" spans="1:26" ht="16.5" customHeight="1">
      <c r="A234" s="178">
        <v>1944</v>
      </c>
      <c r="B234" s="179" t="s">
        <v>251</v>
      </c>
      <c r="M234" s="245">
        <f t="shared" si="15"/>
        <v>20</v>
      </c>
      <c r="N234" s="246">
        <f t="shared" si="15"/>
        <v>40775</v>
      </c>
      <c r="O234" s="256">
        <v>2.734</v>
      </c>
      <c r="P234" s="256">
        <v>2.736</v>
      </c>
      <c r="Y234" s="279" t="s">
        <v>1775</v>
      </c>
      <c r="Z234" s="273" t="s">
        <v>1776</v>
      </c>
    </row>
    <row r="235" spans="1:26" ht="16.5" customHeight="1">
      <c r="A235" s="178">
        <v>1945</v>
      </c>
      <c r="B235" s="179" t="s">
        <v>256</v>
      </c>
      <c r="M235" s="245">
        <f t="shared" si="15"/>
        <v>21</v>
      </c>
      <c r="N235" s="246">
        <f t="shared" si="15"/>
        <v>40776</v>
      </c>
      <c r="O235" s="256">
        <v>2.734</v>
      </c>
      <c r="P235" s="256">
        <v>2.736</v>
      </c>
      <c r="Y235" s="274" t="s">
        <v>1777</v>
      </c>
      <c r="Z235" s="273" t="s">
        <v>1778</v>
      </c>
    </row>
    <row r="236" spans="1:26" ht="16.5" customHeight="1">
      <c r="A236" s="178">
        <v>1946</v>
      </c>
      <c r="B236" s="179" t="s">
        <v>262</v>
      </c>
      <c r="M236" s="245">
        <f t="shared" si="15"/>
        <v>22</v>
      </c>
      <c r="N236" s="246">
        <f t="shared" si="15"/>
        <v>40777</v>
      </c>
      <c r="O236" s="256">
        <v>2.734</v>
      </c>
      <c r="P236" s="256">
        <v>2.736</v>
      </c>
      <c r="Y236" s="274" t="s">
        <v>1751</v>
      </c>
      <c r="Z236" s="273" t="s">
        <v>1779</v>
      </c>
    </row>
    <row r="237" spans="1:26" ht="16.5" customHeight="1">
      <c r="A237" s="178">
        <v>1949</v>
      </c>
      <c r="B237" s="179" t="s">
        <v>267</v>
      </c>
      <c r="M237" s="245">
        <f t="shared" si="15"/>
        <v>23</v>
      </c>
      <c r="N237" s="246">
        <f t="shared" si="15"/>
        <v>40778</v>
      </c>
      <c r="O237" s="256">
        <v>2.731</v>
      </c>
      <c r="P237" s="256">
        <v>2.732</v>
      </c>
      <c r="Y237" s="279" t="s">
        <v>1758</v>
      </c>
      <c r="Z237" s="273" t="s">
        <v>1780</v>
      </c>
    </row>
    <row r="238" spans="1:26" ht="16.5" customHeight="1">
      <c r="A238" s="178">
        <v>195</v>
      </c>
      <c r="B238" s="179" t="s">
        <v>282</v>
      </c>
      <c r="M238" s="245">
        <f t="shared" si="15"/>
        <v>24</v>
      </c>
      <c r="N238" s="246">
        <f t="shared" si="15"/>
        <v>40779</v>
      </c>
      <c r="O238" s="256">
        <v>2.732</v>
      </c>
      <c r="P238" s="256">
        <v>2.733</v>
      </c>
      <c r="Y238" s="279" t="s">
        <v>1781</v>
      </c>
      <c r="Z238" s="273" t="s">
        <v>1782</v>
      </c>
    </row>
    <row r="239" spans="1:26" ht="16.5" customHeight="1">
      <c r="A239" s="178">
        <v>1951</v>
      </c>
      <c r="B239" s="179" t="s">
        <v>228</v>
      </c>
      <c r="M239" s="245">
        <f t="shared" si="15"/>
        <v>25</v>
      </c>
      <c r="N239" s="246">
        <f t="shared" si="15"/>
        <v>40780</v>
      </c>
      <c r="O239" s="256">
        <v>2.731</v>
      </c>
      <c r="P239" s="256">
        <v>2.733</v>
      </c>
      <c r="Y239" s="279" t="s">
        <v>1783</v>
      </c>
      <c r="Z239" s="273" t="s">
        <v>1784</v>
      </c>
    </row>
    <row r="240" spans="1:26" ht="16.5" customHeight="1">
      <c r="A240" s="178">
        <v>1953</v>
      </c>
      <c r="B240" s="179" t="s">
        <v>247</v>
      </c>
      <c r="M240" s="245">
        <f t="shared" si="15"/>
        <v>26</v>
      </c>
      <c r="N240" s="246">
        <f t="shared" si="15"/>
        <v>40781</v>
      </c>
      <c r="O240" s="256">
        <v>2.731</v>
      </c>
      <c r="P240" s="256">
        <v>2.732</v>
      </c>
      <c r="Y240" s="279" t="s">
        <v>1754</v>
      </c>
      <c r="Z240" s="273" t="s">
        <v>1753</v>
      </c>
    </row>
    <row r="241" spans="1:26" ht="16.5" customHeight="1">
      <c r="A241" s="178">
        <v>1954</v>
      </c>
      <c r="B241" s="179" t="s">
        <v>251</v>
      </c>
      <c r="M241" s="245">
        <f t="shared" si="15"/>
        <v>27</v>
      </c>
      <c r="N241" s="246">
        <f t="shared" si="15"/>
        <v>40782</v>
      </c>
      <c r="O241" s="256">
        <v>2.73</v>
      </c>
      <c r="P241" s="256">
        <v>2.731</v>
      </c>
      <c r="Y241" s="274" t="s">
        <v>1764</v>
      </c>
      <c r="Z241" s="273" t="s">
        <v>1785</v>
      </c>
    </row>
    <row r="242" spans="1:26" ht="16.5" customHeight="1">
      <c r="A242" s="178">
        <v>1955</v>
      </c>
      <c r="B242" s="179" t="s">
        <v>256</v>
      </c>
      <c r="M242" s="245">
        <f t="shared" si="15"/>
        <v>28</v>
      </c>
      <c r="N242" s="246">
        <f t="shared" si="15"/>
        <v>40783</v>
      </c>
      <c r="O242" s="256">
        <v>2.73</v>
      </c>
      <c r="P242" s="256">
        <v>2.731</v>
      </c>
      <c r="Y242" s="279" t="s">
        <v>1762</v>
      </c>
      <c r="Z242" s="273" t="s">
        <v>1786</v>
      </c>
    </row>
    <row r="243" spans="1:26" ht="16.5" customHeight="1">
      <c r="A243" s="178">
        <v>1956</v>
      </c>
      <c r="B243" s="179" t="s">
        <v>262</v>
      </c>
      <c r="M243" s="245">
        <f t="shared" si="15"/>
        <v>29</v>
      </c>
      <c r="N243" s="246">
        <f t="shared" si="15"/>
        <v>40784</v>
      </c>
      <c r="O243" s="256">
        <v>2.73</v>
      </c>
      <c r="P243" s="256">
        <v>2.731</v>
      </c>
      <c r="Y243" s="274" t="s">
        <v>1787</v>
      </c>
      <c r="Z243" s="273" t="s">
        <v>1788</v>
      </c>
    </row>
    <row r="244" spans="1:26" ht="16.5" customHeight="1">
      <c r="A244" s="178">
        <v>1958</v>
      </c>
      <c r="B244" s="179" t="s">
        <v>267</v>
      </c>
      <c r="M244" s="245">
        <f t="shared" si="15"/>
        <v>30</v>
      </c>
      <c r="N244" s="246">
        <f t="shared" si="15"/>
        <v>40785</v>
      </c>
      <c r="O244" s="256">
        <v>2.73</v>
      </c>
      <c r="P244" s="256">
        <v>2.731</v>
      </c>
      <c r="Y244" s="279" t="s">
        <v>1789</v>
      </c>
      <c r="Z244" s="273" t="s">
        <v>1790</v>
      </c>
    </row>
    <row r="245" spans="1:26" ht="16.5" customHeight="1">
      <c r="A245" s="178"/>
      <c r="B245" s="175" t="s">
        <v>283</v>
      </c>
      <c r="M245" s="245">
        <f t="shared" si="15"/>
        <v>31</v>
      </c>
      <c r="N245" s="246">
        <f t="shared" si="15"/>
        <v>40786</v>
      </c>
      <c r="O245" s="256">
        <v>2.73</v>
      </c>
      <c r="P245" s="256">
        <v>2.731</v>
      </c>
      <c r="Y245" s="279" t="s">
        <v>1759</v>
      </c>
      <c r="Z245" s="273" t="s">
        <v>1791</v>
      </c>
    </row>
    <row r="246" spans="1:26" ht="16.5" customHeight="1">
      <c r="A246" s="176">
        <v>20</v>
      </c>
      <c r="B246" s="177" t="s">
        <v>284</v>
      </c>
      <c r="M246" s="245">
        <v>1</v>
      </c>
      <c r="N246" s="246">
        <f>N245+1</f>
        <v>40787</v>
      </c>
      <c r="O246" s="256">
        <v>2.725</v>
      </c>
      <c r="P246" s="256">
        <v>2.727</v>
      </c>
      <c r="Y246" s="279" t="s">
        <v>1681</v>
      </c>
      <c r="Z246" s="273" t="s">
        <v>1792</v>
      </c>
    </row>
    <row r="247" spans="1:26" ht="16.5" customHeight="1">
      <c r="A247" s="178">
        <v>201</v>
      </c>
      <c r="B247" s="179" t="s">
        <v>285</v>
      </c>
      <c r="M247" s="245">
        <f>M246+1</f>
        <v>2</v>
      </c>
      <c r="N247" s="246">
        <f>N246+1</f>
        <v>40788</v>
      </c>
      <c r="O247" s="256">
        <v>2.726</v>
      </c>
      <c r="P247" s="256">
        <v>2.728</v>
      </c>
      <c r="Y247" s="279" t="s">
        <v>1793</v>
      </c>
      <c r="Z247" s="273" t="s">
        <v>1794</v>
      </c>
    </row>
    <row r="248" spans="1:26" ht="16.5" customHeight="1">
      <c r="A248" s="178">
        <v>2011</v>
      </c>
      <c r="B248" s="179" t="s">
        <v>285</v>
      </c>
      <c r="M248" s="245">
        <f aca="true" t="shared" si="16" ref="M248:N263">M247+1</f>
        <v>3</v>
      </c>
      <c r="N248" s="246">
        <f t="shared" si="16"/>
        <v>40789</v>
      </c>
      <c r="O248" s="256">
        <v>2.729</v>
      </c>
      <c r="P248" s="256">
        <v>2.731</v>
      </c>
      <c r="Y248" s="279" t="s">
        <v>1795</v>
      </c>
      <c r="Z248" s="273" t="s">
        <v>1796</v>
      </c>
    </row>
    <row r="249" spans="1:26" ht="16.5" customHeight="1">
      <c r="A249" s="178">
        <v>20111</v>
      </c>
      <c r="B249" s="179" t="s">
        <v>200</v>
      </c>
      <c r="M249" s="245">
        <f t="shared" si="16"/>
        <v>4</v>
      </c>
      <c r="N249" s="246">
        <f t="shared" si="16"/>
        <v>40790</v>
      </c>
      <c r="O249" s="256">
        <v>2.729</v>
      </c>
      <c r="P249" s="256">
        <v>2.731</v>
      </c>
      <c r="Y249" s="279" t="s">
        <v>1797</v>
      </c>
      <c r="Z249" s="273" t="s">
        <v>1798</v>
      </c>
    </row>
    <row r="250" spans="1:26" ht="16.5" customHeight="1">
      <c r="A250" s="178">
        <v>20112</v>
      </c>
      <c r="B250" s="179" t="s">
        <v>286</v>
      </c>
      <c r="M250" s="245">
        <f t="shared" si="16"/>
        <v>5</v>
      </c>
      <c r="N250" s="246">
        <f t="shared" si="16"/>
        <v>40791</v>
      </c>
      <c r="O250" s="256">
        <v>2.729</v>
      </c>
      <c r="P250" s="256">
        <v>2.731</v>
      </c>
      <c r="Y250" s="279" t="s">
        <v>1799</v>
      </c>
      <c r="Z250" s="273" t="s">
        <v>1800</v>
      </c>
    </row>
    <row r="251" spans="1:26" ht="16.5" customHeight="1">
      <c r="A251" s="178">
        <v>202</v>
      </c>
      <c r="B251" s="179" t="s">
        <v>287</v>
      </c>
      <c r="M251" s="245">
        <f t="shared" si="16"/>
        <v>6</v>
      </c>
      <c r="N251" s="246">
        <f t="shared" si="16"/>
        <v>40792</v>
      </c>
      <c r="O251" s="256">
        <v>2.73</v>
      </c>
      <c r="P251" s="256">
        <v>2.732</v>
      </c>
      <c r="Y251" s="279" t="s">
        <v>1761</v>
      </c>
      <c r="Z251" s="273" t="s">
        <v>1801</v>
      </c>
    </row>
    <row r="252" spans="1:26" ht="16.5" customHeight="1">
      <c r="A252" s="178">
        <v>203</v>
      </c>
      <c r="B252" s="179" t="s">
        <v>288</v>
      </c>
      <c r="M252" s="245">
        <f t="shared" si="16"/>
        <v>7</v>
      </c>
      <c r="N252" s="246">
        <f t="shared" si="16"/>
        <v>40793</v>
      </c>
      <c r="O252" s="256">
        <v>2.729</v>
      </c>
      <c r="P252" s="256">
        <v>2.73</v>
      </c>
      <c r="Y252" s="279" t="s">
        <v>1802</v>
      </c>
      <c r="Z252" s="273" t="s">
        <v>1803</v>
      </c>
    </row>
    <row r="253" spans="1:26" ht="16.5" customHeight="1">
      <c r="A253" s="178">
        <v>2031</v>
      </c>
      <c r="B253" s="179" t="s">
        <v>289</v>
      </c>
      <c r="M253" s="245">
        <f t="shared" si="16"/>
        <v>8</v>
      </c>
      <c r="N253" s="246">
        <f t="shared" si="16"/>
        <v>40794</v>
      </c>
      <c r="O253" s="256">
        <v>2.725</v>
      </c>
      <c r="P253" s="256">
        <v>2.726</v>
      </c>
      <c r="Y253" s="279" t="s">
        <v>1804</v>
      </c>
      <c r="Z253" s="273" t="s">
        <v>1805</v>
      </c>
    </row>
    <row r="254" spans="1:26" ht="16.5" customHeight="1">
      <c r="A254" s="178">
        <v>2032</v>
      </c>
      <c r="B254" s="179" t="s">
        <v>290</v>
      </c>
      <c r="M254" s="245">
        <f t="shared" si="16"/>
        <v>9</v>
      </c>
      <c r="N254" s="246">
        <f t="shared" si="16"/>
        <v>40795</v>
      </c>
      <c r="O254" s="256">
        <v>2.724</v>
      </c>
      <c r="P254" s="256">
        <v>2.725</v>
      </c>
      <c r="Y254" s="279" t="s">
        <v>1806</v>
      </c>
      <c r="Z254" s="273" t="s">
        <v>1807</v>
      </c>
    </row>
    <row r="255" spans="1:26" ht="16.5" customHeight="1">
      <c r="A255" s="178">
        <v>204</v>
      </c>
      <c r="B255" s="179" t="s">
        <v>291</v>
      </c>
      <c r="M255" s="245">
        <f t="shared" si="16"/>
        <v>10</v>
      </c>
      <c r="N255" s="246">
        <f t="shared" si="16"/>
        <v>40796</v>
      </c>
      <c r="O255" s="256">
        <v>2.726</v>
      </c>
      <c r="P255" s="256">
        <v>2.727</v>
      </c>
      <c r="Y255" s="274" t="s">
        <v>1752</v>
      </c>
      <c r="Z255" s="273" t="s">
        <v>1808</v>
      </c>
    </row>
    <row r="256" spans="1:26" ht="16.5" customHeight="1">
      <c r="A256" s="178">
        <v>208</v>
      </c>
      <c r="B256" s="179" t="s">
        <v>292</v>
      </c>
      <c r="M256" s="245">
        <f t="shared" si="16"/>
        <v>11</v>
      </c>
      <c r="N256" s="246">
        <f t="shared" si="16"/>
        <v>40797</v>
      </c>
      <c r="O256" s="256">
        <v>2.726</v>
      </c>
      <c r="P256" s="256">
        <v>2.727</v>
      </c>
      <c r="Y256" s="274" t="s">
        <v>1809</v>
      </c>
      <c r="Z256" s="273" t="s">
        <v>1810</v>
      </c>
    </row>
    <row r="257" spans="1:26" ht="16.5" customHeight="1">
      <c r="A257" s="176">
        <v>21</v>
      </c>
      <c r="B257" s="177" t="s">
        <v>293</v>
      </c>
      <c r="M257" s="245">
        <f t="shared" si="16"/>
        <v>12</v>
      </c>
      <c r="N257" s="246">
        <f t="shared" si="16"/>
        <v>40798</v>
      </c>
      <c r="O257" s="256">
        <v>2.726</v>
      </c>
      <c r="P257" s="256">
        <v>2.727</v>
      </c>
      <c r="Y257" s="274" t="s">
        <v>1811</v>
      </c>
      <c r="Z257" s="273" t="s">
        <v>1812</v>
      </c>
    </row>
    <row r="258" spans="1:26" ht="16.5" customHeight="1">
      <c r="A258" s="178">
        <v>211</v>
      </c>
      <c r="B258" s="179" t="s">
        <v>294</v>
      </c>
      <c r="M258" s="245">
        <f t="shared" si="16"/>
        <v>13</v>
      </c>
      <c r="N258" s="246">
        <f t="shared" si="16"/>
        <v>40799</v>
      </c>
      <c r="O258" s="256">
        <v>2.727</v>
      </c>
      <c r="P258" s="256">
        <v>2.729</v>
      </c>
      <c r="Y258" s="274" t="s">
        <v>1813</v>
      </c>
      <c r="Z258" s="273" t="s">
        <v>1814</v>
      </c>
    </row>
    <row r="259" spans="1:26" ht="16.5" customHeight="1">
      <c r="A259" s="178">
        <v>212</v>
      </c>
      <c r="B259" s="179" t="s">
        <v>295</v>
      </c>
      <c r="M259" s="245">
        <f t="shared" si="16"/>
        <v>14</v>
      </c>
      <c r="N259" s="246">
        <f t="shared" si="16"/>
        <v>40800</v>
      </c>
      <c r="O259" s="256">
        <v>2.734</v>
      </c>
      <c r="P259" s="256">
        <v>2.735</v>
      </c>
      <c r="Y259" s="274" t="s">
        <v>1757</v>
      </c>
      <c r="Z259" s="273" t="s">
        <v>1815</v>
      </c>
    </row>
    <row r="260" spans="1:26" ht="16.5" customHeight="1">
      <c r="A260" s="178">
        <v>213</v>
      </c>
      <c r="B260" s="179" t="s">
        <v>296</v>
      </c>
      <c r="M260" s="245">
        <f t="shared" si="16"/>
        <v>15</v>
      </c>
      <c r="N260" s="246">
        <f t="shared" si="16"/>
        <v>40801</v>
      </c>
      <c r="O260" s="256">
        <v>2.731</v>
      </c>
      <c r="P260" s="256">
        <v>2.731</v>
      </c>
      <c r="Y260" s="274" t="s">
        <v>1760</v>
      </c>
      <c r="Z260" s="273" t="s">
        <v>1816</v>
      </c>
    </row>
    <row r="261" spans="1:26" ht="16.5" customHeight="1">
      <c r="A261" s="178">
        <v>2131</v>
      </c>
      <c r="B261" s="179" t="s">
        <v>289</v>
      </c>
      <c r="M261" s="245">
        <f t="shared" si="16"/>
        <v>16</v>
      </c>
      <c r="N261" s="246">
        <f t="shared" si="16"/>
        <v>40802</v>
      </c>
      <c r="O261" s="256">
        <v>2.73</v>
      </c>
      <c r="P261" s="256">
        <v>2.731</v>
      </c>
      <c r="Y261" s="274" t="s">
        <v>1765</v>
      </c>
      <c r="Z261" s="273" t="s">
        <v>1817</v>
      </c>
    </row>
    <row r="262" spans="1:26" ht="16.5" customHeight="1">
      <c r="A262" s="178">
        <v>21311</v>
      </c>
      <c r="B262" s="179" t="s">
        <v>200</v>
      </c>
      <c r="M262" s="245">
        <f t="shared" si="16"/>
        <v>17</v>
      </c>
      <c r="N262" s="246">
        <f t="shared" si="16"/>
        <v>40803</v>
      </c>
      <c r="O262" s="256">
        <v>2.731</v>
      </c>
      <c r="P262" s="256">
        <v>2.732</v>
      </c>
      <c r="Y262" s="274" t="s">
        <v>1818</v>
      </c>
      <c r="Z262" s="273" t="s">
        <v>1819</v>
      </c>
    </row>
    <row r="263" spans="1:26" ht="16.5" customHeight="1">
      <c r="A263" s="178">
        <v>21312</v>
      </c>
      <c r="B263" s="179" t="s">
        <v>286</v>
      </c>
      <c r="M263" s="245">
        <f t="shared" si="16"/>
        <v>18</v>
      </c>
      <c r="N263" s="246">
        <f t="shared" si="16"/>
        <v>40804</v>
      </c>
      <c r="O263" s="256">
        <v>2.731</v>
      </c>
      <c r="P263" s="256">
        <v>2.732</v>
      </c>
      <c r="Y263" s="274" t="s">
        <v>1820</v>
      </c>
      <c r="Z263" s="273" t="s">
        <v>1821</v>
      </c>
    </row>
    <row r="264" spans="1:26" ht="16.5" customHeight="1">
      <c r="A264" s="178">
        <v>2132</v>
      </c>
      <c r="B264" s="179" t="s">
        <v>290</v>
      </c>
      <c r="M264" s="245">
        <f aca="true" t="shared" si="17" ref="M264:N275">M263+1</f>
        <v>19</v>
      </c>
      <c r="N264" s="246">
        <f t="shared" si="17"/>
        <v>40805</v>
      </c>
      <c r="O264" s="256">
        <v>2.731</v>
      </c>
      <c r="P264" s="256">
        <v>2.732</v>
      </c>
      <c r="Y264" s="274" t="s">
        <v>1763</v>
      </c>
      <c r="Z264" s="273" t="s">
        <v>1822</v>
      </c>
    </row>
    <row r="265" spans="1:26" ht="16.5" customHeight="1">
      <c r="A265" s="178">
        <v>21321</v>
      </c>
      <c r="B265" s="179" t="s">
        <v>200</v>
      </c>
      <c r="M265" s="245">
        <f t="shared" si="17"/>
        <v>20</v>
      </c>
      <c r="N265" s="246">
        <f t="shared" si="17"/>
        <v>40806</v>
      </c>
      <c r="O265" s="256">
        <v>2.737</v>
      </c>
      <c r="P265" s="256">
        <v>2.739</v>
      </c>
      <c r="Y265" s="165">
        <v>20529539879</v>
      </c>
      <c r="Z265" s="273" t="s">
        <v>1521</v>
      </c>
    </row>
    <row r="266" spans="1:26" ht="16.5" customHeight="1">
      <c r="A266" s="178">
        <v>21322</v>
      </c>
      <c r="B266" s="179" t="s">
        <v>286</v>
      </c>
      <c r="M266" s="245">
        <f t="shared" si="17"/>
        <v>21</v>
      </c>
      <c r="N266" s="246">
        <f t="shared" si="17"/>
        <v>40807</v>
      </c>
      <c r="O266" s="256">
        <v>2.74</v>
      </c>
      <c r="P266" s="256">
        <v>2.741</v>
      </c>
      <c r="Y266" s="274" t="s">
        <v>1823</v>
      </c>
      <c r="Z266" s="273" t="s">
        <v>1824</v>
      </c>
    </row>
    <row r="267" spans="1:26" ht="16.5" customHeight="1">
      <c r="A267" s="178">
        <v>214</v>
      </c>
      <c r="B267" s="179" t="s">
        <v>297</v>
      </c>
      <c r="M267" s="245">
        <f t="shared" si="17"/>
        <v>22</v>
      </c>
      <c r="N267" s="246">
        <f t="shared" si="17"/>
        <v>40808</v>
      </c>
      <c r="O267" s="256">
        <v>2.748</v>
      </c>
      <c r="P267" s="256">
        <v>2.747</v>
      </c>
      <c r="Y267" s="274" t="s">
        <v>1825</v>
      </c>
      <c r="Z267" s="273" t="s">
        <v>1548</v>
      </c>
    </row>
    <row r="268" spans="1:26" ht="16.5" customHeight="1">
      <c r="A268" s="178">
        <v>215</v>
      </c>
      <c r="B268" s="179" t="s">
        <v>298</v>
      </c>
      <c r="M268" s="245">
        <f t="shared" si="17"/>
        <v>23</v>
      </c>
      <c r="N268" s="246">
        <f t="shared" si="17"/>
        <v>40809</v>
      </c>
      <c r="O268" s="256">
        <v>2.778</v>
      </c>
      <c r="P268" s="256">
        <v>2.776</v>
      </c>
      <c r="Y268" s="274" t="s">
        <v>1755</v>
      </c>
      <c r="Z268" s="273" t="s">
        <v>1826</v>
      </c>
    </row>
    <row r="269" spans="1:26" ht="16.5" customHeight="1">
      <c r="A269" s="178">
        <v>217</v>
      </c>
      <c r="B269" s="179" t="s">
        <v>299</v>
      </c>
      <c r="M269" s="245">
        <f t="shared" si="17"/>
        <v>24</v>
      </c>
      <c r="N269" s="246">
        <f t="shared" si="17"/>
        <v>40810</v>
      </c>
      <c r="O269" s="256">
        <v>2.769</v>
      </c>
      <c r="P269" s="256">
        <v>2.771</v>
      </c>
      <c r="Y269" s="274" t="s">
        <v>1766</v>
      </c>
      <c r="Z269" s="273" t="s">
        <v>1827</v>
      </c>
    </row>
    <row r="270" spans="1:26" ht="16.5" customHeight="1">
      <c r="A270" s="178">
        <v>218</v>
      </c>
      <c r="B270" s="179" t="s">
        <v>300</v>
      </c>
      <c r="M270" s="245">
        <f t="shared" si="17"/>
        <v>25</v>
      </c>
      <c r="N270" s="246">
        <f t="shared" si="17"/>
        <v>40811</v>
      </c>
      <c r="O270" s="256">
        <v>2.769</v>
      </c>
      <c r="P270" s="256">
        <v>2.771</v>
      </c>
      <c r="Y270" s="274" t="s">
        <v>1828</v>
      </c>
      <c r="Z270" s="273" t="s">
        <v>1829</v>
      </c>
    </row>
    <row r="271" spans="1:26" ht="16.5" customHeight="1">
      <c r="A271" s="176">
        <v>22</v>
      </c>
      <c r="B271" s="177" t="s">
        <v>301</v>
      </c>
      <c r="M271" s="245">
        <f t="shared" si="17"/>
        <v>26</v>
      </c>
      <c r="N271" s="246">
        <f t="shared" si="17"/>
        <v>40812</v>
      </c>
      <c r="O271" s="256">
        <v>2.769</v>
      </c>
      <c r="P271" s="256">
        <v>2.771</v>
      </c>
      <c r="Y271" s="274" t="s">
        <v>1830</v>
      </c>
      <c r="Z271" s="273" t="s">
        <v>1831</v>
      </c>
    </row>
    <row r="272" spans="1:26" ht="16.5" customHeight="1">
      <c r="A272" s="178">
        <v>221</v>
      </c>
      <c r="B272" s="179" t="s">
        <v>302</v>
      </c>
      <c r="M272" s="245">
        <f t="shared" si="17"/>
        <v>27</v>
      </c>
      <c r="N272" s="246">
        <f t="shared" si="17"/>
        <v>40813</v>
      </c>
      <c r="O272" s="256">
        <v>2.769</v>
      </c>
      <c r="P272" s="256">
        <v>2.77</v>
      </c>
      <c r="Y272" s="274" t="s">
        <v>1832</v>
      </c>
      <c r="Z272" s="273" t="s">
        <v>1833</v>
      </c>
    </row>
    <row r="273" spans="1:26" ht="16.5" customHeight="1">
      <c r="A273" s="178">
        <v>222</v>
      </c>
      <c r="B273" s="179" t="s">
        <v>303</v>
      </c>
      <c r="M273" s="245">
        <f t="shared" si="17"/>
        <v>28</v>
      </c>
      <c r="N273" s="246">
        <f t="shared" si="17"/>
        <v>40814</v>
      </c>
      <c r="O273" s="247"/>
      <c r="P273" s="247"/>
      <c r="Y273" s="274" t="s">
        <v>1834</v>
      </c>
      <c r="Z273" s="273" t="s">
        <v>1835</v>
      </c>
    </row>
    <row r="274" spans="1:26" ht="16.5" customHeight="1">
      <c r="A274" s="176">
        <v>23</v>
      </c>
      <c r="B274" s="177" t="s">
        <v>304</v>
      </c>
      <c r="M274" s="245">
        <f t="shared" si="17"/>
        <v>29</v>
      </c>
      <c r="N274" s="246">
        <f t="shared" si="17"/>
        <v>40815</v>
      </c>
      <c r="O274" s="247"/>
      <c r="P274" s="247"/>
      <c r="Y274" s="274" t="s">
        <v>1853</v>
      </c>
      <c r="Z274" s="273" t="s">
        <v>1861</v>
      </c>
    </row>
    <row r="275" spans="1:26" ht="16.5" customHeight="1">
      <c r="A275" s="178">
        <v>231</v>
      </c>
      <c r="B275" s="179" t="s">
        <v>305</v>
      </c>
      <c r="M275" s="245">
        <f t="shared" si="17"/>
        <v>30</v>
      </c>
      <c r="N275" s="246">
        <f t="shared" si="17"/>
        <v>40816</v>
      </c>
      <c r="O275" s="247"/>
      <c r="P275" s="247"/>
      <c r="Y275" s="274" t="s">
        <v>1837</v>
      </c>
      <c r="Z275" s="273" t="s">
        <v>1862</v>
      </c>
    </row>
    <row r="276" spans="1:26" ht="16.5" customHeight="1">
      <c r="A276" s="178">
        <v>232</v>
      </c>
      <c r="B276" s="179" t="s">
        <v>306</v>
      </c>
      <c r="M276" s="245">
        <v>1</v>
      </c>
      <c r="N276" s="246">
        <f>N275+1</f>
        <v>40817</v>
      </c>
      <c r="O276" s="247"/>
      <c r="P276" s="247"/>
      <c r="Y276" s="274" t="s">
        <v>1841</v>
      </c>
      <c r="Z276" s="273" t="s">
        <v>1847</v>
      </c>
    </row>
    <row r="277" spans="1:26" ht="16.5" customHeight="1">
      <c r="A277" s="178">
        <v>233</v>
      </c>
      <c r="B277" s="179" t="s">
        <v>307</v>
      </c>
      <c r="M277" s="245">
        <f>M276+1</f>
        <v>2</v>
      </c>
      <c r="N277" s="246">
        <f>N276+1</f>
        <v>40818</v>
      </c>
      <c r="O277" s="247"/>
      <c r="P277" s="247"/>
      <c r="Y277" s="274" t="s">
        <v>1854</v>
      </c>
      <c r="Z277" s="273" t="s">
        <v>1863</v>
      </c>
    </row>
    <row r="278" spans="1:26" ht="16.5" customHeight="1">
      <c r="A278" s="178">
        <v>2331</v>
      </c>
      <c r="B278" s="179" t="s">
        <v>289</v>
      </c>
      <c r="M278" s="245">
        <f aca="true" t="shared" si="18" ref="M278:N293">M277+1</f>
        <v>3</v>
      </c>
      <c r="N278" s="246">
        <f t="shared" si="18"/>
        <v>40819</v>
      </c>
      <c r="O278" s="247"/>
      <c r="P278" s="247"/>
      <c r="Y278" s="274" t="s">
        <v>1850</v>
      </c>
      <c r="Z278" s="273" t="s">
        <v>1851</v>
      </c>
    </row>
    <row r="279" spans="1:26" ht="16.5" customHeight="1">
      <c r="A279" s="178">
        <v>23311</v>
      </c>
      <c r="B279" s="179" t="s">
        <v>200</v>
      </c>
      <c r="M279" s="245">
        <f t="shared" si="18"/>
        <v>4</v>
      </c>
      <c r="N279" s="246">
        <f t="shared" si="18"/>
        <v>40820</v>
      </c>
      <c r="O279" s="247"/>
      <c r="P279" s="247"/>
      <c r="Y279" s="274" t="s">
        <v>1846</v>
      </c>
      <c r="Z279" s="273" t="s">
        <v>1848</v>
      </c>
    </row>
    <row r="280" spans="1:26" ht="16.5" customHeight="1">
      <c r="A280" s="178">
        <v>23312</v>
      </c>
      <c r="B280" s="179" t="s">
        <v>286</v>
      </c>
      <c r="M280" s="245">
        <f t="shared" si="18"/>
        <v>5</v>
      </c>
      <c r="N280" s="246">
        <f t="shared" si="18"/>
        <v>40821</v>
      </c>
      <c r="O280" s="247"/>
      <c r="P280" s="247"/>
      <c r="Y280" s="274" t="s">
        <v>1855</v>
      </c>
      <c r="Z280" s="273" t="s">
        <v>1864</v>
      </c>
    </row>
    <row r="281" spans="1:26" ht="16.5" customHeight="1">
      <c r="A281" s="178">
        <v>2332</v>
      </c>
      <c r="B281" s="179" t="s">
        <v>290</v>
      </c>
      <c r="M281" s="245">
        <f t="shared" si="18"/>
        <v>6</v>
      </c>
      <c r="N281" s="246">
        <f t="shared" si="18"/>
        <v>40822</v>
      </c>
      <c r="O281" s="247"/>
      <c r="P281" s="247"/>
      <c r="Y281" s="274" t="s">
        <v>1836</v>
      </c>
      <c r="Z281" s="273" t="s">
        <v>1838</v>
      </c>
    </row>
    <row r="282" spans="1:26" ht="16.5" customHeight="1">
      <c r="A282" s="178">
        <v>23321</v>
      </c>
      <c r="B282" s="179" t="s">
        <v>200</v>
      </c>
      <c r="M282" s="245">
        <f t="shared" si="18"/>
        <v>7</v>
      </c>
      <c r="N282" s="246">
        <f t="shared" si="18"/>
        <v>40823</v>
      </c>
      <c r="O282" s="247"/>
      <c r="P282" s="247"/>
      <c r="Y282" s="274" t="s">
        <v>1845</v>
      </c>
      <c r="Z282" s="273" t="s">
        <v>1865</v>
      </c>
    </row>
    <row r="283" spans="1:26" ht="16.5" customHeight="1">
      <c r="A283" s="178">
        <v>23322</v>
      </c>
      <c r="B283" s="179" t="s">
        <v>286</v>
      </c>
      <c r="M283" s="245">
        <f t="shared" si="18"/>
        <v>8</v>
      </c>
      <c r="N283" s="246">
        <f t="shared" si="18"/>
        <v>40824</v>
      </c>
      <c r="O283" s="247"/>
      <c r="P283" s="247"/>
      <c r="Y283" s="274" t="s">
        <v>1844</v>
      </c>
      <c r="Z283" s="273" t="s">
        <v>1852</v>
      </c>
    </row>
    <row r="284" spans="1:26" ht="16.5" customHeight="1">
      <c r="A284" s="178">
        <v>234</v>
      </c>
      <c r="B284" s="179" t="s">
        <v>308</v>
      </c>
      <c r="M284" s="245">
        <f t="shared" si="18"/>
        <v>9</v>
      </c>
      <c r="N284" s="246">
        <f t="shared" si="18"/>
        <v>40825</v>
      </c>
      <c r="O284" s="247"/>
      <c r="P284" s="247"/>
      <c r="Y284" s="274" t="s">
        <v>1856</v>
      </c>
      <c r="Z284" s="273" t="s">
        <v>1866</v>
      </c>
    </row>
    <row r="285" spans="1:26" ht="16.5" customHeight="1">
      <c r="A285" s="178">
        <v>235</v>
      </c>
      <c r="B285" s="179" t="s">
        <v>309</v>
      </c>
      <c r="M285" s="245">
        <f t="shared" si="18"/>
        <v>10</v>
      </c>
      <c r="N285" s="246">
        <f t="shared" si="18"/>
        <v>40826</v>
      </c>
      <c r="O285" s="247"/>
      <c r="P285" s="247"/>
      <c r="Y285" s="274" t="s">
        <v>1839</v>
      </c>
      <c r="Z285" s="273" t="s">
        <v>1867</v>
      </c>
    </row>
    <row r="286" spans="1:26" ht="16.5" customHeight="1">
      <c r="A286" s="178">
        <v>237</v>
      </c>
      <c r="B286" s="179" t="s">
        <v>310</v>
      </c>
      <c r="M286" s="245">
        <f t="shared" si="18"/>
        <v>11</v>
      </c>
      <c r="N286" s="246">
        <f t="shared" si="18"/>
        <v>40827</v>
      </c>
      <c r="O286" s="247"/>
      <c r="P286" s="247"/>
      <c r="Y286" s="274" t="s">
        <v>1857</v>
      </c>
      <c r="Z286" s="273" t="s">
        <v>1868</v>
      </c>
    </row>
    <row r="287" spans="1:26" ht="16.5" customHeight="1">
      <c r="A287" s="178">
        <v>238</v>
      </c>
      <c r="B287" s="179" t="s">
        <v>311</v>
      </c>
      <c r="M287" s="245">
        <f t="shared" si="18"/>
        <v>12</v>
      </c>
      <c r="N287" s="246">
        <f t="shared" si="18"/>
        <v>40828</v>
      </c>
      <c r="O287" s="247"/>
      <c r="P287" s="247"/>
      <c r="Y287" s="274" t="s">
        <v>1842</v>
      </c>
      <c r="Z287" s="273" t="s">
        <v>1869</v>
      </c>
    </row>
    <row r="288" spans="1:26" ht="16.5" customHeight="1">
      <c r="A288" s="176">
        <v>24</v>
      </c>
      <c r="B288" s="177" t="s">
        <v>312</v>
      </c>
      <c r="M288" s="245">
        <f t="shared" si="18"/>
        <v>13</v>
      </c>
      <c r="N288" s="246">
        <f t="shared" si="18"/>
        <v>40829</v>
      </c>
      <c r="O288" s="247"/>
      <c r="P288" s="247"/>
      <c r="Y288" s="274" t="s">
        <v>1858</v>
      </c>
      <c r="Z288" s="273" t="s">
        <v>1870</v>
      </c>
    </row>
    <row r="289" spans="1:26" ht="16.5" customHeight="1">
      <c r="A289" s="178">
        <v>241</v>
      </c>
      <c r="B289" s="179" t="s">
        <v>313</v>
      </c>
      <c r="M289" s="245">
        <f t="shared" si="18"/>
        <v>14</v>
      </c>
      <c r="N289" s="246">
        <f t="shared" si="18"/>
        <v>40830</v>
      </c>
      <c r="O289" s="247"/>
      <c r="P289" s="247"/>
      <c r="Y289" s="274" t="s">
        <v>1859</v>
      </c>
      <c r="Z289" s="273" t="s">
        <v>1871</v>
      </c>
    </row>
    <row r="290" spans="1:26" ht="16.5" customHeight="1">
      <c r="A290" s="178">
        <v>242</v>
      </c>
      <c r="B290" s="179" t="s">
        <v>314</v>
      </c>
      <c r="M290" s="245">
        <f t="shared" si="18"/>
        <v>15</v>
      </c>
      <c r="N290" s="246">
        <f t="shared" si="18"/>
        <v>40831</v>
      </c>
      <c r="O290" s="247"/>
      <c r="P290" s="247"/>
      <c r="Y290" s="274" t="s">
        <v>1860</v>
      </c>
      <c r="Z290" s="273" t="s">
        <v>1872</v>
      </c>
    </row>
    <row r="291" spans="1:26" ht="16.5" customHeight="1">
      <c r="A291" s="178">
        <v>243</v>
      </c>
      <c r="B291" s="179" t="s">
        <v>315</v>
      </c>
      <c r="M291" s="245">
        <f t="shared" si="18"/>
        <v>16</v>
      </c>
      <c r="N291" s="246">
        <f t="shared" si="18"/>
        <v>40832</v>
      </c>
      <c r="O291" s="247"/>
      <c r="P291" s="247"/>
      <c r="Y291" s="274" t="s">
        <v>1843</v>
      </c>
      <c r="Z291" s="273" t="s">
        <v>1878</v>
      </c>
    </row>
    <row r="292" spans="1:26" ht="16.5" customHeight="1">
      <c r="A292" s="178">
        <v>244</v>
      </c>
      <c r="B292" s="179" t="s">
        <v>316</v>
      </c>
      <c r="M292" s="245">
        <f t="shared" si="18"/>
        <v>17</v>
      </c>
      <c r="N292" s="246">
        <f t="shared" si="18"/>
        <v>40833</v>
      </c>
      <c r="O292" s="247"/>
      <c r="P292" s="247"/>
      <c r="Y292" s="274" t="s">
        <v>1873</v>
      </c>
      <c r="Z292" s="273" t="s">
        <v>1879</v>
      </c>
    </row>
    <row r="293" spans="1:26" ht="16.5" customHeight="1">
      <c r="A293" s="176">
        <v>25</v>
      </c>
      <c r="B293" s="177" t="s">
        <v>317</v>
      </c>
      <c r="M293" s="245">
        <f t="shared" si="18"/>
        <v>18</v>
      </c>
      <c r="N293" s="246">
        <f t="shared" si="18"/>
        <v>40834</v>
      </c>
      <c r="O293" s="247"/>
      <c r="P293" s="247"/>
      <c r="Y293" s="274" t="s">
        <v>1874</v>
      </c>
      <c r="Z293" s="273" t="s">
        <v>1880</v>
      </c>
    </row>
    <row r="294" spans="1:26" ht="16.5" customHeight="1">
      <c r="A294" s="178">
        <v>251</v>
      </c>
      <c r="B294" s="179" t="s">
        <v>318</v>
      </c>
      <c r="M294" s="245">
        <f aca="true" t="shared" si="19" ref="M294:N306">M293+1</f>
        <v>19</v>
      </c>
      <c r="N294" s="246">
        <f t="shared" si="19"/>
        <v>40835</v>
      </c>
      <c r="O294" s="247"/>
      <c r="P294" s="247"/>
      <c r="Y294" s="274" t="s">
        <v>1875</v>
      </c>
      <c r="Z294" s="273" t="s">
        <v>1881</v>
      </c>
    </row>
    <row r="295" spans="1:26" ht="16.5" customHeight="1">
      <c r="A295" s="178">
        <v>252</v>
      </c>
      <c r="B295" s="179" t="s">
        <v>319</v>
      </c>
      <c r="M295" s="245">
        <f t="shared" si="19"/>
        <v>20</v>
      </c>
      <c r="N295" s="246">
        <f t="shared" si="19"/>
        <v>40836</v>
      </c>
      <c r="O295" s="247"/>
      <c r="P295" s="247"/>
      <c r="Y295" s="274" t="s">
        <v>1877</v>
      </c>
      <c r="Z295" s="273" t="s">
        <v>1883</v>
      </c>
    </row>
    <row r="296" spans="1:26" ht="16.5" customHeight="1">
      <c r="A296" s="178">
        <v>2521</v>
      </c>
      <c r="B296" s="179" t="s">
        <v>320</v>
      </c>
      <c r="M296" s="245">
        <f t="shared" si="19"/>
        <v>21</v>
      </c>
      <c r="N296" s="246">
        <f t="shared" si="19"/>
        <v>40837</v>
      </c>
      <c r="O296" s="247"/>
      <c r="P296" s="247"/>
      <c r="Y296" s="274" t="s">
        <v>1876</v>
      </c>
      <c r="Z296" s="273" t="s">
        <v>1882</v>
      </c>
    </row>
    <row r="297" spans="1:26" ht="16.5" customHeight="1">
      <c r="A297" s="178">
        <v>2522</v>
      </c>
      <c r="B297" s="179" t="s">
        <v>321</v>
      </c>
      <c r="M297" s="245">
        <f t="shared" si="19"/>
        <v>22</v>
      </c>
      <c r="N297" s="246">
        <f t="shared" si="19"/>
        <v>40838</v>
      </c>
      <c r="O297" s="247"/>
      <c r="P297" s="247"/>
      <c r="Y297" s="274" t="s">
        <v>1772</v>
      </c>
      <c r="Z297" s="273" t="s">
        <v>1884</v>
      </c>
    </row>
    <row r="298" spans="1:26" ht="16.5" customHeight="1">
      <c r="A298" s="178">
        <v>2523</v>
      </c>
      <c r="B298" s="179" t="s">
        <v>322</v>
      </c>
      <c r="M298" s="245">
        <f t="shared" si="19"/>
        <v>23</v>
      </c>
      <c r="N298" s="246">
        <f t="shared" si="19"/>
        <v>40839</v>
      </c>
      <c r="O298" s="247"/>
      <c r="P298" s="247"/>
      <c r="Y298" s="274" t="s">
        <v>1886</v>
      </c>
      <c r="Z298" s="273" t="s">
        <v>1888</v>
      </c>
    </row>
    <row r="299" spans="1:26" ht="16.5" customHeight="1">
      <c r="A299" s="178">
        <v>2524</v>
      </c>
      <c r="B299" s="179" t="s">
        <v>323</v>
      </c>
      <c r="M299" s="245">
        <f t="shared" si="19"/>
        <v>24</v>
      </c>
      <c r="N299" s="246">
        <f t="shared" si="19"/>
        <v>40840</v>
      </c>
      <c r="O299" s="247"/>
      <c r="P299" s="247"/>
      <c r="Y299" s="274" t="s">
        <v>1885</v>
      </c>
      <c r="Z299" s="273" t="s">
        <v>1889</v>
      </c>
    </row>
    <row r="300" spans="1:26" ht="16.5" customHeight="1">
      <c r="A300" s="178">
        <v>253</v>
      </c>
      <c r="B300" s="179" t="s">
        <v>324</v>
      </c>
      <c r="M300" s="245">
        <f t="shared" si="19"/>
        <v>25</v>
      </c>
      <c r="N300" s="246">
        <f t="shared" si="19"/>
        <v>40841</v>
      </c>
      <c r="O300" s="247"/>
      <c r="P300" s="247"/>
      <c r="Y300" s="274" t="s">
        <v>1887</v>
      </c>
      <c r="Z300" s="273" t="s">
        <v>1890</v>
      </c>
    </row>
    <row r="301" spans="1:26" ht="16.5" customHeight="1">
      <c r="A301" s="176">
        <v>26</v>
      </c>
      <c r="B301" s="177" t="s">
        <v>325</v>
      </c>
      <c r="M301" s="245">
        <f t="shared" si="19"/>
        <v>26</v>
      </c>
      <c r="N301" s="246">
        <f t="shared" si="19"/>
        <v>40842</v>
      </c>
      <c r="O301" s="247"/>
      <c r="P301" s="247"/>
      <c r="Y301" s="274" t="s">
        <v>1892</v>
      </c>
      <c r="Z301" s="273" t="s">
        <v>1899</v>
      </c>
    </row>
    <row r="302" spans="1:26" ht="16.5" customHeight="1">
      <c r="A302" s="178">
        <v>261</v>
      </c>
      <c r="B302" s="179" t="s">
        <v>326</v>
      </c>
      <c r="M302" s="245">
        <f t="shared" si="19"/>
        <v>27</v>
      </c>
      <c r="N302" s="246">
        <f t="shared" si="19"/>
        <v>40843</v>
      </c>
      <c r="O302" s="247"/>
      <c r="P302" s="247"/>
      <c r="Y302" s="274" t="s">
        <v>1891</v>
      </c>
      <c r="Z302" s="273" t="s">
        <v>1900</v>
      </c>
    </row>
    <row r="303" spans="1:26" ht="16.5" customHeight="1">
      <c r="A303" s="178">
        <v>262</v>
      </c>
      <c r="B303" s="179" t="s">
        <v>327</v>
      </c>
      <c r="M303" s="245">
        <f t="shared" si="19"/>
        <v>28</v>
      </c>
      <c r="N303" s="246">
        <f t="shared" si="19"/>
        <v>40844</v>
      </c>
      <c r="O303" s="247"/>
      <c r="P303" s="247"/>
      <c r="Y303" s="274" t="s">
        <v>1893</v>
      </c>
      <c r="Z303" s="273" t="s">
        <v>1901</v>
      </c>
    </row>
    <row r="304" spans="1:26" ht="16.5" customHeight="1">
      <c r="A304" s="176">
        <v>27</v>
      </c>
      <c r="B304" s="177" t="s">
        <v>328</v>
      </c>
      <c r="M304" s="245">
        <f t="shared" si="19"/>
        <v>29</v>
      </c>
      <c r="N304" s="246">
        <f t="shared" si="19"/>
        <v>40845</v>
      </c>
      <c r="O304" s="247"/>
      <c r="P304" s="247"/>
      <c r="Y304" s="274" t="s">
        <v>1894</v>
      </c>
      <c r="Z304" s="273" t="s">
        <v>1902</v>
      </c>
    </row>
    <row r="305" spans="1:26" ht="16.5" customHeight="1">
      <c r="A305" s="178">
        <v>271</v>
      </c>
      <c r="B305" s="179" t="s">
        <v>329</v>
      </c>
      <c r="M305" s="245">
        <f t="shared" si="19"/>
        <v>30</v>
      </c>
      <c r="N305" s="246">
        <f t="shared" si="19"/>
        <v>40846</v>
      </c>
      <c r="O305" s="247"/>
      <c r="P305" s="247"/>
      <c r="Y305" s="274" t="s">
        <v>1895</v>
      </c>
      <c r="Z305" s="273" t="s">
        <v>1903</v>
      </c>
    </row>
    <row r="306" spans="1:26" ht="16.5" customHeight="1">
      <c r="A306" s="178">
        <v>2711</v>
      </c>
      <c r="B306" s="179" t="s">
        <v>330</v>
      </c>
      <c r="M306" s="245">
        <f>M305+1</f>
        <v>31</v>
      </c>
      <c r="N306" s="246">
        <f t="shared" si="19"/>
        <v>40847</v>
      </c>
      <c r="O306" s="247"/>
      <c r="P306" s="247"/>
      <c r="Y306" s="274" t="s">
        <v>1898</v>
      </c>
      <c r="Z306" s="273" t="s">
        <v>1904</v>
      </c>
    </row>
    <row r="307" spans="1:26" ht="16.5" customHeight="1">
      <c r="A307" s="178">
        <v>27111</v>
      </c>
      <c r="B307" s="179" t="s">
        <v>286</v>
      </c>
      <c r="M307" s="245">
        <v>1</v>
      </c>
      <c r="N307" s="246">
        <f>N306+1</f>
        <v>40848</v>
      </c>
      <c r="O307" s="247"/>
      <c r="P307" s="247"/>
      <c r="Y307" s="274" t="s">
        <v>1896</v>
      </c>
      <c r="Z307" s="273" t="s">
        <v>1905</v>
      </c>
    </row>
    <row r="308" spans="1:26" ht="16.5" customHeight="1">
      <c r="A308" s="178">
        <v>27112</v>
      </c>
      <c r="B308" s="179" t="s">
        <v>200</v>
      </c>
      <c r="M308" s="245">
        <f>M307+1</f>
        <v>2</v>
      </c>
      <c r="N308" s="246">
        <f>N307+1</f>
        <v>40849</v>
      </c>
      <c r="O308" s="247"/>
      <c r="P308" s="247"/>
      <c r="Y308" s="274" t="s">
        <v>1897</v>
      </c>
      <c r="Z308" s="273" t="s">
        <v>1906</v>
      </c>
    </row>
    <row r="309" spans="1:26" ht="16.5" customHeight="1">
      <c r="A309" s="178">
        <v>27113</v>
      </c>
      <c r="B309" s="179" t="s">
        <v>331</v>
      </c>
      <c r="M309" s="245">
        <f aca="true" t="shared" si="20" ref="M309:N324">M308+1</f>
        <v>3</v>
      </c>
      <c r="N309" s="246">
        <f t="shared" si="20"/>
        <v>40850</v>
      </c>
      <c r="O309" s="247"/>
      <c r="P309" s="247"/>
      <c r="Y309" s="291" t="s">
        <v>1907</v>
      </c>
      <c r="Z309" s="273" t="s">
        <v>1911</v>
      </c>
    </row>
    <row r="310" spans="1:26" ht="16.5" customHeight="1">
      <c r="A310" s="178">
        <v>2712</v>
      </c>
      <c r="B310" s="179" t="s">
        <v>332</v>
      </c>
      <c r="M310" s="245">
        <f t="shared" si="20"/>
        <v>4</v>
      </c>
      <c r="N310" s="246">
        <f t="shared" si="20"/>
        <v>40851</v>
      </c>
      <c r="O310" s="247"/>
      <c r="P310" s="247"/>
      <c r="Y310" s="291" t="s">
        <v>1908</v>
      </c>
      <c r="Z310" s="273" t="s">
        <v>1910</v>
      </c>
    </row>
    <row r="311" spans="1:26" ht="16.5" customHeight="1">
      <c r="A311" s="178">
        <v>27121</v>
      </c>
      <c r="B311" s="179" t="s">
        <v>286</v>
      </c>
      <c r="M311" s="245">
        <f t="shared" si="20"/>
        <v>5</v>
      </c>
      <c r="N311" s="246">
        <f t="shared" si="20"/>
        <v>40852</v>
      </c>
      <c r="O311" s="247"/>
      <c r="P311" s="247"/>
      <c r="Y311" s="291" t="s">
        <v>1840</v>
      </c>
      <c r="Z311" s="273" t="s">
        <v>1909</v>
      </c>
    </row>
    <row r="312" spans="1:26" ht="16.5" customHeight="1">
      <c r="A312" s="178">
        <v>27122</v>
      </c>
      <c r="B312" s="179" t="s">
        <v>200</v>
      </c>
      <c r="M312" s="245">
        <f t="shared" si="20"/>
        <v>6</v>
      </c>
      <c r="N312" s="246">
        <f t="shared" si="20"/>
        <v>40853</v>
      </c>
      <c r="O312" s="247"/>
      <c r="P312" s="247"/>
      <c r="Y312" s="291" t="s">
        <v>1907</v>
      </c>
      <c r="Z312" s="273" t="s">
        <v>1911</v>
      </c>
    </row>
    <row r="313" spans="1:26" ht="16.5" customHeight="1">
      <c r="A313" s="178">
        <v>27123</v>
      </c>
      <c r="B313" s="179" t="s">
        <v>331</v>
      </c>
      <c r="M313" s="245">
        <f t="shared" si="20"/>
        <v>7</v>
      </c>
      <c r="N313" s="246">
        <f t="shared" si="20"/>
        <v>40854</v>
      </c>
      <c r="O313" s="247"/>
      <c r="P313" s="247"/>
      <c r="Y313" s="291" t="s">
        <v>1912</v>
      </c>
      <c r="Z313" s="273" t="s">
        <v>1917</v>
      </c>
    </row>
    <row r="314" spans="1:26" ht="16.5" customHeight="1">
      <c r="A314" s="178">
        <v>27124</v>
      </c>
      <c r="B314" s="179" t="s">
        <v>333</v>
      </c>
      <c r="M314" s="245">
        <f t="shared" si="20"/>
        <v>8</v>
      </c>
      <c r="N314" s="246">
        <f t="shared" si="20"/>
        <v>40855</v>
      </c>
      <c r="O314" s="247"/>
      <c r="P314" s="247"/>
      <c r="Y314" s="291"/>
      <c r="Z314" s="273"/>
    </row>
    <row r="315" spans="1:26" ht="16.5" customHeight="1">
      <c r="A315" s="178">
        <v>272</v>
      </c>
      <c r="B315" s="179" t="s">
        <v>259</v>
      </c>
      <c r="M315" s="245">
        <f t="shared" si="20"/>
        <v>9</v>
      </c>
      <c r="N315" s="246">
        <f t="shared" si="20"/>
        <v>40856</v>
      </c>
      <c r="O315" s="247"/>
      <c r="P315" s="247"/>
      <c r="Y315" s="291" t="s">
        <v>1913</v>
      </c>
      <c r="Z315" s="273" t="s">
        <v>1918</v>
      </c>
    </row>
    <row r="316" spans="1:26" ht="16.5" customHeight="1">
      <c r="A316" s="178">
        <v>2721</v>
      </c>
      <c r="B316" s="179" t="s">
        <v>330</v>
      </c>
      <c r="M316" s="245">
        <f t="shared" si="20"/>
        <v>10</v>
      </c>
      <c r="N316" s="246">
        <f t="shared" si="20"/>
        <v>40857</v>
      </c>
      <c r="O316" s="247"/>
      <c r="P316" s="247"/>
      <c r="Y316" s="291" t="s">
        <v>1914</v>
      </c>
      <c r="Z316" s="273" t="s">
        <v>1919</v>
      </c>
    </row>
    <row r="317" spans="1:26" ht="16.5" customHeight="1">
      <c r="A317" s="178">
        <v>27211</v>
      </c>
      <c r="B317" s="179" t="s">
        <v>286</v>
      </c>
      <c r="M317" s="245">
        <f t="shared" si="20"/>
        <v>11</v>
      </c>
      <c r="N317" s="246">
        <f t="shared" si="20"/>
        <v>40858</v>
      </c>
      <c r="O317" s="247"/>
      <c r="P317" s="247"/>
      <c r="Y317" s="291"/>
      <c r="Z317" s="273"/>
    </row>
    <row r="318" spans="1:26" ht="16.5" customHeight="1">
      <c r="A318" s="178">
        <v>27212</v>
      </c>
      <c r="B318" s="179" t="s">
        <v>200</v>
      </c>
      <c r="M318" s="245">
        <f t="shared" si="20"/>
        <v>12</v>
      </c>
      <c r="N318" s="246">
        <f t="shared" si="20"/>
        <v>40859</v>
      </c>
      <c r="O318" s="247"/>
      <c r="P318" s="247"/>
      <c r="Y318" s="291" t="s">
        <v>1840</v>
      </c>
      <c r="Z318" s="273" t="s">
        <v>1920</v>
      </c>
    </row>
    <row r="319" spans="1:26" ht="16.5" customHeight="1">
      <c r="A319" s="178">
        <v>27213</v>
      </c>
      <c r="B319" s="179" t="s">
        <v>331</v>
      </c>
      <c r="M319" s="245">
        <f t="shared" si="20"/>
        <v>13</v>
      </c>
      <c r="N319" s="246">
        <f t="shared" si="20"/>
        <v>40860</v>
      </c>
      <c r="O319" s="247"/>
      <c r="P319" s="247"/>
      <c r="Y319" s="291" t="s">
        <v>1915</v>
      </c>
      <c r="Z319" s="273" t="s">
        <v>1921</v>
      </c>
    </row>
    <row r="320" spans="1:26" ht="16.5" customHeight="1">
      <c r="A320" s="178">
        <v>2722</v>
      </c>
      <c r="B320" s="179" t="s">
        <v>332</v>
      </c>
      <c r="M320" s="245">
        <f t="shared" si="20"/>
        <v>14</v>
      </c>
      <c r="N320" s="246">
        <f t="shared" si="20"/>
        <v>40861</v>
      </c>
      <c r="O320" s="247"/>
      <c r="P320" s="247"/>
      <c r="Y320" s="291" t="s">
        <v>1916</v>
      </c>
      <c r="Z320" s="273" t="s">
        <v>1922</v>
      </c>
    </row>
    <row r="321" spans="1:26" ht="16.5" customHeight="1">
      <c r="A321" s="178">
        <v>27221</v>
      </c>
      <c r="B321" s="179" t="s">
        <v>334</v>
      </c>
      <c r="M321" s="245">
        <f t="shared" si="20"/>
        <v>15</v>
      </c>
      <c r="N321" s="246">
        <f t="shared" si="20"/>
        <v>40862</v>
      </c>
      <c r="O321" s="247"/>
      <c r="P321" s="247"/>
      <c r="Y321" s="291" t="s">
        <v>1923</v>
      </c>
      <c r="Z321" s="273" t="s">
        <v>1926</v>
      </c>
    </row>
    <row r="322" spans="1:26" ht="16.5" customHeight="1">
      <c r="A322" s="178">
        <v>27222</v>
      </c>
      <c r="B322" s="179" t="s">
        <v>331</v>
      </c>
      <c r="M322" s="245">
        <f t="shared" si="20"/>
        <v>16</v>
      </c>
      <c r="N322" s="246">
        <f t="shared" si="20"/>
        <v>40863</v>
      </c>
      <c r="O322" s="247"/>
      <c r="P322" s="247"/>
      <c r="Y322" s="291" t="s">
        <v>1924</v>
      </c>
      <c r="Z322" s="273" t="s">
        <v>1927</v>
      </c>
    </row>
    <row r="323" spans="1:26" ht="16.5" customHeight="1">
      <c r="A323" s="178">
        <v>27223</v>
      </c>
      <c r="B323" s="179" t="s">
        <v>335</v>
      </c>
      <c r="M323" s="245">
        <f t="shared" si="20"/>
        <v>17</v>
      </c>
      <c r="N323" s="246">
        <f t="shared" si="20"/>
        <v>40864</v>
      </c>
      <c r="O323" s="247"/>
      <c r="P323" s="247"/>
      <c r="Y323" s="291" t="s">
        <v>1925</v>
      </c>
      <c r="Z323" s="273" t="s">
        <v>1928</v>
      </c>
    </row>
    <row r="324" spans="1:26" ht="16.5" customHeight="1">
      <c r="A324" s="178">
        <v>2723</v>
      </c>
      <c r="B324" s="179" t="s">
        <v>336</v>
      </c>
      <c r="M324" s="245">
        <f t="shared" si="20"/>
        <v>18</v>
      </c>
      <c r="N324" s="246">
        <f t="shared" si="20"/>
        <v>40865</v>
      </c>
      <c r="O324" s="247"/>
      <c r="P324" s="247"/>
      <c r="Y324" s="291" t="s">
        <v>1929</v>
      </c>
      <c r="Z324" s="273" t="s">
        <v>1930</v>
      </c>
    </row>
    <row r="325" spans="1:26" ht="16.5" customHeight="1">
      <c r="A325" s="178">
        <v>27231</v>
      </c>
      <c r="B325" s="179" t="s">
        <v>334</v>
      </c>
      <c r="M325" s="245">
        <f aca="true" t="shared" si="21" ref="M325:N340">M324+1</f>
        <v>19</v>
      </c>
      <c r="N325" s="246">
        <f t="shared" si="21"/>
        <v>40866</v>
      </c>
      <c r="O325" s="247"/>
      <c r="P325" s="247"/>
      <c r="Y325" s="291" t="s">
        <v>1931</v>
      </c>
      <c r="Z325" s="273" t="s">
        <v>1935</v>
      </c>
    </row>
    <row r="326" spans="1:26" ht="16.5" customHeight="1">
      <c r="A326" s="178">
        <v>27232</v>
      </c>
      <c r="B326" s="179" t="s">
        <v>331</v>
      </c>
      <c r="M326" s="245">
        <f t="shared" si="21"/>
        <v>20</v>
      </c>
      <c r="N326" s="246">
        <f t="shared" si="21"/>
        <v>40867</v>
      </c>
      <c r="O326" s="247"/>
      <c r="P326" s="247"/>
      <c r="Y326" s="291" t="s">
        <v>1932</v>
      </c>
      <c r="Z326" s="273" t="s">
        <v>1936</v>
      </c>
    </row>
    <row r="327" spans="1:26" ht="16.5" customHeight="1">
      <c r="A327" s="178">
        <v>27233</v>
      </c>
      <c r="B327" s="179" t="s">
        <v>335</v>
      </c>
      <c r="M327" s="245">
        <f t="shared" si="21"/>
        <v>21</v>
      </c>
      <c r="N327" s="246">
        <f t="shared" si="21"/>
        <v>40868</v>
      </c>
      <c r="O327" s="247"/>
      <c r="P327" s="247"/>
      <c r="Y327" s="291" t="s">
        <v>1933</v>
      </c>
      <c r="Z327" s="273" t="s">
        <v>1937</v>
      </c>
    </row>
    <row r="328" spans="1:26" ht="16.5" customHeight="1">
      <c r="A328" s="178">
        <v>2724</v>
      </c>
      <c r="B328" s="179" t="s">
        <v>337</v>
      </c>
      <c r="M328" s="245">
        <f t="shared" si="21"/>
        <v>22</v>
      </c>
      <c r="N328" s="246">
        <f t="shared" si="21"/>
        <v>40869</v>
      </c>
      <c r="O328" s="247"/>
      <c r="P328" s="247"/>
      <c r="Y328" s="291" t="s">
        <v>1934</v>
      </c>
      <c r="Z328" s="273" t="s">
        <v>1938</v>
      </c>
    </row>
    <row r="329" spans="1:26" ht="16.5" customHeight="1">
      <c r="A329" s="178">
        <v>27241</v>
      </c>
      <c r="B329" s="179" t="s">
        <v>200</v>
      </c>
      <c r="M329" s="245">
        <f t="shared" si="21"/>
        <v>23</v>
      </c>
      <c r="N329" s="246">
        <f t="shared" si="21"/>
        <v>40870</v>
      </c>
      <c r="O329" s="247"/>
      <c r="P329" s="247"/>
      <c r="Y329" s="291" t="s">
        <v>1941</v>
      </c>
      <c r="Z329" s="273" t="s">
        <v>1942</v>
      </c>
    </row>
    <row r="330" spans="1:26" ht="16.5" customHeight="1">
      <c r="A330" s="178">
        <v>27242</v>
      </c>
      <c r="B330" s="179" t="s">
        <v>331</v>
      </c>
      <c r="M330" s="245">
        <f t="shared" si="21"/>
        <v>24</v>
      </c>
      <c r="N330" s="246">
        <f t="shared" si="21"/>
        <v>40871</v>
      </c>
      <c r="O330" s="247"/>
      <c r="P330" s="247"/>
      <c r="Y330" s="291" t="s">
        <v>1939</v>
      </c>
      <c r="Z330" s="273" t="s">
        <v>1944</v>
      </c>
    </row>
    <row r="331" spans="1:26" ht="16.5" customHeight="1">
      <c r="A331" s="178">
        <v>2725</v>
      </c>
      <c r="B331" s="179" t="s">
        <v>338</v>
      </c>
      <c r="M331" s="245">
        <f t="shared" si="21"/>
        <v>25</v>
      </c>
      <c r="N331" s="246">
        <f t="shared" si="21"/>
        <v>40872</v>
      </c>
      <c r="O331" s="247"/>
      <c r="P331" s="247"/>
      <c r="Y331" s="291" t="s">
        <v>1940</v>
      </c>
      <c r="Z331" s="273" t="s">
        <v>1943</v>
      </c>
    </row>
    <row r="332" spans="1:26" ht="16.5" customHeight="1">
      <c r="A332" s="178">
        <v>27251</v>
      </c>
      <c r="B332" s="179" t="s">
        <v>200</v>
      </c>
      <c r="M332" s="245">
        <f t="shared" si="21"/>
        <v>26</v>
      </c>
      <c r="N332" s="246">
        <f t="shared" si="21"/>
        <v>40873</v>
      </c>
      <c r="O332" s="247"/>
      <c r="P332" s="247"/>
      <c r="Y332" s="291" t="s">
        <v>1945</v>
      </c>
      <c r="Z332" s="273" t="s">
        <v>1946</v>
      </c>
    </row>
    <row r="333" spans="1:26" ht="16.5" customHeight="1">
      <c r="A333" s="178">
        <v>27252</v>
      </c>
      <c r="B333" s="179" t="s">
        <v>331</v>
      </c>
      <c r="M333" s="245">
        <f t="shared" si="21"/>
        <v>27</v>
      </c>
      <c r="N333" s="246">
        <f t="shared" si="21"/>
        <v>40874</v>
      </c>
      <c r="O333" s="247"/>
      <c r="P333" s="247"/>
      <c r="Y333" s="291" t="s">
        <v>1948</v>
      </c>
      <c r="Z333" s="294" t="s">
        <v>1951</v>
      </c>
    </row>
    <row r="334" spans="1:26" ht="16.5" customHeight="1">
      <c r="A334" s="178">
        <v>2726</v>
      </c>
      <c r="B334" s="179" t="s">
        <v>339</v>
      </c>
      <c r="M334" s="245">
        <f t="shared" si="21"/>
        <v>28</v>
      </c>
      <c r="N334" s="246">
        <f t="shared" si="21"/>
        <v>40875</v>
      </c>
      <c r="O334" s="247"/>
      <c r="P334" s="247"/>
      <c r="Y334" s="291" t="s">
        <v>1849</v>
      </c>
      <c r="Z334" s="295" t="s">
        <v>1952</v>
      </c>
    </row>
    <row r="335" spans="1:26" ht="16.5" customHeight="1">
      <c r="A335" s="178">
        <v>27261</v>
      </c>
      <c r="B335" s="179" t="s">
        <v>200</v>
      </c>
      <c r="M335" s="245">
        <f t="shared" si="21"/>
        <v>29</v>
      </c>
      <c r="N335" s="246">
        <f t="shared" si="21"/>
        <v>40876</v>
      </c>
      <c r="O335" s="247"/>
      <c r="P335" s="247"/>
      <c r="Y335" s="291" t="s">
        <v>1950</v>
      </c>
      <c r="Z335" s="294" t="s">
        <v>1953</v>
      </c>
    </row>
    <row r="336" spans="1:26" ht="31.5" customHeight="1">
      <c r="A336" s="178">
        <v>27262</v>
      </c>
      <c r="B336" s="179" t="s">
        <v>331</v>
      </c>
      <c r="M336" s="245">
        <f t="shared" si="21"/>
        <v>30</v>
      </c>
      <c r="N336" s="246">
        <f t="shared" si="21"/>
        <v>40877</v>
      </c>
      <c r="O336" s="247"/>
      <c r="P336" s="247"/>
      <c r="Y336" s="291" t="s">
        <v>1949</v>
      </c>
      <c r="Z336" s="294" t="s">
        <v>1954</v>
      </c>
    </row>
    <row r="337" spans="1:26" ht="16.5" customHeight="1">
      <c r="A337" s="178">
        <v>2727</v>
      </c>
      <c r="B337" s="179" t="s">
        <v>340</v>
      </c>
      <c r="M337" s="245">
        <v>1</v>
      </c>
      <c r="N337" s="246">
        <f t="shared" si="21"/>
        <v>40878</v>
      </c>
      <c r="O337" s="247"/>
      <c r="P337" s="247"/>
      <c r="Y337" s="291" t="s">
        <v>1955</v>
      </c>
      <c r="Z337" s="294" t="s">
        <v>1956</v>
      </c>
    </row>
    <row r="338" spans="1:26" ht="16.5" customHeight="1">
      <c r="A338" s="178">
        <v>27271</v>
      </c>
      <c r="B338" s="179" t="s">
        <v>200</v>
      </c>
      <c r="M338" s="245">
        <f>M337+1</f>
        <v>2</v>
      </c>
      <c r="N338" s="246">
        <f t="shared" si="21"/>
        <v>40879</v>
      </c>
      <c r="O338" s="247"/>
      <c r="P338" s="247"/>
      <c r="Y338" s="291" t="s">
        <v>1957</v>
      </c>
      <c r="Z338" s="294" t="s">
        <v>1964</v>
      </c>
    </row>
    <row r="339" spans="1:26" ht="16.5" customHeight="1">
      <c r="A339" s="178">
        <v>27272</v>
      </c>
      <c r="B339" s="179" t="s">
        <v>331</v>
      </c>
      <c r="M339" s="245">
        <f aca="true" t="shared" si="22" ref="M339:N354">M338+1</f>
        <v>3</v>
      </c>
      <c r="N339" s="246">
        <f t="shared" si="21"/>
        <v>40880</v>
      </c>
      <c r="O339" s="247"/>
      <c r="P339" s="247"/>
      <c r="Y339" s="291" t="s">
        <v>1958</v>
      </c>
      <c r="Z339" s="294" t="s">
        <v>1965</v>
      </c>
    </row>
    <row r="340" spans="1:26" ht="16.5" customHeight="1">
      <c r="A340" s="178">
        <v>273</v>
      </c>
      <c r="B340" s="179" t="s">
        <v>260</v>
      </c>
      <c r="M340" s="245">
        <f t="shared" si="22"/>
        <v>4</v>
      </c>
      <c r="N340" s="246">
        <f t="shared" si="21"/>
        <v>40881</v>
      </c>
      <c r="O340" s="247"/>
      <c r="P340" s="247"/>
      <c r="Y340" s="291" t="s">
        <v>1959</v>
      </c>
      <c r="Z340" s="294" t="s">
        <v>1966</v>
      </c>
    </row>
    <row r="341" spans="1:26" ht="16.5" customHeight="1">
      <c r="A341" s="178">
        <v>2731</v>
      </c>
      <c r="B341" s="179" t="s">
        <v>341</v>
      </c>
      <c r="M341" s="245">
        <f t="shared" si="22"/>
        <v>5</v>
      </c>
      <c r="N341" s="246">
        <f t="shared" si="22"/>
        <v>40882</v>
      </c>
      <c r="O341" s="247"/>
      <c r="P341" s="247"/>
      <c r="Y341" s="291" t="s">
        <v>1960</v>
      </c>
      <c r="Z341" s="294" t="s">
        <v>1967</v>
      </c>
    </row>
    <row r="342" spans="1:26" ht="16.5" customHeight="1">
      <c r="A342" s="178">
        <v>27311</v>
      </c>
      <c r="B342" s="179" t="s">
        <v>200</v>
      </c>
      <c r="M342" s="245">
        <f t="shared" si="22"/>
        <v>6</v>
      </c>
      <c r="N342" s="246">
        <f t="shared" si="22"/>
        <v>40883</v>
      </c>
      <c r="O342" s="247"/>
      <c r="P342" s="247"/>
      <c r="Y342" s="291" t="s">
        <v>1961</v>
      </c>
      <c r="Z342" s="294" t="s">
        <v>1968</v>
      </c>
    </row>
    <row r="343" spans="1:26" ht="16.5" customHeight="1">
      <c r="A343" s="178">
        <v>27312</v>
      </c>
      <c r="B343" s="179" t="s">
        <v>331</v>
      </c>
      <c r="M343" s="245">
        <f t="shared" si="22"/>
        <v>7</v>
      </c>
      <c r="N343" s="246">
        <f t="shared" si="22"/>
        <v>40884</v>
      </c>
      <c r="O343" s="247"/>
      <c r="P343" s="247"/>
      <c r="Y343" s="291" t="s">
        <v>1962</v>
      </c>
      <c r="Z343" s="294" t="s">
        <v>1969</v>
      </c>
    </row>
    <row r="344" spans="1:26" ht="16.5" customHeight="1">
      <c r="A344" s="178">
        <v>2732</v>
      </c>
      <c r="B344" s="179" t="s">
        <v>342</v>
      </c>
      <c r="M344" s="245">
        <f t="shared" si="22"/>
        <v>8</v>
      </c>
      <c r="N344" s="246">
        <f t="shared" si="22"/>
        <v>40885</v>
      </c>
      <c r="O344" s="247"/>
      <c r="P344" s="247"/>
      <c r="Y344" s="291" t="s">
        <v>1963</v>
      </c>
      <c r="Z344" s="294" t="s">
        <v>1970</v>
      </c>
    </row>
    <row r="345" spans="1:26" ht="16.5" customHeight="1">
      <c r="A345" s="178">
        <v>27321</v>
      </c>
      <c r="B345" s="179" t="s">
        <v>200</v>
      </c>
      <c r="M345" s="245">
        <f t="shared" si="22"/>
        <v>9</v>
      </c>
      <c r="N345" s="246">
        <f t="shared" si="22"/>
        <v>40886</v>
      </c>
      <c r="O345" s="247"/>
      <c r="P345" s="247"/>
      <c r="Y345" s="291" t="s">
        <v>1971</v>
      </c>
      <c r="Z345" s="294" t="s">
        <v>1973</v>
      </c>
    </row>
    <row r="346" spans="1:26" ht="16.5" customHeight="1">
      <c r="A346" s="178">
        <v>27322</v>
      </c>
      <c r="B346" s="179" t="s">
        <v>331</v>
      </c>
      <c r="M346" s="245">
        <f t="shared" si="22"/>
        <v>10</v>
      </c>
      <c r="N346" s="246">
        <f t="shared" si="22"/>
        <v>40887</v>
      </c>
      <c r="O346" s="247"/>
      <c r="P346" s="247"/>
      <c r="Y346" s="291" t="s">
        <v>1972</v>
      </c>
      <c r="Z346" s="294" t="s">
        <v>1974</v>
      </c>
    </row>
    <row r="347" spans="1:26" ht="16.5" customHeight="1">
      <c r="A347" s="178">
        <v>2733</v>
      </c>
      <c r="B347" s="179" t="s">
        <v>343</v>
      </c>
      <c r="M347" s="245">
        <f t="shared" si="22"/>
        <v>11</v>
      </c>
      <c r="N347" s="246">
        <f t="shared" si="22"/>
        <v>40888</v>
      </c>
      <c r="O347" s="247"/>
      <c r="P347" s="247"/>
      <c r="Y347" s="291" t="s">
        <v>1975</v>
      </c>
      <c r="Z347" s="294" t="s">
        <v>1979</v>
      </c>
    </row>
    <row r="348" spans="1:26" ht="16.5" customHeight="1">
      <c r="A348" s="178">
        <v>27331</v>
      </c>
      <c r="B348" s="179" t="s">
        <v>200</v>
      </c>
      <c r="M348" s="245">
        <f t="shared" si="22"/>
        <v>12</v>
      </c>
      <c r="N348" s="246">
        <f t="shared" si="22"/>
        <v>40889</v>
      </c>
      <c r="O348" s="247"/>
      <c r="P348" s="247"/>
      <c r="Y348" s="291" t="s">
        <v>1976</v>
      </c>
      <c r="Z348" s="294" t="s">
        <v>1980</v>
      </c>
    </row>
    <row r="349" spans="1:26" ht="16.5" customHeight="1">
      <c r="A349" s="178">
        <v>27332</v>
      </c>
      <c r="B349" s="179" t="s">
        <v>331</v>
      </c>
      <c r="M349" s="245">
        <f t="shared" si="22"/>
        <v>13</v>
      </c>
      <c r="N349" s="246">
        <f t="shared" si="22"/>
        <v>40890</v>
      </c>
      <c r="O349" s="247"/>
      <c r="P349" s="247"/>
      <c r="Y349" s="291" t="s">
        <v>1977</v>
      </c>
      <c r="Z349" s="294" t="s">
        <v>1981</v>
      </c>
    </row>
    <row r="350" spans="1:26" ht="16.5" customHeight="1">
      <c r="A350" s="178">
        <v>2734</v>
      </c>
      <c r="B350" s="179" t="s">
        <v>344</v>
      </c>
      <c r="M350" s="245">
        <f t="shared" si="22"/>
        <v>14</v>
      </c>
      <c r="N350" s="246">
        <f t="shared" si="22"/>
        <v>40891</v>
      </c>
      <c r="O350" s="247"/>
      <c r="P350" s="247"/>
      <c r="Y350" s="291" t="s">
        <v>1978</v>
      </c>
      <c r="Z350" s="294" t="s">
        <v>1982</v>
      </c>
    </row>
    <row r="351" spans="1:26" ht="16.5" customHeight="1">
      <c r="A351" s="178">
        <v>27341</v>
      </c>
      <c r="B351" s="179" t="s">
        <v>200</v>
      </c>
      <c r="M351" s="245">
        <f t="shared" si="22"/>
        <v>15</v>
      </c>
      <c r="N351" s="246">
        <f t="shared" si="22"/>
        <v>40892</v>
      </c>
      <c r="O351" s="247"/>
      <c r="P351" s="247"/>
      <c r="Y351" s="291" t="s">
        <v>1985</v>
      </c>
      <c r="Z351" s="294" t="s">
        <v>1986</v>
      </c>
    </row>
    <row r="352" spans="1:26" ht="16.5" customHeight="1">
      <c r="A352" s="178">
        <v>27342</v>
      </c>
      <c r="B352" s="179" t="s">
        <v>331</v>
      </c>
      <c r="M352" s="245">
        <f t="shared" si="22"/>
        <v>16</v>
      </c>
      <c r="N352" s="246">
        <f t="shared" si="22"/>
        <v>40893</v>
      </c>
      <c r="O352" s="247"/>
      <c r="P352" s="247"/>
      <c r="Y352" s="291" t="s">
        <v>1984</v>
      </c>
      <c r="Z352" s="295" t="s">
        <v>1987</v>
      </c>
    </row>
    <row r="353" spans="1:26" ht="16.5" customHeight="1">
      <c r="A353" s="178">
        <v>2735</v>
      </c>
      <c r="B353" s="179" t="s">
        <v>345</v>
      </c>
      <c r="M353" s="245">
        <f t="shared" si="22"/>
        <v>17</v>
      </c>
      <c r="N353" s="246">
        <f t="shared" si="22"/>
        <v>40894</v>
      </c>
      <c r="O353" s="247"/>
      <c r="P353" s="247"/>
      <c r="Y353" s="291" t="s">
        <v>1983</v>
      </c>
      <c r="Z353" s="294" t="s">
        <v>1988</v>
      </c>
    </row>
    <row r="354" spans="1:26" ht="16.5" customHeight="1">
      <c r="A354" s="178">
        <v>27351</v>
      </c>
      <c r="B354" s="179" t="s">
        <v>200</v>
      </c>
      <c r="M354" s="245">
        <f t="shared" si="22"/>
        <v>18</v>
      </c>
      <c r="N354" s="246">
        <f t="shared" si="22"/>
        <v>40895</v>
      </c>
      <c r="O354" s="247"/>
      <c r="P354" s="247"/>
      <c r="Y354" s="291" t="s">
        <v>1989</v>
      </c>
      <c r="Z354" s="294" t="s">
        <v>1998</v>
      </c>
    </row>
    <row r="355" spans="1:26" ht="16.5" customHeight="1">
      <c r="A355" s="178">
        <v>27352</v>
      </c>
      <c r="B355" s="179" t="s">
        <v>331</v>
      </c>
      <c r="M355" s="245">
        <f aca="true" t="shared" si="23" ref="M355:N367">M354+1</f>
        <v>19</v>
      </c>
      <c r="N355" s="246">
        <f t="shared" si="23"/>
        <v>40896</v>
      </c>
      <c r="O355" s="247"/>
      <c r="P355" s="247"/>
      <c r="Y355" s="291" t="s">
        <v>1990</v>
      </c>
      <c r="Z355" s="294" t="s">
        <v>1999</v>
      </c>
    </row>
    <row r="356" spans="1:26" ht="16.5" customHeight="1">
      <c r="A356" s="178">
        <v>2736</v>
      </c>
      <c r="B356" s="179" t="s">
        <v>346</v>
      </c>
      <c r="M356" s="245">
        <f t="shared" si="23"/>
        <v>20</v>
      </c>
      <c r="N356" s="246">
        <f t="shared" si="23"/>
        <v>40897</v>
      </c>
      <c r="O356" s="247"/>
      <c r="P356" s="247"/>
      <c r="Y356" s="291" t="s">
        <v>1991</v>
      </c>
      <c r="Z356" s="294" t="s">
        <v>2000</v>
      </c>
    </row>
    <row r="357" spans="1:26" ht="16.5" customHeight="1">
      <c r="A357" s="178">
        <v>27361</v>
      </c>
      <c r="B357" s="179" t="s">
        <v>200</v>
      </c>
      <c r="M357" s="245">
        <f t="shared" si="23"/>
        <v>21</v>
      </c>
      <c r="N357" s="246">
        <f t="shared" si="23"/>
        <v>40898</v>
      </c>
      <c r="O357" s="247"/>
      <c r="P357" s="247"/>
      <c r="Y357" s="291" t="s">
        <v>1992</v>
      </c>
      <c r="Z357" s="294" t="s">
        <v>2001</v>
      </c>
    </row>
    <row r="358" spans="1:26" ht="16.5" customHeight="1">
      <c r="A358" s="178">
        <v>27362</v>
      </c>
      <c r="B358" s="179" t="s">
        <v>331</v>
      </c>
      <c r="M358" s="245">
        <f t="shared" si="23"/>
        <v>22</v>
      </c>
      <c r="N358" s="246">
        <f t="shared" si="23"/>
        <v>40899</v>
      </c>
      <c r="O358" s="247"/>
      <c r="P358" s="247"/>
      <c r="Y358" s="291" t="s">
        <v>1993</v>
      </c>
      <c r="Z358" s="294" t="s">
        <v>2002</v>
      </c>
    </row>
    <row r="359" spans="1:26" ht="16.5" customHeight="1">
      <c r="A359" s="178">
        <v>2739</v>
      </c>
      <c r="B359" s="179" t="s">
        <v>347</v>
      </c>
      <c r="M359" s="245">
        <f t="shared" si="23"/>
        <v>23</v>
      </c>
      <c r="N359" s="246">
        <f t="shared" si="23"/>
        <v>40900</v>
      </c>
      <c r="O359" s="247"/>
      <c r="P359" s="247"/>
      <c r="Y359" s="291" t="s">
        <v>1994</v>
      </c>
      <c r="Z359" s="294" t="s">
        <v>2003</v>
      </c>
    </row>
    <row r="360" spans="1:26" ht="16.5" customHeight="1">
      <c r="A360" s="178">
        <v>27391</v>
      </c>
      <c r="B360" s="179" t="s">
        <v>200</v>
      </c>
      <c r="M360" s="245">
        <f t="shared" si="23"/>
        <v>24</v>
      </c>
      <c r="N360" s="246">
        <f t="shared" si="23"/>
        <v>40901</v>
      </c>
      <c r="O360" s="247"/>
      <c r="P360" s="247"/>
      <c r="Y360" s="291" t="s">
        <v>1995</v>
      </c>
      <c r="Z360" s="294" t="s">
        <v>2004</v>
      </c>
    </row>
    <row r="361" spans="1:26" ht="16.5" customHeight="1">
      <c r="A361" s="178">
        <v>27392</v>
      </c>
      <c r="B361" s="179" t="s">
        <v>331</v>
      </c>
      <c r="M361" s="245">
        <f t="shared" si="23"/>
        <v>25</v>
      </c>
      <c r="N361" s="246">
        <f t="shared" si="23"/>
        <v>40902</v>
      </c>
      <c r="O361" s="247"/>
      <c r="P361" s="247"/>
      <c r="Y361" s="291" t="s">
        <v>1996</v>
      </c>
      <c r="Z361" s="294" t="s">
        <v>2005</v>
      </c>
    </row>
    <row r="362" spans="1:26" ht="16.5" customHeight="1">
      <c r="A362" s="178">
        <v>274</v>
      </c>
      <c r="B362" s="179" t="s">
        <v>261</v>
      </c>
      <c r="M362" s="245">
        <f t="shared" si="23"/>
        <v>26</v>
      </c>
      <c r="N362" s="246">
        <f t="shared" si="23"/>
        <v>40903</v>
      </c>
      <c r="O362" s="247"/>
      <c r="P362" s="247"/>
      <c r="Y362" s="291" t="s">
        <v>1997</v>
      </c>
      <c r="Z362" s="294" t="s">
        <v>2006</v>
      </c>
    </row>
    <row r="363" spans="1:26" ht="16.5" customHeight="1">
      <c r="A363" s="178">
        <v>2741</v>
      </c>
      <c r="B363" s="179" t="s">
        <v>348</v>
      </c>
      <c r="M363" s="245">
        <f t="shared" si="23"/>
        <v>27</v>
      </c>
      <c r="N363" s="246">
        <f t="shared" si="23"/>
        <v>40904</v>
      </c>
      <c r="O363" s="247"/>
      <c r="P363" s="247"/>
      <c r="Y363" s="291" t="s">
        <v>2007</v>
      </c>
      <c r="Z363" s="294" t="s">
        <v>2009</v>
      </c>
    </row>
    <row r="364" spans="1:26" ht="16.5" customHeight="1">
      <c r="A364" s="178">
        <v>27411</v>
      </c>
      <c r="B364" s="179" t="s">
        <v>286</v>
      </c>
      <c r="M364" s="245">
        <f t="shared" si="23"/>
        <v>28</v>
      </c>
      <c r="N364" s="246">
        <f t="shared" si="23"/>
        <v>40905</v>
      </c>
      <c r="O364" s="247"/>
      <c r="P364" s="247"/>
      <c r="Y364" s="291" t="s">
        <v>2008</v>
      </c>
      <c r="Z364" s="294" t="s">
        <v>1693</v>
      </c>
    </row>
    <row r="365" spans="1:26" ht="16.5" customHeight="1">
      <c r="A365" s="178">
        <v>27412</v>
      </c>
      <c r="B365" s="179" t="s">
        <v>200</v>
      </c>
      <c r="M365" s="245">
        <f t="shared" si="23"/>
        <v>29</v>
      </c>
      <c r="N365" s="246">
        <f t="shared" si="23"/>
        <v>40906</v>
      </c>
      <c r="O365" s="247"/>
      <c r="P365" s="247"/>
      <c r="Y365" s="291" t="s">
        <v>2010</v>
      </c>
      <c r="Z365" s="294" t="s">
        <v>2012</v>
      </c>
    </row>
    <row r="366" spans="1:26" ht="16.5" customHeight="1">
      <c r="A366" s="178">
        <v>27413</v>
      </c>
      <c r="B366" s="179" t="s">
        <v>333</v>
      </c>
      <c r="M366" s="245">
        <f t="shared" si="23"/>
        <v>30</v>
      </c>
      <c r="N366" s="246">
        <f t="shared" si="23"/>
        <v>40907</v>
      </c>
      <c r="O366" s="247"/>
      <c r="P366" s="247"/>
      <c r="Y366" s="291" t="s">
        <v>2011</v>
      </c>
      <c r="Z366" s="294" t="s">
        <v>2013</v>
      </c>
    </row>
    <row r="367" spans="1:26" ht="16.5" customHeight="1">
      <c r="A367" s="178">
        <v>2742</v>
      </c>
      <c r="B367" s="179" t="s">
        <v>349</v>
      </c>
      <c r="M367" s="245">
        <f t="shared" si="23"/>
        <v>31</v>
      </c>
      <c r="N367" s="246">
        <f t="shared" si="23"/>
        <v>40908</v>
      </c>
      <c r="O367" s="247"/>
      <c r="P367" s="247"/>
      <c r="Y367" s="291" t="s">
        <v>2014</v>
      </c>
      <c r="Z367" s="294" t="s">
        <v>2019</v>
      </c>
    </row>
    <row r="368" spans="1:26" ht="16.5" customHeight="1">
      <c r="A368" s="178">
        <v>27421</v>
      </c>
      <c r="B368" s="179" t="s">
        <v>286</v>
      </c>
      <c r="Y368" s="291" t="s">
        <v>2015</v>
      </c>
      <c r="Z368" s="294" t="s">
        <v>2020</v>
      </c>
    </row>
    <row r="369" spans="1:26" ht="16.5" customHeight="1">
      <c r="A369" s="178">
        <v>27422</v>
      </c>
      <c r="B369" s="179" t="s">
        <v>200</v>
      </c>
      <c r="Y369" s="291" t="s">
        <v>2016</v>
      </c>
      <c r="Z369" s="294" t="s">
        <v>2021</v>
      </c>
    </row>
    <row r="370" spans="1:26" ht="16.5" customHeight="1">
      <c r="A370" s="178">
        <v>27423</v>
      </c>
      <c r="B370" s="179" t="s">
        <v>333</v>
      </c>
      <c r="Y370" s="291" t="s">
        <v>2017</v>
      </c>
      <c r="Z370" s="294" t="s">
        <v>2022</v>
      </c>
    </row>
    <row r="371" spans="1:26" ht="16.5" customHeight="1">
      <c r="A371" s="178">
        <v>275</v>
      </c>
      <c r="B371" s="179" t="s">
        <v>350</v>
      </c>
      <c r="Y371" s="291" t="s">
        <v>2018</v>
      </c>
      <c r="Z371" s="294" t="s">
        <v>2023</v>
      </c>
    </row>
    <row r="372" spans="1:26" ht="16.5" customHeight="1">
      <c r="A372" s="178">
        <v>2752</v>
      </c>
      <c r="B372" s="179" t="s">
        <v>332</v>
      </c>
      <c r="Y372" s="291" t="s">
        <v>2025</v>
      </c>
      <c r="Z372" s="294" t="s">
        <v>2026</v>
      </c>
    </row>
    <row r="373" spans="1:26" ht="16.5" customHeight="1">
      <c r="A373" s="178">
        <v>27521</v>
      </c>
      <c r="B373" s="179" t="s">
        <v>286</v>
      </c>
      <c r="Y373" s="291" t="s">
        <v>2027</v>
      </c>
      <c r="Z373" s="294" t="s">
        <v>2028</v>
      </c>
    </row>
    <row r="374" spans="1:26" ht="16.5" customHeight="1">
      <c r="A374" s="178">
        <v>27522</v>
      </c>
      <c r="B374" s="179" t="s">
        <v>200</v>
      </c>
      <c r="Y374" s="291" t="s">
        <v>2029</v>
      </c>
      <c r="Z374" s="294" t="s">
        <v>2031</v>
      </c>
    </row>
    <row r="375" spans="1:26" ht="16.5" customHeight="1">
      <c r="A375" s="178">
        <v>27523</v>
      </c>
      <c r="B375" s="179" t="s">
        <v>331</v>
      </c>
      <c r="Y375" s="291" t="s">
        <v>2030</v>
      </c>
      <c r="Z375" s="294" t="s">
        <v>2032</v>
      </c>
    </row>
    <row r="376" spans="1:26" ht="16.5" customHeight="1">
      <c r="A376" s="178">
        <v>276</v>
      </c>
      <c r="B376" s="179" t="s">
        <v>351</v>
      </c>
      <c r="Y376" s="292" t="s">
        <v>2033</v>
      </c>
      <c r="Z376" s="294" t="s">
        <v>2037</v>
      </c>
    </row>
    <row r="377" spans="1:26" ht="16.5" customHeight="1">
      <c r="A377" s="178">
        <v>2762</v>
      </c>
      <c r="B377" s="179" t="s">
        <v>332</v>
      </c>
      <c r="Y377" s="292" t="s">
        <v>2034</v>
      </c>
      <c r="Z377" s="294" t="s">
        <v>2038</v>
      </c>
    </row>
    <row r="378" spans="1:26" ht="16.5" customHeight="1">
      <c r="A378" s="178">
        <v>27621</v>
      </c>
      <c r="B378" s="179" t="s">
        <v>334</v>
      </c>
      <c r="Y378" s="292" t="s">
        <v>2035</v>
      </c>
      <c r="Z378" s="294" t="s">
        <v>2039</v>
      </c>
    </row>
    <row r="379" spans="1:26" ht="16.5" customHeight="1">
      <c r="A379" s="178">
        <v>27622</v>
      </c>
      <c r="B379" s="179" t="s">
        <v>331</v>
      </c>
      <c r="Y379" s="292" t="s">
        <v>2036</v>
      </c>
      <c r="Z379" s="294" t="s">
        <v>2040</v>
      </c>
    </row>
    <row r="380" spans="1:26" ht="16.5" customHeight="1">
      <c r="A380" s="178">
        <v>27623</v>
      </c>
      <c r="B380" s="179" t="s">
        <v>335</v>
      </c>
      <c r="Y380" s="292" t="s">
        <v>2041</v>
      </c>
      <c r="Z380" s="294" t="s">
        <v>2044</v>
      </c>
    </row>
    <row r="381" spans="1:26" ht="16.5" customHeight="1">
      <c r="A381" s="178">
        <v>2763</v>
      </c>
      <c r="B381" s="179" t="s">
        <v>336</v>
      </c>
      <c r="Y381" s="292" t="s">
        <v>2042</v>
      </c>
      <c r="Z381" s="294" t="s">
        <v>2045</v>
      </c>
    </row>
    <row r="382" spans="1:26" ht="16.5" customHeight="1">
      <c r="A382" s="178">
        <v>27631</v>
      </c>
      <c r="B382" s="179" t="s">
        <v>334</v>
      </c>
      <c r="Y382" s="292" t="s">
        <v>2043</v>
      </c>
      <c r="Z382" s="294" t="s">
        <v>2048</v>
      </c>
    </row>
    <row r="383" spans="1:26" ht="16.5" customHeight="1">
      <c r="A383" s="178">
        <v>27632</v>
      </c>
      <c r="B383" s="179" t="s">
        <v>331</v>
      </c>
      <c r="Y383" s="292" t="s">
        <v>2046</v>
      </c>
      <c r="Z383" s="294" t="s">
        <v>2047</v>
      </c>
    </row>
    <row r="384" spans="1:26" ht="16.5" customHeight="1">
      <c r="A384" s="178">
        <v>27633</v>
      </c>
      <c r="B384" s="179" t="s">
        <v>335</v>
      </c>
      <c r="Y384" s="291" t="s">
        <v>2050</v>
      </c>
      <c r="Z384" s="294" t="s">
        <v>2051</v>
      </c>
    </row>
    <row r="385" spans="1:26" ht="16.5" customHeight="1">
      <c r="A385" s="178">
        <v>2764</v>
      </c>
      <c r="B385" s="179" t="s">
        <v>337</v>
      </c>
      <c r="Y385" s="274"/>
      <c r="Z385" s="273"/>
    </row>
    <row r="386" spans="1:26" ht="16.5" customHeight="1">
      <c r="A386" s="178">
        <v>27641</v>
      </c>
      <c r="B386" s="179" t="s">
        <v>200</v>
      </c>
      <c r="Y386" s="291" t="s">
        <v>2049</v>
      </c>
      <c r="Z386" s="294" t="s">
        <v>2052</v>
      </c>
    </row>
    <row r="387" spans="1:26" ht="16.5" customHeight="1">
      <c r="A387" s="178">
        <v>27642</v>
      </c>
      <c r="B387" s="179" t="s">
        <v>331</v>
      </c>
      <c r="Y387" s="291" t="s">
        <v>2053</v>
      </c>
      <c r="Z387" s="294" t="s">
        <v>2055</v>
      </c>
    </row>
    <row r="388" spans="1:26" ht="16.5" customHeight="1">
      <c r="A388" s="178">
        <v>2765</v>
      </c>
      <c r="B388" s="179" t="s">
        <v>338</v>
      </c>
      <c r="Y388" s="291" t="s">
        <v>2054</v>
      </c>
      <c r="Z388" s="294" t="s">
        <v>2056</v>
      </c>
    </row>
    <row r="389" spans="1:26" ht="16.5" customHeight="1">
      <c r="A389" s="178">
        <v>27651</v>
      </c>
      <c r="B389" s="179" t="s">
        <v>200</v>
      </c>
      <c r="Y389" s="291" t="s">
        <v>2057</v>
      </c>
      <c r="Z389" s="294" t="s">
        <v>2058</v>
      </c>
    </row>
    <row r="390" spans="1:26" ht="16.5" customHeight="1">
      <c r="A390" s="178">
        <v>27652</v>
      </c>
      <c r="B390" s="179" t="s">
        <v>331</v>
      </c>
      <c r="Y390" s="292" t="s">
        <v>2059</v>
      </c>
      <c r="Z390" s="294" t="s">
        <v>2063</v>
      </c>
    </row>
    <row r="391" spans="1:26" ht="16.5" customHeight="1">
      <c r="A391" s="178">
        <v>2766</v>
      </c>
      <c r="B391" s="179" t="s">
        <v>339</v>
      </c>
      <c r="Y391" s="292" t="s">
        <v>2024</v>
      </c>
      <c r="Z391" s="294" t="s">
        <v>2064</v>
      </c>
    </row>
    <row r="392" spans="1:26" ht="16.5" customHeight="1">
      <c r="A392" s="178">
        <v>27661</v>
      </c>
      <c r="B392" s="179" t="s">
        <v>200</v>
      </c>
      <c r="Y392" s="292" t="s">
        <v>2060</v>
      </c>
      <c r="Z392" s="294" t="s">
        <v>2065</v>
      </c>
    </row>
    <row r="393" spans="1:26" ht="16.5" customHeight="1">
      <c r="A393" s="178">
        <v>27662</v>
      </c>
      <c r="B393" s="179" t="s">
        <v>331</v>
      </c>
      <c r="Y393" s="292" t="s">
        <v>2061</v>
      </c>
      <c r="Z393" s="294" t="s">
        <v>2066</v>
      </c>
    </row>
    <row r="394" spans="1:26" ht="16.5" customHeight="1">
      <c r="A394" s="178">
        <v>2767</v>
      </c>
      <c r="B394" s="179" t="s">
        <v>340</v>
      </c>
      <c r="Y394" s="292" t="s">
        <v>2062</v>
      </c>
      <c r="Z394" s="294" t="s">
        <v>2067</v>
      </c>
    </row>
    <row r="395" spans="1:26" ht="16.5" customHeight="1">
      <c r="A395" s="178">
        <v>27671</v>
      </c>
      <c r="B395" s="179" t="s">
        <v>200</v>
      </c>
      <c r="Y395" s="291" t="s">
        <v>2068</v>
      </c>
      <c r="Z395" s="294" t="s">
        <v>2072</v>
      </c>
    </row>
    <row r="396" spans="1:26" ht="16.5" customHeight="1">
      <c r="A396" s="178">
        <v>27672</v>
      </c>
      <c r="B396" s="179" t="s">
        <v>331</v>
      </c>
      <c r="Y396" s="291" t="s">
        <v>2069</v>
      </c>
      <c r="Z396" s="294" t="s">
        <v>2073</v>
      </c>
    </row>
    <row r="397" spans="1:26" ht="16.5" customHeight="1">
      <c r="A397" s="178">
        <v>277</v>
      </c>
      <c r="B397" s="179" t="s">
        <v>352</v>
      </c>
      <c r="Y397" s="291" t="s">
        <v>2070</v>
      </c>
      <c r="Z397" s="294" t="s">
        <v>2074</v>
      </c>
    </row>
    <row r="398" spans="1:26" ht="16.5" customHeight="1">
      <c r="A398" s="178">
        <v>2771</v>
      </c>
      <c r="B398" s="179" t="s">
        <v>341</v>
      </c>
      <c r="Y398" s="291" t="s">
        <v>2071</v>
      </c>
      <c r="Z398" s="273" t="s">
        <v>2075</v>
      </c>
    </row>
    <row r="399" spans="1:26" ht="16.5" customHeight="1">
      <c r="A399" s="178">
        <v>27711</v>
      </c>
      <c r="B399" s="179" t="s">
        <v>200</v>
      </c>
      <c r="Y399" s="291" t="s">
        <v>2076</v>
      </c>
      <c r="Z399" s="294" t="s">
        <v>2079</v>
      </c>
    </row>
    <row r="400" spans="1:26" ht="16.5" customHeight="1">
      <c r="A400" s="178">
        <v>27712</v>
      </c>
      <c r="B400" s="179" t="s">
        <v>331</v>
      </c>
      <c r="Y400" s="291" t="s">
        <v>2077</v>
      </c>
      <c r="Z400" s="294" t="s">
        <v>2080</v>
      </c>
    </row>
    <row r="401" spans="1:26" ht="16.5" customHeight="1">
      <c r="A401" s="178">
        <v>2772</v>
      </c>
      <c r="B401" s="179" t="s">
        <v>342</v>
      </c>
      <c r="Y401" s="291" t="s">
        <v>2078</v>
      </c>
      <c r="Z401" s="294" t="s">
        <v>2081</v>
      </c>
    </row>
    <row r="402" spans="1:26" ht="16.5" customHeight="1">
      <c r="A402" s="178">
        <v>27721</v>
      </c>
      <c r="B402" s="179" t="s">
        <v>200</v>
      </c>
      <c r="Y402" s="291" t="s">
        <v>2082</v>
      </c>
      <c r="Z402" s="294" t="s">
        <v>2083</v>
      </c>
    </row>
    <row r="403" spans="1:26" ht="16.5" customHeight="1">
      <c r="A403" s="178">
        <v>27722</v>
      </c>
      <c r="B403" s="179" t="s">
        <v>331</v>
      </c>
      <c r="Y403" s="291" t="s">
        <v>2084</v>
      </c>
      <c r="Z403" s="294" t="s">
        <v>2086</v>
      </c>
    </row>
    <row r="404" spans="1:26" ht="16.5" customHeight="1">
      <c r="A404" s="178">
        <v>2773</v>
      </c>
      <c r="B404" s="179" t="s">
        <v>343</v>
      </c>
      <c r="Y404" s="291" t="s">
        <v>2085</v>
      </c>
      <c r="Z404" s="294" t="s">
        <v>2087</v>
      </c>
    </row>
    <row r="405" spans="1:26" ht="16.5" customHeight="1">
      <c r="A405" s="178">
        <v>27731</v>
      </c>
      <c r="B405" s="179" t="s">
        <v>200</v>
      </c>
      <c r="Y405" s="291" t="s">
        <v>2088</v>
      </c>
      <c r="Z405" s="294" t="s">
        <v>2089</v>
      </c>
    </row>
    <row r="406" spans="1:26" ht="16.5" customHeight="1">
      <c r="A406" s="178">
        <v>27732</v>
      </c>
      <c r="B406" s="179" t="s">
        <v>331</v>
      </c>
      <c r="Y406" s="291" t="s">
        <v>2090</v>
      </c>
      <c r="Z406" s="294" t="s">
        <v>2092</v>
      </c>
    </row>
    <row r="407" spans="1:26" ht="16.5" customHeight="1">
      <c r="A407" s="178">
        <v>2774</v>
      </c>
      <c r="B407" s="179" t="s">
        <v>344</v>
      </c>
      <c r="Y407" s="291" t="s">
        <v>2091</v>
      </c>
      <c r="Z407" s="294" t="s">
        <v>2093</v>
      </c>
    </row>
    <row r="408" spans="1:26" ht="16.5" customHeight="1">
      <c r="A408" s="178">
        <v>27741</v>
      </c>
      <c r="B408" s="179" t="s">
        <v>200</v>
      </c>
      <c r="Y408" s="291" t="s">
        <v>2094</v>
      </c>
      <c r="Z408" s="294" t="s">
        <v>2098</v>
      </c>
    </row>
    <row r="409" spans="1:26" ht="16.5" customHeight="1">
      <c r="A409" s="178">
        <v>27742</v>
      </c>
      <c r="B409" s="179" t="s">
        <v>331</v>
      </c>
      <c r="Y409" s="291" t="s">
        <v>2095</v>
      </c>
      <c r="Z409" s="294" t="s">
        <v>2099</v>
      </c>
    </row>
    <row r="410" spans="1:26" ht="16.5" customHeight="1">
      <c r="A410" s="178">
        <v>2775</v>
      </c>
      <c r="B410" s="179" t="s">
        <v>345</v>
      </c>
      <c r="Y410" s="291" t="s">
        <v>2096</v>
      </c>
      <c r="Z410" s="294" t="s">
        <v>2100</v>
      </c>
    </row>
    <row r="411" spans="1:26" ht="16.5" customHeight="1">
      <c r="A411" s="178">
        <v>27751</v>
      </c>
      <c r="B411" s="179" t="s">
        <v>200</v>
      </c>
      <c r="Y411" s="291" t="s">
        <v>2097</v>
      </c>
      <c r="Z411" s="294" t="s">
        <v>2101</v>
      </c>
    </row>
    <row r="412" spans="1:26" ht="16.5" customHeight="1">
      <c r="A412" s="178">
        <v>27752</v>
      </c>
      <c r="B412" s="179" t="s">
        <v>331</v>
      </c>
      <c r="Y412" s="291" t="s">
        <v>2102</v>
      </c>
      <c r="Z412" s="294" t="s">
        <v>2103</v>
      </c>
    </row>
    <row r="413" spans="1:26" ht="16.5" customHeight="1">
      <c r="A413" s="178">
        <v>2776</v>
      </c>
      <c r="B413" s="179" t="s">
        <v>346</v>
      </c>
      <c r="Y413" s="292" t="s">
        <v>2104</v>
      </c>
      <c r="Z413" s="294" t="s">
        <v>2107</v>
      </c>
    </row>
    <row r="414" spans="1:26" ht="16.5" customHeight="1">
      <c r="A414" s="178">
        <v>27761</v>
      </c>
      <c r="B414" s="179" t="s">
        <v>200</v>
      </c>
      <c r="Y414" s="292" t="s">
        <v>2105</v>
      </c>
      <c r="Z414" s="294" t="s">
        <v>2108</v>
      </c>
    </row>
    <row r="415" spans="1:26" ht="16.5" customHeight="1">
      <c r="A415" s="178">
        <v>27762</v>
      </c>
      <c r="B415" s="179" t="s">
        <v>331</v>
      </c>
      <c r="Y415" s="274" t="s">
        <v>2106</v>
      </c>
      <c r="Z415" s="294" t="s">
        <v>2109</v>
      </c>
    </row>
    <row r="416" spans="1:26" ht="16.5" customHeight="1">
      <c r="A416" s="178">
        <v>2779</v>
      </c>
      <c r="B416" s="179" t="s">
        <v>347</v>
      </c>
      <c r="Y416" s="297" t="s">
        <v>2110</v>
      </c>
      <c r="Z416" s="273" t="s">
        <v>2111</v>
      </c>
    </row>
    <row r="417" spans="1:26" ht="16.5" customHeight="1">
      <c r="A417" s="178">
        <v>27791</v>
      </c>
      <c r="B417" s="179" t="s">
        <v>200</v>
      </c>
      <c r="Y417" s="297" t="s">
        <v>2112</v>
      </c>
      <c r="Z417" s="273" t="s">
        <v>2113</v>
      </c>
    </row>
    <row r="418" spans="1:26" ht="16.5" customHeight="1">
      <c r="A418" s="178">
        <v>27792</v>
      </c>
      <c r="B418" s="179" t="s">
        <v>331</v>
      </c>
      <c r="Y418" s="298" t="s">
        <v>2114</v>
      </c>
      <c r="Z418" s="273" t="s">
        <v>2116</v>
      </c>
    </row>
    <row r="419" spans="1:26" ht="16.5" customHeight="1">
      <c r="A419" s="178">
        <v>278</v>
      </c>
      <c r="B419" s="179" t="s">
        <v>353</v>
      </c>
      <c r="Y419" s="298" t="s">
        <v>2115</v>
      </c>
      <c r="Z419" s="273" t="s">
        <v>2117</v>
      </c>
    </row>
    <row r="420" spans="1:26" ht="16.5" customHeight="1">
      <c r="A420" s="178">
        <v>2781</v>
      </c>
      <c r="B420" s="179" t="s">
        <v>348</v>
      </c>
      <c r="Y420" s="297" t="s">
        <v>2118</v>
      </c>
      <c r="Z420" s="294" t="s">
        <v>2119</v>
      </c>
    </row>
    <row r="421" spans="1:26" ht="16.5" customHeight="1">
      <c r="A421" s="178">
        <v>27812</v>
      </c>
      <c r="B421" s="179" t="s">
        <v>200</v>
      </c>
      <c r="Y421" s="297" t="s">
        <v>2120</v>
      </c>
      <c r="Z421" s="294" t="s">
        <v>2121</v>
      </c>
    </row>
    <row r="422" spans="1:26" ht="16.5" customHeight="1">
      <c r="A422" s="178">
        <v>2782</v>
      </c>
      <c r="B422" s="179" t="s">
        <v>349</v>
      </c>
      <c r="Y422" s="292" t="s">
        <v>2122</v>
      </c>
      <c r="Z422" s="294" t="s">
        <v>2123</v>
      </c>
    </row>
    <row r="423" spans="1:26" ht="16.5" customHeight="1">
      <c r="A423" s="178">
        <v>27822</v>
      </c>
      <c r="B423" s="179" t="s">
        <v>200</v>
      </c>
      <c r="Y423" s="297" t="s">
        <v>2124</v>
      </c>
      <c r="Z423" s="294" t="s">
        <v>2125</v>
      </c>
    </row>
    <row r="424" spans="1:26" ht="16.5" customHeight="1">
      <c r="A424" s="178">
        <v>279</v>
      </c>
      <c r="B424" s="179" t="s">
        <v>354</v>
      </c>
      <c r="Y424" s="298" t="s">
        <v>2127</v>
      </c>
      <c r="Z424" s="294" t="s">
        <v>2126</v>
      </c>
    </row>
    <row r="425" spans="1:26" ht="16.5" customHeight="1">
      <c r="A425" s="178">
        <v>2791</v>
      </c>
      <c r="B425" s="179" t="s">
        <v>258</v>
      </c>
      <c r="Y425" s="297" t="s">
        <v>2128</v>
      </c>
      <c r="Z425" s="294" t="s">
        <v>2129</v>
      </c>
    </row>
    <row r="426" spans="1:26" ht="16.5" customHeight="1">
      <c r="A426" s="178">
        <v>27911</v>
      </c>
      <c r="B426" s="179" t="s">
        <v>330</v>
      </c>
      <c r="Y426" s="297" t="s">
        <v>2130</v>
      </c>
      <c r="Z426" s="294" t="s">
        <v>2133</v>
      </c>
    </row>
    <row r="427" spans="1:26" ht="16.5" customHeight="1">
      <c r="A427" s="178">
        <v>27912</v>
      </c>
      <c r="B427" s="179" t="s">
        <v>332</v>
      </c>
      <c r="Y427" s="297" t="s">
        <v>2132</v>
      </c>
      <c r="Z427" s="294" t="s">
        <v>2135</v>
      </c>
    </row>
    <row r="428" spans="1:26" ht="16.5" customHeight="1">
      <c r="A428" s="178">
        <v>2793</v>
      </c>
      <c r="B428" s="179" t="s">
        <v>259</v>
      </c>
      <c r="Y428" s="297" t="s">
        <v>2131</v>
      </c>
      <c r="Z428" s="294" t="s">
        <v>2134</v>
      </c>
    </row>
    <row r="429" spans="1:26" ht="16.5" customHeight="1">
      <c r="A429" s="178">
        <v>27931</v>
      </c>
      <c r="B429" s="179" t="s">
        <v>330</v>
      </c>
      <c r="Y429" s="274" t="s">
        <v>1913</v>
      </c>
      <c r="Z429" s="294" t="s">
        <v>2136</v>
      </c>
    </row>
    <row r="430" spans="1:26" ht="16.5" customHeight="1">
      <c r="A430" s="178">
        <v>27932</v>
      </c>
      <c r="B430" s="179" t="s">
        <v>332</v>
      </c>
      <c r="Y430" s="291" t="s">
        <v>2137</v>
      </c>
      <c r="Z430" s="294" t="s">
        <v>2138</v>
      </c>
    </row>
    <row r="431" spans="1:26" ht="16.5" customHeight="1">
      <c r="A431" s="178">
        <v>27933</v>
      </c>
      <c r="B431" s="179" t="s">
        <v>336</v>
      </c>
      <c r="Y431" s="291" t="s">
        <v>2139</v>
      </c>
      <c r="Z431" s="273" t="s">
        <v>2140</v>
      </c>
    </row>
    <row r="432" spans="1:26" ht="16.5" customHeight="1">
      <c r="A432" s="178">
        <v>27934</v>
      </c>
      <c r="B432" s="179" t="s">
        <v>337</v>
      </c>
      <c r="Y432" s="291" t="s">
        <v>2141</v>
      </c>
      <c r="Z432" s="273" t="s">
        <v>2142</v>
      </c>
    </row>
    <row r="433" spans="1:26" ht="16.5" customHeight="1">
      <c r="A433" s="178">
        <v>27935</v>
      </c>
      <c r="B433" s="179" t="s">
        <v>338</v>
      </c>
      <c r="Y433" s="291" t="s">
        <v>2143</v>
      </c>
      <c r="Z433" s="273" t="s">
        <v>2144</v>
      </c>
    </row>
    <row r="434" spans="1:26" ht="16.5" customHeight="1">
      <c r="A434" s="178">
        <v>27936</v>
      </c>
      <c r="B434" s="179" t="s">
        <v>339</v>
      </c>
      <c r="Y434" s="298" t="s">
        <v>2145</v>
      </c>
      <c r="Z434" s="273" t="s">
        <v>2146</v>
      </c>
    </row>
    <row r="435" spans="1:26" ht="16.5" customHeight="1">
      <c r="A435" s="178">
        <v>27937</v>
      </c>
      <c r="B435" s="179" t="s">
        <v>340</v>
      </c>
      <c r="Y435" s="300" t="s">
        <v>2154</v>
      </c>
      <c r="Z435" s="273" t="s">
        <v>2155</v>
      </c>
    </row>
    <row r="436" spans="1:26" ht="16.5" customHeight="1">
      <c r="A436" s="178">
        <v>2794</v>
      </c>
      <c r="B436" s="179" t="s">
        <v>260</v>
      </c>
      <c r="Y436" s="301" t="s">
        <v>2156</v>
      </c>
      <c r="Z436" s="198" t="s">
        <v>2157</v>
      </c>
    </row>
    <row r="437" spans="1:26" ht="16.5" customHeight="1">
      <c r="A437" s="178">
        <v>27941</v>
      </c>
      <c r="B437" s="179" t="s">
        <v>355</v>
      </c>
      <c r="Y437" s="308" t="s">
        <v>2159</v>
      </c>
      <c r="Z437" s="267" t="s">
        <v>2160</v>
      </c>
    </row>
    <row r="438" spans="1:26" ht="16.5" customHeight="1">
      <c r="A438" s="178">
        <v>27942</v>
      </c>
      <c r="B438" s="179" t="s">
        <v>342</v>
      </c>
      <c r="Y438" s="302" t="s">
        <v>2148</v>
      </c>
      <c r="Z438" s="305" t="s">
        <v>2149</v>
      </c>
    </row>
    <row r="439" spans="1:26" ht="16.5" customHeight="1">
      <c r="A439" s="178">
        <v>27943</v>
      </c>
      <c r="B439" s="179" t="s">
        <v>343</v>
      </c>
      <c r="Y439" s="302" t="s">
        <v>2162</v>
      </c>
      <c r="Z439" s="267" t="s">
        <v>2163</v>
      </c>
    </row>
    <row r="440" spans="1:26" ht="16.5" customHeight="1">
      <c r="A440" s="178">
        <v>27944</v>
      </c>
      <c r="B440" s="179" t="s">
        <v>344</v>
      </c>
      <c r="Y440" s="302" t="s">
        <v>2164</v>
      </c>
      <c r="Z440" s="267" t="s">
        <v>2165</v>
      </c>
    </row>
    <row r="441" spans="1:26" ht="16.5" customHeight="1">
      <c r="A441" s="178">
        <v>27945</v>
      </c>
      <c r="B441" s="179" t="s">
        <v>345</v>
      </c>
      <c r="Y441" s="302" t="s">
        <v>2166</v>
      </c>
      <c r="Z441" s="267" t="s">
        <v>2167</v>
      </c>
    </row>
    <row r="442" spans="1:26" ht="16.5" customHeight="1">
      <c r="A442" s="178">
        <v>27946</v>
      </c>
      <c r="B442" s="179" t="s">
        <v>346</v>
      </c>
      <c r="Y442" s="302" t="s">
        <v>2168</v>
      </c>
      <c r="Z442" s="267" t="s">
        <v>2169</v>
      </c>
    </row>
    <row r="443" spans="1:26" ht="16.5" customHeight="1">
      <c r="A443" s="178">
        <v>27949</v>
      </c>
      <c r="B443" s="179" t="s">
        <v>345</v>
      </c>
      <c r="Y443" s="302" t="s">
        <v>2170</v>
      </c>
      <c r="Z443" s="267" t="s">
        <v>2177</v>
      </c>
    </row>
    <row r="444" spans="1:26" ht="16.5" customHeight="1">
      <c r="A444" s="178">
        <v>2795</v>
      </c>
      <c r="B444" s="179" t="s">
        <v>261</v>
      </c>
      <c r="Y444" s="302" t="s">
        <v>2172</v>
      </c>
      <c r="Z444" s="267" t="s">
        <v>2173</v>
      </c>
    </row>
    <row r="445" spans="1:26" ht="16.5" customHeight="1">
      <c r="A445" s="178">
        <v>27951</v>
      </c>
      <c r="B445" s="179" t="s">
        <v>348</v>
      </c>
      <c r="Y445" s="302" t="s">
        <v>2174</v>
      </c>
      <c r="Z445" s="267" t="s">
        <v>2175</v>
      </c>
    </row>
    <row r="446" spans="1:26" ht="16.5" customHeight="1">
      <c r="A446" s="178">
        <v>27952</v>
      </c>
      <c r="B446" s="179" t="s">
        <v>349</v>
      </c>
      <c r="Y446" s="302" t="s">
        <v>2179</v>
      </c>
      <c r="Z446" s="267" t="s">
        <v>2180</v>
      </c>
    </row>
    <row r="447" spans="1:26" ht="16.5" customHeight="1">
      <c r="A447" s="176">
        <v>28</v>
      </c>
      <c r="B447" s="177" t="s">
        <v>356</v>
      </c>
      <c r="Y447" s="302" t="s">
        <v>2181</v>
      </c>
      <c r="Z447" s="267" t="s">
        <v>2182</v>
      </c>
    </row>
    <row r="448" spans="1:26" ht="16.5" customHeight="1">
      <c r="A448" s="178">
        <v>281</v>
      </c>
      <c r="B448" s="179" t="s">
        <v>357</v>
      </c>
      <c r="Y448" s="302" t="s">
        <v>2184</v>
      </c>
      <c r="Z448" s="267" t="s">
        <v>2185</v>
      </c>
    </row>
    <row r="449" spans="1:26" ht="16.5" customHeight="1">
      <c r="A449" s="178">
        <v>284</v>
      </c>
      <c r="B449" s="179" t="s">
        <v>358</v>
      </c>
      <c r="Y449" s="302" t="s">
        <v>2186</v>
      </c>
      <c r="Z449" s="267" t="s">
        <v>2187</v>
      </c>
    </row>
    <row r="450" spans="1:25" ht="16.5" customHeight="1">
      <c r="A450" s="178">
        <v>285</v>
      </c>
      <c r="B450" s="179" t="s">
        <v>359</v>
      </c>
      <c r="Y450" s="302" t="s">
        <v>2186</v>
      </c>
    </row>
    <row r="451" spans="1:26" ht="16.5" customHeight="1">
      <c r="A451" s="178">
        <v>286</v>
      </c>
      <c r="B451" s="179" t="s">
        <v>360</v>
      </c>
      <c r="Y451" s="308" t="s">
        <v>2188</v>
      </c>
      <c r="Z451" s="267" t="s">
        <v>2189</v>
      </c>
    </row>
    <row r="452" spans="1:26" ht="16.5" customHeight="1">
      <c r="A452" s="176">
        <v>29</v>
      </c>
      <c r="B452" s="177" t="s">
        <v>361</v>
      </c>
      <c r="Y452" s="308" t="s">
        <v>2190</v>
      </c>
      <c r="Z452" s="267" t="s">
        <v>2191</v>
      </c>
    </row>
    <row r="453" spans="1:26" ht="16.5" customHeight="1">
      <c r="A453" s="178">
        <v>291</v>
      </c>
      <c r="B453" s="179" t="s">
        <v>357</v>
      </c>
      <c r="Y453" s="308" t="s">
        <v>2192</v>
      </c>
      <c r="Z453" s="267" t="s">
        <v>2193</v>
      </c>
    </row>
    <row r="454" spans="1:26" ht="16.5" customHeight="1">
      <c r="A454" s="178">
        <v>2911</v>
      </c>
      <c r="B454" s="179" t="s">
        <v>285</v>
      </c>
      <c r="Y454" s="308" t="s">
        <v>2194</v>
      </c>
      <c r="Z454" s="267" t="s">
        <v>2197</v>
      </c>
    </row>
    <row r="455" spans="1:26" ht="16.5" customHeight="1">
      <c r="A455" s="178">
        <v>2912</v>
      </c>
      <c r="B455" s="179" t="s">
        <v>287</v>
      </c>
      <c r="Y455" s="308" t="s">
        <v>2195</v>
      </c>
      <c r="Z455" s="267" t="s">
        <v>2196</v>
      </c>
    </row>
    <row r="456" spans="1:26" ht="16.5" customHeight="1">
      <c r="A456" s="178">
        <v>2913</v>
      </c>
      <c r="B456" s="179" t="s">
        <v>288</v>
      </c>
      <c r="Y456" s="302" t="s">
        <v>2208</v>
      </c>
      <c r="Z456" s="305" t="s">
        <v>2209</v>
      </c>
    </row>
    <row r="457" spans="1:26" ht="16.5" customHeight="1">
      <c r="A457" s="178">
        <v>2914</v>
      </c>
      <c r="B457" s="179" t="s">
        <v>291</v>
      </c>
      <c r="Y457" s="302" t="s">
        <v>2210</v>
      </c>
      <c r="Z457" s="305" t="s">
        <v>2211</v>
      </c>
    </row>
    <row r="458" spans="1:26" ht="16.5" customHeight="1">
      <c r="A458" s="178">
        <v>2918</v>
      </c>
      <c r="B458" s="179" t="s">
        <v>292</v>
      </c>
      <c r="Y458" s="302" t="s">
        <v>2198</v>
      </c>
      <c r="Z458" s="267" t="s">
        <v>2212</v>
      </c>
    </row>
    <row r="459" spans="1:2" ht="16.5" customHeight="1">
      <c r="A459" s="178">
        <v>292</v>
      </c>
      <c r="B459" s="179" t="s">
        <v>362</v>
      </c>
    </row>
    <row r="460" spans="1:2" ht="16.5" customHeight="1">
      <c r="A460" s="178">
        <v>2921</v>
      </c>
      <c r="B460" s="179" t="s">
        <v>294</v>
      </c>
    </row>
    <row r="461" spans="1:2" ht="16.5" customHeight="1">
      <c r="A461" s="178">
        <v>2922</v>
      </c>
      <c r="B461" s="179" t="s">
        <v>295</v>
      </c>
    </row>
    <row r="462" spans="1:2" ht="16.5" customHeight="1">
      <c r="A462" s="178">
        <v>2923</v>
      </c>
      <c r="B462" s="179" t="s">
        <v>296</v>
      </c>
    </row>
    <row r="463" spans="1:2" ht="16.5" customHeight="1">
      <c r="A463" s="178">
        <v>2924</v>
      </c>
      <c r="B463" s="179" t="s">
        <v>297</v>
      </c>
    </row>
    <row r="464" spans="1:2" ht="16.5" customHeight="1">
      <c r="A464" s="178">
        <v>2925</v>
      </c>
      <c r="B464" s="179" t="s">
        <v>298</v>
      </c>
    </row>
    <row r="465" spans="1:2" ht="16.5" customHeight="1">
      <c r="A465" s="178">
        <v>2927</v>
      </c>
      <c r="B465" s="179" t="s">
        <v>299</v>
      </c>
    </row>
    <row r="466" spans="1:2" ht="16.5" customHeight="1">
      <c r="A466" s="178">
        <v>2928</v>
      </c>
      <c r="B466" s="179" t="s">
        <v>300</v>
      </c>
    </row>
    <row r="467" spans="1:2" ht="16.5" customHeight="1">
      <c r="A467" s="178">
        <v>293</v>
      </c>
      <c r="B467" s="179" t="s">
        <v>363</v>
      </c>
    </row>
    <row r="468" spans="1:2" ht="16.5" customHeight="1">
      <c r="A468" s="178">
        <v>2931</v>
      </c>
      <c r="B468" s="179" t="s">
        <v>302</v>
      </c>
    </row>
    <row r="469" spans="1:2" ht="16.5" customHeight="1">
      <c r="A469" s="178">
        <v>2932</v>
      </c>
      <c r="B469" s="179" t="s">
        <v>303</v>
      </c>
    </row>
    <row r="470" spans="1:2" ht="16.5" customHeight="1">
      <c r="A470" s="178">
        <v>294</v>
      </c>
      <c r="B470" s="179" t="s">
        <v>364</v>
      </c>
    </row>
    <row r="471" spans="1:2" ht="16.5" customHeight="1">
      <c r="A471" s="178">
        <v>2941</v>
      </c>
      <c r="B471" s="179" t="s">
        <v>305</v>
      </c>
    </row>
    <row r="472" spans="1:2" ht="16.5" customHeight="1">
      <c r="A472" s="178">
        <v>2942</v>
      </c>
      <c r="B472" s="179" t="s">
        <v>306</v>
      </c>
    </row>
    <row r="473" spans="1:2" ht="16.5" customHeight="1">
      <c r="A473" s="178">
        <v>2943</v>
      </c>
      <c r="B473" s="179" t="s">
        <v>307</v>
      </c>
    </row>
    <row r="474" spans="1:2" ht="16.5" customHeight="1">
      <c r="A474" s="178">
        <v>2944</v>
      </c>
      <c r="B474" s="179" t="s">
        <v>308</v>
      </c>
    </row>
    <row r="475" spans="1:2" ht="16.5" customHeight="1">
      <c r="A475" s="178">
        <v>2945</v>
      </c>
      <c r="B475" s="179" t="s">
        <v>309</v>
      </c>
    </row>
    <row r="476" spans="1:2" ht="16.5" customHeight="1">
      <c r="A476" s="178">
        <v>2947</v>
      </c>
      <c r="B476" s="179" t="s">
        <v>310</v>
      </c>
    </row>
    <row r="477" spans="1:2" ht="16.5" customHeight="1">
      <c r="A477" s="178">
        <v>2948</v>
      </c>
      <c r="B477" s="179" t="s">
        <v>311</v>
      </c>
    </row>
    <row r="478" spans="1:2" ht="16.5" customHeight="1">
      <c r="A478" s="178">
        <v>295</v>
      </c>
      <c r="B478" s="179" t="s">
        <v>358</v>
      </c>
    </row>
    <row r="479" spans="1:2" ht="16.5" customHeight="1">
      <c r="A479" s="178">
        <v>2951</v>
      </c>
      <c r="B479" s="179" t="s">
        <v>313</v>
      </c>
    </row>
    <row r="480" spans="1:2" ht="16.5" customHeight="1">
      <c r="A480" s="178">
        <v>2952</v>
      </c>
      <c r="B480" s="179" t="s">
        <v>314</v>
      </c>
    </row>
    <row r="481" spans="1:2" ht="16.5" customHeight="1">
      <c r="A481" s="178">
        <v>2953</v>
      </c>
      <c r="B481" s="179" t="s">
        <v>315</v>
      </c>
    </row>
    <row r="482" spans="1:2" ht="16.5" customHeight="1">
      <c r="A482" s="178">
        <v>2954</v>
      </c>
      <c r="B482" s="179" t="s">
        <v>316</v>
      </c>
    </row>
    <row r="483" spans="1:2" ht="16.5" customHeight="1">
      <c r="A483" s="178">
        <v>296</v>
      </c>
      <c r="B483" s="179" t="s">
        <v>359</v>
      </c>
    </row>
    <row r="484" spans="1:2" ht="16.5" customHeight="1">
      <c r="A484" s="178">
        <v>2961</v>
      </c>
      <c r="B484" s="179" t="s">
        <v>318</v>
      </c>
    </row>
    <row r="485" spans="1:2" ht="16.5" customHeight="1">
      <c r="A485" s="178">
        <v>2962</v>
      </c>
      <c r="B485" s="179" t="s">
        <v>319</v>
      </c>
    </row>
    <row r="486" spans="1:2" ht="16.5" customHeight="1">
      <c r="A486" s="178">
        <v>2963</v>
      </c>
      <c r="B486" s="179" t="s">
        <v>324</v>
      </c>
    </row>
    <row r="487" spans="1:2" ht="16.5" customHeight="1">
      <c r="A487" s="178">
        <v>297</v>
      </c>
      <c r="B487" s="179" t="s">
        <v>360</v>
      </c>
    </row>
    <row r="488" spans="1:2" ht="16.5" customHeight="1">
      <c r="A488" s="178">
        <v>2971</v>
      </c>
      <c r="B488" s="179" t="s">
        <v>326</v>
      </c>
    </row>
    <row r="489" spans="1:2" ht="16.5" customHeight="1">
      <c r="A489" s="178">
        <v>2972</v>
      </c>
      <c r="B489" s="179" t="s">
        <v>327</v>
      </c>
    </row>
    <row r="490" spans="1:2" ht="16.5" customHeight="1">
      <c r="A490" s="178">
        <v>298</v>
      </c>
      <c r="B490" s="179" t="s">
        <v>365</v>
      </c>
    </row>
    <row r="491" spans="1:2" ht="16.5" customHeight="1">
      <c r="A491" s="178">
        <v>2981</v>
      </c>
      <c r="B491" s="179" t="s">
        <v>357</v>
      </c>
    </row>
    <row r="492" spans="1:2" ht="16.5" customHeight="1">
      <c r="A492" s="178">
        <v>2982</v>
      </c>
      <c r="B492" s="179" t="s">
        <v>358</v>
      </c>
    </row>
    <row r="493" spans="1:2" ht="16.5" customHeight="1">
      <c r="A493" s="178">
        <v>2983</v>
      </c>
      <c r="B493" s="179" t="s">
        <v>359</v>
      </c>
    </row>
    <row r="494" spans="1:2" ht="16.5" customHeight="1">
      <c r="A494" s="178">
        <v>2984</v>
      </c>
      <c r="B494" s="179" t="s">
        <v>360</v>
      </c>
    </row>
    <row r="495" spans="1:2" ht="16.5" customHeight="1">
      <c r="A495" s="178"/>
      <c r="B495" s="175" t="s">
        <v>366</v>
      </c>
    </row>
    <row r="496" spans="1:2" ht="16.5" customHeight="1">
      <c r="A496" s="176">
        <v>30</v>
      </c>
      <c r="B496" s="177" t="s">
        <v>367</v>
      </c>
    </row>
    <row r="497" spans="1:2" ht="16.5" customHeight="1">
      <c r="A497" s="178">
        <v>301</v>
      </c>
      <c r="B497" s="179" t="s">
        <v>368</v>
      </c>
    </row>
    <row r="498" spans="1:2" ht="16.5" customHeight="1">
      <c r="A498" s="178">
        <v>3011</v>
      </c>
      <c r="B498" s="179" t="s">
        <v>369</v>
      </c>
    </row>
    <row r="499" spans="1:2" ht="16.5" customHeight="1">
      <c r="A499" s="178">
        <v>30111</v>
      </c>
      <c r="B499" s="179" t="s">
        <v>199</v>
      </c>
    </row>
    <row r="500" spans="1:2" ht="16.5" customHeight="1">
      <c r="A500" s="178">
        <v>30112</v>
      </c>
      <c r="B500" s="179" t="s">
        <v>202</v>
      </c>
    </row>
    <row r="501" spans="1:2" ht="16.5" customHeight="1">
      <c r="A501" s="178">
        <v>30113</v>
      </c>
      <c r="B501" s="179" t="s">
        <v>370</v>
      </c>
    </row>
    <row r="502" spans="1:2" ht="16.5" customHeight="1">
      <c r="A502" s="178">
        <v>30114</v>
      </c>
      <c r="B502" s="179" t="s">
        <v>371</v>
      </c>
    </row>
    <row r="503" spans="1:2" ht="16.5" customHeight="1">
      <c r="A503" s="178">
        <v>302</v>
      </c>
      <c r="B503" s="179" t="s">
        <v>372</v>
      </c>
    </row>
    <row r="504" spans="1:2" ht="16.5" customHeight="1">
      <c r="A504" s="178">
        <v>3021</v>
      </c>
      <c r="B504" s="179" t="s">
        <v>373</v>
      </c>
    </row>
    <row r="505" spans="1:2" ht="16.5" customHeight="1">
      <c r="A505" s="178">
        <v>3022</v>
      </c>
      <c r="B505" s="179" t="s">
        <v>374</v>
      </c>
    </row>
    <row r="506" spans="1:2" ht="16.5" customHeight="1">
      <c r="A506" s="178">
        <v>30221</v>
      </c>
      <c r="B506" s="179" t="s">
        <v>200</v>
      </c>
    </row>
    <row r="507" spans="1:2" ht="16.5" customHeight="1">
      <c r="A507" s="178">
        <v>30222</v>
      </c>
      <c r="B507" s="179" t="s">
        <v>286</v>
      </c>
    </row>
    <row r="508" spans="1:2" ht="16.5" customHeight="1">
      <c r="A508" s="178">
        <v>30223</v>
      </c>
      <c r="B508" s="179" t="s">
        <v>375</v>
      </c>
    </row>
    <row r="509" spans="1:2" ht="16.5" customHeight="1">
      <c r="A509" s="178">
        <v>3023</v>
      </c>
      <c r="B509" s="179" t="s">
        <v>376</v>
      </c>
    </row>
    <row r="510" spans="1:2" ht="16.5" customHeight="1">
      <c r="A510" s="178">
        <v>30231</v>
      </c>
      <c r="B510" s="179" t="s">
        <v>200</v>
      </c>
    </row>
    <row r="511" spans="1:2" ht="16.5" customHeight="1">
      <c r="A511" s="178">
        <v>30232</v>
      </c>
      <c r="B511" s="179" t="s">
        <v>286</v>
      </c>
    </row>
    <row r="512" spans="1:2" ht="16.5" customHeight="1">
      <c r="A512" s="178">
        <v>30233</v>
      </c>
      <c r="B512" s="179" t="s">
        <v>375</v>
      </c>
    </row>
    <row r="513" spans="1:2" ht="16.5" customHeight="1">
      <c r="A513" s="178">
        <v>3024</v>
      </c>
      <c r="B513" s="179" t="s">
        <v>377</v>
      </c>
    </row>
    <row r="514" spans="1:2" ht="16.5" customHeight="1">
      <c r="A514" s="178">
        <v>30241</v>
      </c>
      <c r="B514" s="179" t="s">
        <v>200</v>
      </c>
    </row>
    <row r="515" spans="1:2" ht="16.5" customHeight="1">
      <c r="A515" s="178">
        <v>30242</v>
      </c>
      <c r="B515" s="179" t="s">
        <v>286</v>
      </c>
    </row>
    <row r="516" spans="1:2" ht="16.5" customHeight="1">
      <c r="A516" s="178">
        <v>30243</v>
      </c>
      <c r="B516" s="179" t="s">
        <v>375</v>
      </c>
    </row>
    <row r="517" spans="1:2" ht="16.5" customHeight="1">
      <c r="A517" s="178">
        <v>3025</v>
      </c>
      <c r="B517" s="179" t="s">
        <v>378</v>
      </c>
    </row>
    <row r="518" spans="1:2" ht="16.5" customHeight="1">
      <c r="A518" s="178">
        <v>30251</v>
      </c>
      <c r="B518" s="179" t="s">
        <v>200</v>
      </c>
    </row>
    <row r="519" spans="1:2" ht="16.5" customHeight="1">
      <c r="A519" s="178">
        <v>30252</v>
      </c>
      <c r="B519" s="179" t="s">
        <v>286</v>
      </c>
    </row>
    <row r="520" spans="1:2" ht="16.5" customHeight="1">
      <c r="A520" s="178">
        <v>3026</v>
      </c>
      <c r="B520" s="179" t="s">
        <v>379</v>
      </c>
    </row>
    <row r="521" spans="1:2" ht="16.5" customHeight="1">
      <c r="A521" s="178">
        <v>30261</v>
      </c>
      <c r="B521" s="179" t="s">
        <v>200</v>
      </c>
    </row>
    <row r="522" spans="1:2" ht="16.5" customHeight="1">
      <c r="A522" s="178">
        <v>30262</v>
      </c>
      <c r="B522" s="179" t="s">
        <v>286</v>
      </c>
    </row>
    <row r="523" spans="1:2" ht="16.5" customHeight="1">
      <c r="A523" s="178">
        <v>3027</v>
      </c>
      <c r="B523" s="179" t="s">
        <v>380</v>
      </c>
    </row>
    <row r="524" spans="1:2" ht="16.5" customHeight="1">
      <c r="A524" s="178">
        <v>30271</v>
      </c>
      <c r="B524" s="179" t="s">
        <v>200</v>
      </c>
    </row>
    <row r="525" spans="1:2" ht="16.5" customHeight="1">
      <c r="A525" s="178">
        <v>30272</v>
      </c>
      <c r="B525" s="179" t="s">
        <v>286</v>
      </c>
    </row>
    <row r="526" spans="1:2" ht="16.5" customHeight="1">
      <c r="A526" s="178">
        <v>30273</v>
      </c>
      <c r="B526" s="179" t="s">
        <v>375</v>
      </c>
    </row>
    <row r="527" spans="1:2" ht="16.5" customHeight="1">
      <c r="A527" s="178">
        <v>3028</v>
      </c>
      <c r="B527" s="179" t="s">
        <v>381</v>
      </c>
    </row>
    <row r="528" spans="1:2" ht="16.5" customHeight="1">
      <c r="A528" s="178">
        <v>30281</v>
      </c>
      <c r="B528" s="179" t="s">
        <v>200</v>
      </c>
    </row>
    <row r="529" spans="1:2" ht="16.5" customHeight="1">
      <c r="A529" s="178">
        <v>30282</v>
      </c>
      <c r="B529" s="179" t="s">
        <v>286</v>
      </c>
    </row>
    <row r="530" spans="1:2" ht="16.5" customHeight="1">
      <c r="A530" s="178">
        <v>308</v>
      </c>
      <c r="B530" s="179" t="s">
        <v>382</v>
      </c>
    </row>
    <row r="531" spans="1:2" ht="16.5" customHeight="1">
      <c r="A531" s="178">
        <v>3081</v>
      </c>
      <c r="B531" s="179" t="s">
        <v>383</v>
      </c>
    </row>
    <row r="532" spans="1:2" ht="16.5" customHeight="1">
      <c r="A532" s="178">
        <v>3082</v>
      </c>
      <c r="B532" s="179" t="s">
        <v>384</v>
      </c>
    </row>
    <row r="533" spans="1:2" ht="16.5" customHeight="1">
      <c r="A533" s="176">
        <v>31</v>
      </c>
      <c r="B533" s="177" t="s">
        <v>385</v>
      </c>
    </row>
    <row r="534" spans="1:2" ht="16.5" customHeight="1">
      <c r="A534" s="178">
        <v>311</v>
      </c>
      <c r="B534" s="179" t="s">
        <v>330</v>
      </c>
    </row>
    <row r="535" spans="1:2" ht="16.5" customHeight="1">
      <c r="A535" s="178">
        <v>3111</v>
      </c>
      <c r="B535" s="179" t="s">
        <v>386</v>
      </c>
    </row>
    <row r="536" spans="1:2" ht="16.5" customHeight="1">
      <c r="A536" s="178">
        <v>31111</v>
      </c>
      <c r="B536" s="179" t="s">
        <v>286</v>
      </c>
    </row>
    <row r="537" spans="1:2" ht="16.5" customHeight="1">
      <c r="A537" s="178">
        <v>31112</v>
      </c>
      <c r="B537" s="179" t="s">
        <v>200</v>
      </c>
    </row>
    <row r="538" spans="1:2" ht="16.5" customHeight="1">
      <c r="A538" s="178">
        <v>31113</v>
      </c>
      <c r="B538" s="179" t="s">
        <v>331</v>
      </c>
    </row>
    <row r="539" spans="1:2" ht="16.5" customHeight="1">
      <c r="A539" s="178">
        <v>1</v>
      </c>
      <c r="B539" s="179" t="s">
        <v>329</v>
      </c>
    </row>
    <row r="540" spans="1:2" ht="16.5" customHeight="1">
      <c r="A540" s="178">
        <v>3211</v>
      </c>
      <c r="B540" s="179" t="s">
        <v>330</v>
      </c>
    </row>
    <row r="541" spans="1:37" ht="16.5" customHeight="1">
      <c r="A541" s="178">
        <v>3211</v>
      </c>
      <c r="B541" s="179" t="s">
        <v>332</v>
      </c>
      <c r="AK541">
        <v>16</v>
      </c>
    </row>
    <row r="542" spans="1:2" ht="16.5" customHeight="1">
      <c r="A542" s="178">
        <v>3211</v>
      </c>
      <c r="B542" s="179" t="s">
        <v>387</v>
      </c>
    </row>
    <row r="543" spans="1:2" ht="16.5" customHeight="1">
      <c r="A543" s="178">
        <v>3211</v>
      </c>
      <c r="B543" s="179" t="s">
        <v>286</v>
      </c>
    </row>
    <row r="544" spans="1:2" ht="16.5" customHeight="1">
      <c r="A544" s="178">
        <v>3211</v>
      </c>
      <c r="B544" s="179" t="s">
        <v>200</v>
      </c>
    </row>
    <row r="545" spans="1:2" ht="16.5" customHeight="1">
      <c r="A545" s="178">
        <v>3211</v>
      </c>
      <c r="B545" s="179" t="s">
        <v>331</v>
      </c>
    </row>
    <row r="546" spans="1:2" ht="16.5" customHeight="1">
      <c r="A546" s="178">
        <v>3211</v>
      </c>
      <c r="B546" s="179" t="s">
        <v>332</v>
      </c>
    </row>
    <row r="547" spans="1:2" ht="16.5" customHeight="1">
      <c r="A547" s="178">
        <v>3211</v>
      </c>
      <c r="B547" s="179" t="s">
        <v>332</v>
      </c>
    </row>
    <row r="548" spans="1:2" ht="16.5" customHeight="1">
      <c r="A548" s="178">
        <v>3211</v>
      </c>
      <c r="B548" s="179" t="s">
        <v>286</v>
      </c>
    </row>
    <row r="549" spans="1:2" ht="16.5" customHeight="1">
      <c r="A549" s="178">
        <v>3211</v>
      </c>
      <c r="B549" s="179" t="s">
        <v>200</v>
      </c>
    </row>
    <row r="550" spans="1:2" ht="16.5" customHeight="1">
      <c r="A550" s="178">
        <v>3211</v>
      </c>
      <c r="B550" s="179" t="s">
        <v>331</v>
      </c>
    </row>
    <row r="551" spans="1:2" ht="16.5" customHeight="1">
      <c r="A551" s="178">
        <v>3211</v>
      </c>
      <c r="B551" s="179" t="s">
        <v>388</v>
      </c>
    </row>
    <row r="552" spans="1:2" ht="16.5" customHeight="1">
      <c r="A552" s="178">
        <v>3211</v>
      </c>
      <c r="B552" s="177" t="s">
        <v>389</v>
      </c>
    </row>
    <row r="553" spans="1:8" ht="16.5" customHeight="1">
      <c r="A553" s="178">
        <v>3211</v>
      </c>
      <c r="B553" s="179">
        <v>7</v>
      </c>
      <c r="C553" s="282">
        <v>42223</v>
      </c>
      <c r="D553">
        <v>1</v>
      </c>
      <c r="E553">
        <v>1</v>
      </c>
      <c r="G553">
        <v>16486</v>
      </c>
      <c r="H553">
        <v>6</v>
      </c>
    </row>
    <row r="554" spans="1:2" ht="16.5" customHeight="1">
      <c r="A554" s="178">
        <v>3211</v>
      </c>
      <c r="B554" s="179" t="s">
        <v>330</v>
      </c>
    </row>
    <row r="555" spans="1:2" ht="16.5" customHeight="1">
      <c r="A555" s="178">
        <v>3211</v>
      </c>
      <c r="B555" s="179" t="s">
        <v>332</v>
      </c>
    </row>
    <row r="556" spans="1:2" ht="16.5" customHeight="1">
      <c r="A556" s="178">
        <v>3211</v>
      </c>
      <c r="B556" s="179" t="s">
        <v>336</v>
      </c>
    </row>
    <row r="557" spans="1:2" ht="16.5" customHeight="1">
      <c r="A557" s="178">
        <v>3211</v>
      </c>
      <c r="B557" s="179" t="s">
        <v>337</v>
      </c>
    </row>
    <row r="558" spans="1:2" ht="16.5" customHeight="1">
      <c r="A558" s="178">
        <v>3211</v>
      </c>
      <c r="B558" s="179" t="s">
        <v>338</v>
      </c>
    </row>
    <row r="559" spans="1:2" ht="16.5" customHeight="1">
      <c r="A559" s="178">
        <v>3211</v>
      </c>
      <c r="B559" s="179" t="s">
        <v>339</v>
      </c>
    </row>
    <row r="560" spans="1:2" ht="16.5" customHeight="1">
      <c r="A560" s="178">
        <v>3211</v>
      </c>
      <c r="B560" s="179" t="s">
        <v>340</v>
      </c>
    </row>
    <row r="561" spans="1:2" ht="16.5" customHeight="1">
      <c r="A561" s="178">
        <v>3211</v>
      </c>
      <c r="B561" s="177" t="s">
        <v>390</v>
      </c>
    </row>
    <row r="562" spans="1:2" ht="16.5" customHeight="1">
      <c r="A562" s="178">
        <v>3211</v>
      </c>
      <c r="B562" s="179" t="s">
        <v>330</v>
      </c>
    </row>
    <row r="563" spans="1:2" ht="16.5" customHeight="1">
      <c r="A563" s="178">
        <v>3211</v>
      </c>
      <c r="B563" s="179" t="s">
        <v>330</v>
      </c>
    </row>
    <row r="564" spans="1:2" ht="16.5" customHeight="1">
      <c r="A564" s="178">
        <v>3211</v>
      </c>
      <c r="B564" s="179" t="s">
        <v>200</v>
      </c>
    </row>
    <row r="565" spans="1:2" ht="16.5" customHeight="1">
      <c r="A565" s="178">
        <v>3211</v>
      </c>
      <c r="B565" s="179" t="s">
        <v>331</v>
      </c>
    </row>
    <row r="566" spans="1:2" ht="16.5" customHeight="1">
      <c r="A566" s="178">
        <v>3211</v>
      </c>
      <c r="B566" s="179" t="s">
        <v>332</v>
      </c>
    </row>
    <row r="567" spans="1:2" ht="16.5" customHeight="1">
      <c r="A567" s="178">
        <v>3211</v>
      </c>
      <c r="B567" s="179" t="s">
        <v>391</v>
      </c>
    </row>
    <row r="568" spans="1:2" ht="16.5" customHeight="1">
      <c r="A568" s="178">
        <v>3211</v>
      </c>
      <c r="B568" s="179" t="s">
        <v>334</v>
      </c>
    </row>
    <row r="569" spans="1:2" ht="16.5" customHeight="1">
      <c r="A569" s="178">
        <v>3211</v>
      </c>
      <c r="B569" s="179" t="s">
        <v>331</v>
      </c>
    </row>
    <row r="570" spans="1:2" ht="16.5" customHeight="1">
      <c r="A570" s="178">
        <v>3211</v>
      </c>
      <c r="B570" s="179" t="s">
        <v>392</v>
      </c>
    </row>
    <row r="571" spans="1:2" ht="16.5" customHeight="1">
      <c r="A571" s="178">
        <v>3211</v>
      </c>
      <c r="B571" s="179" t="s">
        <v>393</v>
      </c>
    </row>
    <row r="572" spans="1:2" ht="16.5" customHeight="1">
      <c r="A572" s="178">
        <v>3211</v>
      </c>
      <c r="B572" s="179" t="s">
        <v>334</v>
      </c>
    </row>
    <row r="573" spans="1:2" ht="16.5" customHeight="1">
      <c r="A573" s="178">
        <v>3211</v>
      </c>
      <c r="B573" s="179" t="s">
        <v>331</v>
      </c>
    </row>
    <row r="574" spans="1:2" ht="16.5" customHeight="1">
      <c r="A574" s="178">
        <v>3211</v>
      </c>
      <c r="B574" s="179" t="s">
        <v>394</v>
      </c>
    </row>
    <row r="575" spans="1:2" ht="16.5" customHeight="1">
      <c r="A575" s="178">
        <v>3211</v>
      </c>
      <c r="B575" s="179" t="s">
        <v>395</v>
      </c>
    </row>
    <row r="576" spans="1:2" ht="16.5" customHeight="1">
      <c r="A576" s="178">
        <v>3211</v>
      </c>
      <c r="B576" s="179" t="s">
        <v>334</v>
      </c>
    </row>
    <row r="577" spans="1:2" ht="16.5" customHeight="1">
      <c r="A577" s="178">
        <v>33232</v>
      </c>
      <c r="B577" s="179" t="s">
        <v>331</v>
      </c>
    </row>
    <row r="578" spans="1:2" ht="16.5" customHeight="1">
      <c r="A578" s="178">
        <v>33233</v>
      </c>
      <c r="B578" s="179" t="s">
        <v>396</v>
      </c>
    </row>
    <row r="579" spans="1:2" ht="16.5" customHeight="1">
      <c r="A579" s="178">
        <v>3324</v>
      </c>
      <c r="B579" s="179" t="s">
        <v>397</v>
      </c>
    </row>
    <row r="580" spans="1:2" ht="16.5" customHeight="1">
      <c r="A580" s="178">
        <v>33241</v>
      </c>
      <c r="B580" s="179" t="s">
        <v>334</v>
      </c>
    </row>
    <row r="581" spans="1:2" ht="16.5" customHeight="1">
      <c r="A581" s="178">
        <v>33242</v>
      </c>
      <c r="B581" s="179" t="s">
        <v>331</v>
      </c>
    </row>
    <row r="582" spans="1:2" ht="16.5" customHeight="1">
      <c r="A582" s="178">
        <v>33243</v>
      </c>
      <c r="B582" s="179" t="s">
        <v>398</v>
      </c>
    </row>
    <row r="583" spans="1:2" ht="16.5" customHeight="1">
      <c r="A583" s="178">
        <v>333</v>
      </c>
      <c r="B583" s="179" t="s">
        <v>336</v>
      </c>
    </row>
    <row r="584" spans="1:2" ht="16.5" customHeight="1">
      <c r="A584" s="178">
        <v>3331</v>
      </c>
      <c r="B584" s="179" t="s">
        <v>336</v>
      </c>
    </row>
    <row r="585" spans="1:2" ht="16.5" customHeight="1">
      <c r="A585" s="178">
        <v>33311</v>
      </c>
      <c r="B585" s="179" t="s">
        <v>334</v>
      </c>
    </row>
    <row r="586" spans="1:2" ht="16.5" customHeight="1">
      <c r="A586" s="178">
        <v>33312</v>
      </c>
      <c r="B586" s="179" t="s">
        <v>331</v>
      </c>
    </row>
    <row r="587" spans="1:2" ht="16.5" customHeight="1">
      <c r="A587" s="178">
        <v>33313</v>
      </c>
      <c r="B587" s="179" t="s">
        <v>399</v>
      </c>
    </row>
    <row r="588" spans="1:2" ht="16.5" customHeight="1">
      <c r="A588" s="178">
        <v>334</v>
      </c>
      <c r="B588" s="179" t="s">
        <v>400</v>
      </c>
    </row>
    <row r="589" spans="1:2" ht="16.5" customHeight="1">
      <c r="A589" s="178">
        <v>3341</v>
      </c>
      <c r="B589" s="179" t="s">
        <v>401</v>
      </c>
    </row>
    <row r="590" spans="1:2" ht="16.5" customHeight="1">
      <c r="A590" s="178">
        <v>33411</v>
      </c>
      <c r="B590" s="179" t="s">
        <v>200</v>
      </c>
    </row>
    <row r="591" spans="1:2" ht="16.5" customHeight="1">
      <c r="A591" s="178">
        <v>33412</v>
      </c>
      <c r="B591" s="179" t="s">
        <v>331</v>
      </c>
    </row>
    <row r="592" spans="1:2" ht="16.5" customHeight="1">
      <c r="A592" s="178">
        <v>3342</v>
      </c>
      <c r="B592" s="179" t="s">
        <v>402</v>
      </c>
    </row>
    <row r="593" spans="1:2" ht="16.5" customHeight="1">
      <c r="A593" s="178">
        <v>33421</v>
      </c>
      <c r="B593" s="179" t="s">
        <v>200</v>
      </c>
    </row>
    <row r="594" spans="1:2" ht="16.5" customHeight="1">
      <c r="A594" s="178">
        <v>33422</v>
      </c>
      <c r="B594" s="179" t="s">
        <v>331</v>
      </c>
    </row>
    <row r="595" spans="1:2" ht="16.5" customHeight="1">
      <c r="A595" s="178">
        <v>335</v>
      </c>
      <c r="B595" s="179" t="s">
        <v>338</v>
      </c>
    </row>
    <row r="596" spans="1:2" ht="16.5" customHeight="1">
      <c r="A596" s="178">
        <v>3351</v>
      </c>
      <c r="B596" s="179" t="s">
        <v>403</v>
      </c>
    </row>
    <row r="597" spans="1:2" ht="16.5" customHeight="1">
      <c r="A597" s="178">
        <v>33511</v>
      </c>
      <c r="B597" s="179" t="s">
        <v>200</v>
      </c>
    </row>
    <row r="598" spans="1:2" ht="16.5" customHeight="1">
      <c r="A598" s="178">
        <v>33512</v>
      </c>
      <c r="B598" s="179" t="s">
        <v>331</v>
      </c>
    </row>
    <row r="599" spans="1:2" ht="16.5" customHeight="1">
      <c r="A599" s="178">
        <v>3352</v>
      </c>
      <c r="B599" s="179" t="s">
        <v>404</v>
      </c>
    </row>
    <row r="600" spans="1:2" ht="16.5" customHeight="1">
      <c r="A600" s="178">
        <v>33521</v>
      </c>
      <c r="B600" s="179" t="s">
        <v>200</v>
      </c>
    </row>
    <row r="601" spans="1:2" ht="16.5" customHeight="1">
      <c r="A601" s="178">
        <v>33522</v>
      </c>
      <c r="B601" s="179" t="s">
        <v>331</v>
      </c>
    </row>
    <row r="602" spans="1:2" ht="16.5" customHeight="1">
      <c r="A602" s="178">
        <v>336</v>
      </c>
      <c r="B602" s="179" t="s">
        <v>339</v>
      </c>
    </row>
    <row r="603" spans="1:2" ht="16.5" customHeight="1">
      <c r="A603" s="178">
        <v>3361</v>
      </c>
      <c r="B603" s="179" t="s">
        <v>405</v>
      </c>
    </row>
    <row r="604" spans="1:2" ht="16.5" customHeight="1">
      <c r="A604" s="178">
        <v>33611</v>
      </c>
      <c r="B604" s="179" t="s">
        <v>200</v>
      </c>
    </row>
    <row r="605" spans="1:2" ht="16.5" customHeight="1">
      <c r="A605" s="178">
        <v>33612</v>
      </c>
      <c r="B605" s="179" t="s">
        <v>331</v>
      </c>
    </row>
    <row r="606" spans="1:2" ht="16.5" customHeight="1">
      <c r="A606" s="178">
        <v>3362</v>
      </c>
      <c r="B606" s="179" t="s">
        <v>406</v>
      </c>
    </row>
    <row r="607" spans="1:2" ht="16.5" customHeight="1">
      <c r="A607" s="178">
        <v>33621</v>
      </c>
      <c r="B607" s="179" t="s">
        <v>200</v>
      </c>
    </row>
    <row r="608" spans="1:2" ht="16.5" customHeight="1">
      <c r="A608" s="178">
        <v>33622</v>
      </c>
      <c r="B608" s="179" t="s">
        <v>331</v>
      </c>
    </row>
    <row r="609" spans="1:2" ht="16.5" customHeight="1">
      <c r="A609" s="178">
        <v>3363</v>
      </c>
      <c r="B609" s="179" t="s">
        <v>407</v>
      </c>
    </row>
    <row r="610" spans="1:2" ht="16.5" customHeight="1">
      <c r="A610" s="178">
        <v>33631</v>
      </c>
      <c r="B610" s="179" t="s">
        <v>200</v>
      </c>
    </row>
    <row r="611" spans="1:2" ht="16.5" customHeight="1">
      <c r="A611" s="178">
        <v>33632</v>
      </c>
      <c r="B611" s="179" t="s">
        <v>331</v>
      </c>
    </row>
    <row r="612" spans="1:2" ht="16.5" customHeight="1">
      <c r="A612" s="178">
        <v>3369</v>
      </c>
      <c r="B612" s="179" t="s">
        <v>408</v>
      </c>
    </row>
    <row r="613" spans="1:2" ht="16.5" customHeight="1">
      <c r="A613" s="178">
        <v>33691</v>
      </c>
      <c r="B613" s="179" t="s">
        <v>200</v>
      </c>
    </row>
    <row r="614" spans="1:2" ht="16.5" customHeight="1">
      <c r="A614" s="178">
        <v>33692</v>
      </c>
      <c r="B614" s="179" t="s">
        <v>331</v>
      </c>
    </row>
    <row r="615" spans="1:2" ht="16.5" customHeight="1">
      <c r="A615" s="178">
        <v>337</v>
      </c>
      <c r="B615" s="179" t="s">
        <v>340</v>
      </c>
    </row>
    <row r="616" spans="1:2" ht="16.5" customHeight="1">
      <c r="A616" s="178">
        <v>3371</v>
      </c>
      <c r="B616" s="179" t="s">
        <v>409</v>
      </c>
    </row>
    <row r="617" spans="1:2" ht="16.5" customHeight="1">
      <c r="A617" s="178">
        <v>33711</v>
      </c>
      <c r="B617" s="179" t="s">
        <v>200</v>
      </c>
    </row>
    <row r="618" spans="1:2" ht="16.5" customHeight="1">
      <c r="A618" s="178">
        <v>33712</v>
      </c>
      <c r="B618" s="179" t="s">
        <v>331</v>
      </c>
    </row>
    <row r="619" spans="1:2" ht="16.5" customHeight="1">
      <c r="A619" s="178">
        <v>3372</v>
      </c>
      <c r="B619" s="179" t="s">
        <v>410</v>
      </c>
    </row>
    <row r="620" spans="1:2" ht="16.5" customHeight="1">
      <c r="A620" s="178">
        <v>33721</v>
      </c>
      <c r="B620" s="179" t="s">
        <v>200</v>
      </c>
    </row>
    <row r="621" spans="1:2" ht="16.5" customHeight="1">
      <c r="A621" s="178">
        <v>33722</v>
      </c>
      <c r="B621" s="179" t="s">
        <v>331</v>
      </c>
    </row>
    <row r="622" spans="1:2" ht="16.5" customHeight="1">
      <c r="A622" s="178">
        <v>338</v>
      </c>
      <c r="B622" s="179" t="s">
        <v>411</v>
      </c>
    </row>
    <row r="623" spans="1:2" ht="16.5" customHeight="1">
      <c r="A623" s="178">
        <v>3381</v>
      </c>
      <c r="B623" s="179" t="s">
        <v>336</v>
      </c>
    </row>
    <row r="624" spans="1:2" ht="16.5" customHeight="1">
      <c r="A624" s="178">
        <v>3382</v>
      </c>
      <c r="B624" s="179" t="s">
        <v>337</v>
      </c>
    </row>
    <row r="625" spans="1:2" ht="16.5" customHeight="1">
      <c r="A625" s="178">
        <v>3383</v>
      </c>
      <c r="B625" s="179" t="s">
        <v>338</v>
      </c>
    </row>
    <row r="626" spans="1:2" ht="16.5" customHeight="1">
      <c r="A626" s="178">
        <v>3386</v>
      </c>
      <c r="B626" s="179" t="s">
        <v>339</v>
      </c>
    </row>
    <row r="627" spans="1:2" ht="16.5" customHeight="1">
      <c r="A627" s="178">
        <v>3387</v>
      </c>
      <c r="B627" s="179" t="s">
        <v>340</v>
      </c>
    </row>
    <row r="628" spans="1:2" ht="16.5" customHeight="1">
      <c r="A628" s="178">
        <v>339</v>
      </c>
      <c r="B628" s="179" t="s">
        <v>412</v>
      </c>
    </row>
    <row r="629" spans="1:2" ht="16.5" customHeight="1">
      <c r="A629" s="178">
        <v>3391</v>
      </c>
      <c r="B629" s="179" t="s">
        <v>413</v>
      </c>
    </row>
    <row r="630" spans="1:2" ht="16.5" customHeight="1">
      <c r="A630" s="178">
        <v>3392</v>
      </c>
      <c r="B630" s="179" t="s">
        <v>414</v>
      </c>
    </row>
    <row r="631" spans="1:2" ht="16.5" customHeight="1">
      <c r="A631" s="178">
        <v>3393</v>
      </c>
      <c r="B631" s="179" t="s">
        <v>415</v>
      </c>
    </row>
    <row r="632" spans="1:2" ht="16.5" customHeight="1">
      <c r="A632" s="178">
        <v>3394</v>
      </c>
      <c r="B632" s="179" t="s">
        <v>416</v>
      </c>
    </row>
    <row r="633" spans="1:2" ht="16.5" customHeight="1">
      <c r="A633" s="178">
        <v>3397</v>
      </c>
      <c r="B633" s="179" t="s">
        <v>417</v>
      </c>
    </row>
    <row r="634" spans="1:2" ht="16.5" customHeight="1">
      <c r="A634" s="178">
        <v>33971</v>
      </c>
      <c r="B634" s="179" t="s">
        <v>392</v>
      </c>
    </row>
    <row r="635" spans="1:2" ht="16.5" customHeight="1">
      <c r="A635" s="178">
        <v>3398</v>
      </c>
      <c r="B635" s="179" t="s">
        <v>418</v>
      </c>
    </row>
    <row r="636" spans="1:2" ht="16.5" customHeight="1">
      <c r="A636" s="178">
        <v>33981</v>
      </c>
      <c r="B636" s="179" t="s">
        <v>419</v>
      </c>
    </row>
    <row r="637" spans="1:2" ht="16.5" customHeight="1">
      <c r="A637" s="178">
        <v>33982</v>
      </c>
      <c r="B637" s="179" t="s">
        <v>399</v>
      </c>
    </row>
    <row r="638" spans="1:2" ht="16.5" customHeight="1">
      <c r="A638" s="178">
        <v>3399</v>
      </c>
      <c r="B638" s="179" t="s">
        <v>420</v>
      </c>
    </row>
    <row r="639" spans="1:2" ht="16.5" customHeight="1">
      <c r="A639" s="176">
        <v>34</v>
      </c>
      <c r="B639" s="177" t="s">
        <v>421</v>
      </c>
    </row>
    <row r="640" spans="1:2" ht="16.5" customHeight="1">
      <c r="A640" s="178">
        <v>341</v>
      </c>
      <c r="B640" s="179" t="s">
        <v>355</v>
      </c>
    </row>
    <row r="641" spans="1:2" ht="16.5" customHeight="1">
      <c r="A641" s="178">
        <v>3411</v>
      </c>
      <c r="B641" s="179" t="s">
        <v>422</v>
      </c>
    </row>
    <row r="642" spans="1:2" ht="16.5" customHeight="1">
      <c r="A642" s="178">
        <v>34111</v>
      </c>
      <c r="B642" s="179" t="s">
        <v>200</v>
      </c>
    </row>
    <row r="643" spans="1:2" ht="16.5" customHeight="1">
      <c r="A643" s="178">
        <v>34112</v>
      </c>
      <c r="B643" s="179" t="s">
        <v>331</v>
      </c>
    </row>
    <row r="644" spans="1:2" ht="16.5" customHeight="1">
      <c r="A644" s="178">
        <v>3412</v>
      </c>
      <c r="B644" s="179" t="s">
        <v>423</v>
      </c>
    </row>
    <row r="645" spans="1:2" ht="16.5" customHeight="1">
      <c r="A645" s="178">
        <v>34121</v>
      </c>
      <c r="B645" s="179" t="s">
        <v>200</v>
      </c>
    </row>
    <row r="646" spans="1:2" ht="16.5" customHeight="1">
      <c r="A646" s="178">
        <v>34122</v>
      </c>
      <c r="B646" s="179" t="s">
        <v>331</v>
      </c>
    </row>
    <row r="647" spans="1:2" ht="16.5" customHeight="1">
      <c r="A647" s="178">
        <v>3419</v>
      </c>
      <c r="B647" s="179" t="s">
        <v>424</v>
      </c>
    </row>
    <row r="648" spans="1:2" ht="16.5" customHeight="1">
      <c r="A648" s="178">
        <v>34191</v>
      </c>
      <c r="B648" s="179" t="s">
        <v>200</v>
      </c>
    </row>
    <row r="649" spans="1:2" ht="16.5" customHeight="1">
      <c r="A649" s="178">
        <v>34192</v>
      </c>
      <c r="B649" s="179" t="s">
        <v>331</v>
      </c>
    </row>
    <row r="650" spans="1:2" ht="16.5" customHeight="1">
      <c r="A650" s="178">
        <v>342</v>
      </c>
      <c r="B650" s="179" t="s">
        <v>342</v>
      </c>
    </row>
    <row r="651" spans="1:2" ht="16.5" customHeight="1">
      <c r="A651" s="178">
        <v>3421</v>
      </c>
      <c r="B651" s="179" t="s">
        <v>425</v>
      </c>
    </row>
    <row r="652" spans="1:2" ht="16.5" customHeight="1">
      <c r="A652" s="178">
        <v>34211</v>
      </c>
      <c r="B652" s="179" t="s">
        <v>200</v>
      </c>
    </row>
    <row r="653" spans="1:2" ht="16.5" customHeight="1">
      <c r="A653" s="178">
        <v>34212</v>
      </c>
      <c r="B653" s="179" t="s">
        <v>331</v>
      </c>
    </row>
    <row r="654" spans="1:2" ht="16.5" customHeight="1">
      <c r="A654" s="178">
        <v>3422</v>
      </c>
      <c r="B654" s="179" t="s">
        <v>426</v>
      </c>
    </row>
    <row r="655" spans="1:2" ht="16.5" customHeight="1">
      <c r="A655" s="178">
        <v>34221</v>
      </c>
      <c r="B655" s="179" t="s">
        <v>200</v>
      </c>
    </row>
    <row r="656" spans="1:2" ht="16.5" customHeight="1">
      <c r="A656" s="178">
        <v>34222</v>
      </c>
      <c r="B656" s="179" t="s">
        <v>331</v>
      </c>
    </row>
    <row r="657" spans="1:2" ht="16.5" customHeight="1">
      <c r="A657" s="178">
        <v>343</v>
      </c>
      <c r="B657" s="179" t="s">
        <v>343</v>
      </c>
    </row>
    <row r="658" spans="1:2" ht="16.5" customHeight="1">
      <c r="A658" s="178">
        <v>3431</v>
      </c>
      <c r="B658" s="179" t="s">
        <v>427</v>
      </c>
    </row>
    <row r="659" spans="1:2" ht="16.5" customHeight="1">
      <c r="A659" s="178">
        <v>34311</v>
      </c>
      <c r="B659" s="179" t="s">
        <v>200</v>
      </c>
    </row>
    <row r="660" spans="1:2" ht="16.5" customHeight="1">
      <c r="A660" s="178">
        <v>34312</v>
      </c>
      <c r="B660" s="179" t="s">
        <v>331</v>
      </c>
    </row>
    <row r="661" spans="1:2" ht="16.5" customHeight="1">
      <c r="A661" s="178">
        <v>344</v>
      </c>
      <c r="B661" s="179" t="s">
        <v>344</v>
      </c>
    </row>
    <row r="662" spans="1:2" ht="16.5" customHeight="1">
      <c r="A662" s="178">
        <v>3441</v>
      </c>
      <c r="B662" s="179" t="s">
        <v>428</v>
      </c>
    </row>
    <row r="663" spans="1:2" ht="16.5" customHeight="1">
      <c r="A663" s="178">
        <v>34411</v>
      </c>
      <c r="B663" s="179" t="s">
        <v>200</v>
      </c>
    </row>
    <row r="664" spans="1:2" ht="16.5" customHeight="1">
      <c r="A664" s="178">
        <v>34412</v>
      </c>
      <c r="B664" s="179" t="s">
        <v>331</v>
      </c>
    </row>
    <row r="665" spans="1:2" ht="16.5" customHeight="1">
      <c r="A665" s="178">
        <v>34413</v>
      </c>
      <c r="B665" s="179" t="s">
        <v>335</v>
      </c>
    </row>
    <row r="666" spans="1:2" ht="16.5" customHeight="1">
      <c r="A666" s="178">
        <v>3442</v>
      </c>
      <c r="B666" s="179" t="s">
        <v>429</v>
      </c>
    </row>
    <row r="667" spans="1:2" ht="16.5" customHeight="1">
      <c r="A667" s="178">
        <v>34421</v>
      </c>
      <c r="B667" s="179" t="s">
        <v>200</v>
      </c>
    </row>
    <row r="668" spans="1:2" ht="16.5" customHeight="1">
      <c r="A668" s="178">
        <v>34422</v>
      </c>
      <c r="B668" s="179" t="s">
        <v>331</v>
      </c>
    </row>
    <row r="669" spans="1:2" ht="16.5" customHeight="1">
      <c r="A669" s="178">
        <v>34423</v>
      </c>
      <c r="B669" s="179" t="s">
        <v>335</v>
      </c>
    </row>
    <row r="670" spans="1:2" ht="16.5" customHeight="1">
      <c r="A670" s="178">
        <v>345</v>
      </c>
      <c r="B670" s="179" t="s">
        <v>345</v>
      </c>
    </row>
    <row r="671" spans="1:2" ht="16.5" customHeight="1">
      <c r="A671" s="178">
        <v>3451</v>
      </c>
      <c r="B671" s="179" t="s">
        <v>430</v>
      </c>
    </row>
    <row r="672" spans="1:2" ht="16.5" customHeight="1">
      <c r="A672" s="178">
        <v>34511</v>
      </c>
      <c r="B672" s="179" t="s">
        <v>200</v>
      </c>
    </row>
    <row r="673" spans="1:2" ht="16.5" customHeight="1">
      <c r="A673" s="178">
        <v>34512</v>
      </c>
      <c r="B673" s="179" t="s">
        <v>331</v>
      </c>
    </row>
    <row r="674" spans="1:2" ht="16.5" customHeight="1">
      <c r="A674" s="178">
        <v>3452</v>
      </c>
      <c r="B674" s="179" t="s">
        <v>431</v>
      </c>
    </row>
    <row r="675" spans="1:2" ht="16.5" customHeight="1">
      <c r="A675" s="178">
        <v>34521</v>
      </c>
      <c r="B675" s="179" t="s">
        <v>200</v>
      </c>
    </row>
    <row r="676" spans="1:2" ht="16.5" customHeight="1">
      <c r="A676" s="178">
        <v>34522</v>
      </c>
      <c r="B676" s="179" t="s">
        <v>331</v>
      </c>
    </row>
    <row r="677" spans="1:2" ht="16.5" customHeight="1">
      <c r="A677" s="178">
        <v>346</v>
      </c>
      <c r="B677" s="179" t="s">
        <v>346</v>
      </c>
    </row>
    <row r="678" spans="1:2" ht="16.5" customHeight="1">
      <c r="A678" s="178">
        <v>3461</v>
      </c>
      <c r="B678" s="179" t="s">
        <v>432</v>
      </c>
    </row>
    <row r="679" spans="1:2" ht="16.5" customHeight="1">
      <c r="A679" s="178">
        <v>34611</v>
      </c>
      <c r="B679" s="179" t="s">
        <v>200</v>
      </c>
    </row>
    <row r="680" spans="1:2" ht="16.5" customHeight="1">
      <c r="A680" s="178">
        <v>34612</v>
      </c>
      <c r="B680" s="179" t="s">
        <v>331</v>
      </c>
    </row>
    <row r="681" spans="1:2" ht="16.5" customHeight="1">
      <c r="A681" s="178">
        <v>3462</v>
      </c>
      <c r="B681" s="179" t="s">
        <v>433</v>
      </c>
    </row>
    <row r="682" spans="1:2" ht="16.5" customHeight="1">
      <c r="A682" s="178">
        <v>34621</v>
      </c>
      <c r="B682" s="179" t="s">
        <v>200</v>
      </c>
    </row>
    <row r="683" spans="1:2" ht="16.5" customHeight="1">
      <c r="A683" s="178">
        <v>34622</v>
      </c>
      <c r="B683" s="179" t="s">
        <v>331</v>
      </c>
    </row>
    <row r="684" spans="1:2" ht="16.5" customHeight="1">
      <c r="A684" s="178">
        <v>3463</v>
      </c>
      <c r="B684" s="179" t="s">
        <v>434</v>
      </c>
    </row>
    <row r="685" spans="1:2" ht="16.5" customHeight="1">
      <c r="A685" s="178">
        <v>34631</v>
      </c>
      <c r="B685" s="179" t="s">
        <v>200</v>
      </c>
    </row>
    <row r="686" spans="1:2" ht="16.5" customHeight="1">
      <c r="A686" s="178">
        <v>34632</v>
      </c>
      <c r="B686" s="179" t="s">
        <v>331</v>
      </c>
    </row>
    <row r="687" spans="1:2" ht="16.5" customHeight="1">
      <c r="A687" s="178">
        <v>3469</v>
      </c>
      <c r="B687" s="179" t="s">
        <v>435</v>
      </c>
    </row>
    <row r="688" spans="1:2" ht="16.5" customHeight="1">
      <c r="A688" s="178">
        <v>34691</v>
      </c>
      <c r="B688" s="179" t="s">
        <v>200</v>
      </c>
    </row>
    <row r="689" spans="1:2" ht="16.5" customHeight="1">
      <c r="A689" s="178">
        <v>34692</v>
      </c>
      <c r="B689" s="179" t="s">
        <v>331</v>
      </c>
    </row>
    <row r="690" spans="1:2" ht="16.5" customHeight="1">
      <c r="A690" s="178">
        <v>347</v>
      </c>
      <c r="B690" s="179" t="s">
        <v>436</v>
      </c>
    </row>
    <row r="691" spans="1:2" ht="16.5" customHeight="1">
      <c r="A691" s="178">
        <v>3471</v>
      </c>
      <c r="B691" s="179" t="s">
        <v>436</v>
      </c>
    </row>
    <row r="692" spans="1:2" ht="16.5" customHeight="1">
      <c r="A692" s="178">
        <v>349</v>
      </c>
      <c r="B692" s="179" t="s">
        <v>347</v>
      </c>
    </row>
    <row r="693" spans="1:2" ht="16.5" customHeight="1">
      <c r="A693" s="178">
        <v>3491</v>
      </c>
      <c r="B693" s="179" t="s">
        <v>347</v>
      </c>
    </row>
    <row r="694" spans="1:2" ht="16.5" customHeight="1">
      <c r="A694" s="178">
        <v>34911</v>
      </c>
      <c r="B694" s="179" t="s">
        <v>200</v>
      </c>
    </row>
    <row r="695" spans="1:2" ht="16.5" customHeight="1">
      <c r="A695" s="178">
        <v>34912</v>
      </c>
      <c r="B695" s="179" t="s">
        <v>331</v>
      </c>
    </row>
    <row r="696" spans="1:2" ht="16.5" customHeight="1">
      <c r="A696" s="176">
        <v>35</v>
      </c>
      <c r="B696" s="177" t="s">
        <v>437</v>
      </c>
    </row>
    <row r="697" spans="1:2" ht="16.5" customHeight="1">
      <c r="A697" s="178">
        <v>351</v>
      </c>
      <c r="B697" s="179" t="s">
        <v>348</v>
      </c>
    </row>
    <row r="698" spans="1:2" ht="16.5" customHeight="1">
      <c r="A698" s="178">
        <v>3511</v>
      </c>
      <c r="B698" s="179" t="s">
        <v>289</v>
      </c>
    </row>
    <row r="699" spans="1:2" ht="16.5" customHeight="1">
      <c r="A699" s="178">
        <v>35111</v>
      </c>
      <c r="B699" s="179" t="s">
        <v>286</v>
      </c>
    </row>
    <row r="700" spans="1:2" ht="16.5" customHeight="1">
      <c r="A700" s="178">
        <v>35112</v>
      </c>
      <c r="B700" s="179" t="s">
        <v>200</v>
      </c>
    </row>
    <row r="701" spans="1:2" ht="16.5" customHeight="1">
      <c r="A701" s="178">
        <v>35113</v>
      </c>
      <c r="B701" s="179" t="s">
        <v>335</v>
      </c>
    </row>
    <row r="702" spans="1:2" ht="16.5" customHeight="1">
      <c r="A702" s="178">
        <v>3512</v>
      </c>
      <c r="B702" s="179" t="s">
        <v>290</v>
      </c>
    </row>
    <row r="703" spans="1:2" ht="16.5" customHeight="1">
      <c r="A703" s="178">
        <v>35121</v>
      </c>
      <c r="B703" s="179" t="s">
        <v>286</v>
      </c>
    </row>
    <row r="704" spans="1:2" ht="16.5" customHeight="1">
      <c r="A704" s="178">
        <v>35122</v>
      </c>
      <c r="B704" s="179" t="s">
        <v>200</v>
      </c>
    </row>
    <row r="705" spans="1:2" ht="16.5" customHeight="1">
      <c r="A705" s="178">
        <v>35123</v>
      </c>
      <c r="B705" s="179" t="s">
        <v>335</v>
      </c>
    </row>
    <row r="706" spans="1:2" ht="16.5" customHeight="1">
      <c r="A706" s="178">
        <v>352</v>
      </c>
      <c r="B706" s="179" t="s">
        <v>349</v>
      </c>
    </row>
    <row r="707" spans="1:2" ht="16.5" customHeight="1">
      <c r="A707" s="178">
        <v>3521</v>
      </c>
      <c r="B707" s="179" t="s">
        <v>289</v>
      </c>
    </row>
    <row r="708" spans="1:2" ht="16.5" customHeight="1">
      <c r="A708" s="178">
        <v>35211</v>
      </c>
      <c r="B708" s="179" t="s">
        <v>286</v>
      </c>
    </row>
    <row r="709" spans="1:2" ht="16.5" customHeight="1">
      <c r="A709" s="178">
        <v>35212</v>
      </c>
      <c r="B709" s="179" t="s">
        <v>200</v>
      </c>
    </row>
    <row r="710" spans="1:2" ht="16.5" customHeight="1">
      <c r="A710" s="178">
        <v>35213</v>
      </c>
      <c r="B710" s="179" t="s">
        <v>335</v>
      </c>
    </row>
    <row r="711" spans="1:2" ht="16.5" customHeight="1">
      <c r="A711" s="178">
        <v>3522</v>
      </c>
      <c r="B711" s="179" t="s">
        <v>290</v>
      </c>
    </row>
    <row r="712" spans="1:2" ht="16.5" customHeight="1">
      <c r="A712" s="178">
        <v>35221</v>
      </c>
      <c r="B712" s="179" t="s">
        <v>286</v>
      </c>
    </row>
    <row r="713" spans="1:2" ht="16.5" customHeight="1">
      <c r="A713" s="178">
        <v>35222</v>
      </c>
      <c r="B713" s="179" t="s">
        <v>200</v>
      </c>
    </row>
    <row r="714" spans="1:2" ht="16.5" customHeight="1">
      <c r="A714" s="178">
        <v>35223</v>
      </c>
      <c r="B714" s="179" t="s">
        <v>335</v>
      </c>
    </row>
    <row r="715" spans="1:2" ht="16.5" customHeight="1">
      <c r="A715" s="176">
        <v>36</v>
      </c>
      <c r="B715" s="177" t="s">
        <v>438</v>
      </c>
    </row>
    <row r="716" spans="1:2" ht="16.5" customHeight="1">
      <c r="A716" s="178">
        <v>361</v>
      </c>
      <c r="B716" s="179" t="s">
        <v>439</v>
      </c>
    </row>
    <row r="717" spans="1:2" ht="16.5" customHeight="1">
      <c r="A717" s="178">
        <v>3611</v>
      </c>
      <c r="B717" s="179" t="s">
        <v>330</v>
      </c>
    </row>
    <row r="718" spans="1:2" ht="16.5" customHeight="1">
      <c r="A718" s="178">
        <v>3612</v>
      </c>
      <c r="B718" s="179" t="s">
        <v>332</v>
      </c>
    </row>
    <row r="719" spans="1:2" ht="16.5" customHeight="1">
      <c r="A719" s="178">
        <v>36121</v>
      </c>
      <c r="B719" s="179" t="s">
        <v>440</v>
      </c>
    </row>
    <row r="720" spans="1:2" ht="16.5" customHeight="1">
      <c r="A720" s="178">
        <v>36122</v>
      </c>
      <c r="B720" s="179" t="s">
        <v>441</v>
      </c>
    </row>
    <row r="721" spans="1:2" ht="16.5" customHeight="1">
      <c r="A721" s="178">
        <v>363</v>
      </c>
      <c r="B721" s="179" t="s">
        <v>442</v>
      </c>
    </row>
    <row r="722" spans="1:2" ht="16.5" customHeight="1">
      <c r="A722" s="178">
        <v>3631</v>
      </c>
      <c r="B722" s="179" t="s">
        <v>330</v>
      </c>
    </row>
    <row r="723" spans="1:2" ht="16.5" customHeight="1">
      <c r="A723" s="178">
        <v>3632</v>
      </c>
      <c r="B723" s="179" t="s">
        <v>332</v>
      </c>
    </row>
    <row r="724" spans="1:2" ht="16.5" customHeight="1">
      <c r="A724" s="178">
        <v>36321</v>
      </c>
      <c r="B724" s="179" t="s">
        <v>440</v>
      </c>
    </row>
    <row r="725" spans="1:2" ht="16.5" customHeight="1">
      <c r="A725" s="178">
        <v>36322</v>
      </c>
      <c r="B725" s="179" t="s">
        <v>441</v>
      </c>
    </row>
    <row r="726" spans="1:2" ht="16.5" customHeight="1">
      <c r="A726" s="178">
        <v>3633</v>
      </c>
      <c r="B726" s="179" t="s">
        <v>336</v>
      </c>
    </row>
    <row r="727" spans="1:2" ht="16.5" customHeight="1">
      <c r="A727" s="178">
        <v>36331</v>
      </c>
      <c r="B727" s="179" t="s">
        <v>443</v>
      </c>
    </row>
    <row r="728" spans="1:2" ht="16.5" customHeight="1">
      <c r="A728" s="178">
        <v>36332</v>
      </c>
      <c r="B728" s="179" t="s">
        <v>444</v>
      </c>
    </row>
    <row r="729" spans="1:2" ht="16.5" customHeight="1">
      <c r="A729" s="178">
        <v>3634</v>
      </c>
      <c r="B729" s="179" t="s">
        <v>337</v>
      </c>
    </row>
    <row r="730" spans="1:2" ht="16.5" customHeight="1">
      <c r="A730" s="178">
        <v>3635</v>
      </c>
      <c r="B730" s="179" t="s">
        <v>338</v>
      </c>
    </row>
    <row r="731" spans="1:2" ht="16.5" customHeight="1">
      <c r="A731" s="178">
        <v>3636</v>
      </c>
      <c r="B731" s="179" t="s">
        <v>339</v>
      </c>
    </row>
    <row r="732" spans="1:2" ht="16.5" customHeight="1">
      <c r="A732" s="178">
        <v>3637</v>
      </c>
      <c r="B732" s="179" t="s">
        <v>340</v>
      </c>
    </row>
    <row r="733" spans="1:2" ht="16.5" customHeight="1">
      <c r="A733" s="178">
        <v>364</v>
      </c>
      <c r="B733" s="179" t="s">
        <v>445</v>
      </c>
    </row>
    <row r="734" spans="1:2" ht="16.5" customHeight="1">
      <c r="A734" s="178">
        <v>3641</v>
      </c>
      <c r="B734" s="179" t="s">
        <v>355</v>
      </c>
    </row>
    <row r="735" spans="1:2" ht="16.5" customHeight="1">
      <c r="A735" s="178">
        <v>3642</v>
      </c>
      <c r="B735" s="179" t="s">
        <v>342</v>
      </c>
    </row>
    <row r="736" spans="1:2" ht="16.5" customHeight="1">
      <c r="A736" s="178">
        <v>3643</v>
      </c>
      <c r="B736" s="179" t="s">
        <v>343</v>
      </c>
    </row>
    <row r="737" spans="1:2" ht="16.5" customHeight="1">
      <c r="A737" s="178">
        <v>3644</v>
      </c>
      <c r="B737" s="179" t="s">
        <v>344</v>
      </c>
    </row>
    <row r="738" spans="1:2" ht="16.5" customHeight="1">
      <c r="A738" s="178">
        <v>36441</v>
      </c>
      <c r="B738" s="179" t="s">
        <v>200</v>
      </c>
    </row>
    <row r="739" spans="1:2" ht="16.5" customHeight="1">
      <c r="A739" s="178">
        <v>36442</v>
      </c>
      <c r="B739" s="179" t="s">
        <v>335</v>
      </c>
    </row>
    <row r="740" spans="1:2" ht="16.5" customHeight="1">
      <c r="A740" s="178">
        <v>3645</v>
      </c>
      <c r="B740" s="179" t="s">
        <v>345</v>
      </c>
    </row>
    <row r="741" spans="1:2" ht="16.5" customHeight="1">
      <c r="A741" s="178">
        <v>3647</v>
      </c>
      <c r="B741" s="179" t="s">
        <v>436</v>
      </c>
    </row>
    <row r="742" spans="1:2" ht="16.5" customHeight="1">
      <c r="A742" s="178">
        <v>3649</v>
      </c>
      <c r="B742" s="179" t="s">
        <v>347</v>
      </c>
    </row>
    <row r="743" spans="1:2" ht="16.5" customHeight="1">
      <c r="A743" s="178">
        <v>365</v>
      </c>
      <c r="B743" s="179" t="s">
        <v>446</v>
      </c>
    </row>
    <row r="744" spans="1:2" ht="16.5" customHeight="1">
      <c r="A744" s="178">
        <v>3651</v>
      </c>
      <c r="B744" s="179" t="s">
        <v>348</v>
      </c>
    </row>
    <row r="745" spans="1:2" ht="16.5" customHeight="1">
      <c r="A745" s="178">
        <v>36511</v>
      </c>
      <c r="B745" s="179" t="s">
        <v>200</v>
      </c>
    </row>
    <row r="746" spans="1:2" ht="16.5" customHeight="1">
      <c r="A746" s="178">
        <v>36512</v>
      </c>
      <c r="B746" s="179" t="s">
        <v>335</v>
      </c>
    </row>
    <row r="747" spans="1:2" ht="16.5" customHeight="1">
      <c r="A747" s="178">
        <v>3652</v>
      </c>
      <c r="B747" s="179" t="s">
        <v>349</v>
      </c>
    </row>
    <row r="748" spans="1:2" ht="16.5" customHeight="1">
      <c r="A748" s="178">
        <v>36521</v>
      </c>
      <c r="B748" s="179" t="s">
        <v>200</v>
      </c>
    </row>
    <row r="749" spans="1:2" ht="16.5" customHeight="1">
      <c r="A749" s="178">
        <v>36522</v>
      </c>
      <c r="B749" s="179" t="s">
        <v>335</v>
      </c>
    </row>
    <row r="750" spans="1:2" ht="16.5" customHeight="1">
      <c r="A750" s="178">
        <v>366</v>
      </c>
      <c r="B750" s="179" t="s">
        <v>447</v>
      </c>
    </row>
    <row r="751" spans="1:2" ht="16.5" customHeight="1">
      <c r="A751" s="178">
        <v>3661</v>
      </c>
      <c r="B751" s="179" t="s">
        <v>368</v>
      </c>
    </row>
    <row r="752" spans="1:2" ht="16.5" customHeight="1">
      <c r="A752" s="178">
        <v>3662</v>
      </c>
      <c r="B752" s="179" t="s">
        <v>448</v>
      </c>
    </row>
    <row r="753" spans="1:2" ht="16.5" customHeight="1">
      <c r="A753" s="176">
        <v>37</v>
      </c>
      <c r="B753" s="177" t="s">
        <v>449</v>
      </c>
    </row>
    <row r="754" spans="1:2" ht="16.5" customHeight="1">
      <c r="A754" s="178">
        <v>371</v>
      </c>
      <c r="B754" s="179" t="s">
        <v>450</v>
      </c>
    </row>
    <row r="755" spans="1:2" ht="16.5" customHeight="1">
      <c r="A755" s="178">
        <v>3711</v>
      </c>
      <c r="B755" s="179" t="s">
        <v>451</v>
      </c>
    </row>
    <row r="756" spans="1:2" ht="16.5" customHeight="1">
      <c r="A756" s="178">
        <v>3712</v>
      </c>
      <c r="B756" s="179" t="s">
        <v>452</v>
      </c>
    </row>
    <row r="757" spans="1:2" ht="16.5" customHeight="1">
      <c r="A757" s="178">
        <v>372</v>
      </c>
      <c r="B757" s="179" t="s">
        <v>453</v>
      </c>
    </row>
    <row r="758" spans="1:2" ht="16.5" customHeight="1">
      <c r="A758" s="178">
        <v>3721</v>
      </c>
      <c r="B758" s="179" t="s">
        <v>454</v>
      </c>
    </row>
    <row r="759" spans="1:2" ht="16.5" customHeight="1">
      <c r="A759" s="178">
        <v>3722</v>
      </c>
      <c r="B759" s="179" t="s">
        <v>455</v>
      </c>
    </row>
    <row r="760" spans="1:2" ht="16.5" customHeight="1">
      <c r="A760" s="178">
        <v>373</v>
      </c>
      <c r="B760" s="179" t="s">
        <v>456</v>
      </c>
    </row>
    <row r="761" spans="1:2" ht="16.5" customHeight="1">
      <c r="A761" s="178">
        <v>3731</v>
      </c>
      <c r="B761" s="179" t="s">
        <v>457</v>
      </c>
    </row>
    <row r="762" spans="1:2" ht="16.5" customHeight="1">
      <c r="A762" s="178">
        <v>3732</v>
      </c>
      <c r="B762" s="179" t="s">
        <v>458</v>
      </c>
    </row>
    <row r="763" spans="1:2" ht="16.5" customHeight="1">
      <c r="A763" s="176">
        <v>38</v>
      </c>
      <c r="B763" s="177" t="s">
        <v>459</v>
      </c>
    </row>
    <row r="764" spans="1:2" ht="16.5" customHeight="1">
      <c r="A764" s="178">
        <v>381</v>
      </c>
      <c r="B764" s="179" t="s">
        <v>460</v>
      </c>
    </row>
    <row r="765" spans="1:2" ht="16.5" customHeight="1">
      <c r="A765" s="178">
        <v>3811</v>
      </c>
      <c r="B765" s="179" t="s">
        <v>461</v>
      </c>
    </row>
    <row r="766" spans="1:2" ht="16.5" customHeight="1">
      <c r="A766" s="178">
        <v>3812</v>
      </c>
      <c r="B766" s="179" t="s">
        <v>462</v>
      </c>
    </row>
    <row r="767" spans="1:2" ht="16.5" customHeight="1">
      <c r="A767" s="178">
        <v>3813</v>
      </c>
      <c r="B767" s="179" t="s">
        <v>224</v>
      </c>
    </row>
    <row r="768" spans="1:2" ht="16.5" customHeight="1">
      <c r="A768" s="178">
        <v>382</v>
      </c>
      <c r="B768" s="179" t="s">
        <v>463</v>
      </c>
    </row>
    <row r="769" spans="1:2" ht="16.5" customHeight="1">
      <c r="A769" s="178">
        <v>3821</v>
      </c>
      <c r="B769" s="179" t="s">
        <v>464</v>
      </c>
    </row>
    <row r="770" spans="1:2" ht="16.5" customHeight="1">
      <c r="A770" s="178">
        <v>3822</v>
      </c>
      <c r="B770" s="179" t="s">
        <v>465</v>
      </c>
    </row>
    <row r="771" spans="1:2" ht="16.5" customHeight="1">
      <c r="A771" s="178">
        <v>3823</v>
      </c>
      <c r="B771" s="179" t="s">
        <v>466</v>
      </c>
    </row>
    <row r="772" spans="1:2" ht="16.5" customHeight="1">
      <c r="A772" s="178">
        <v>3829</v>
      </c>
      <c r="B772" s="179" t="s">
        <v>224</v>
      </c>
    </row>
    <row r="773" spans="1:2" ht="16.5" customHeight="1">
      <c r="A773" s="176">
        <v>39</v>
      </c>
      <c r="B773" s="177" t="s">
        <v>467</v>
      </c>
    </row>
    <row r="774" spans="1:2" ht="16.5" customHeight="1">
      <c r="A774" s="178">
        <v>391</v>
      </c>
      <c r="B774" s="179" t="s">
        <v>468</v>
      </c>
    </row>
    <row r="775" spans="1:2" ht="16.5" customHeight="1">
      <c r="A775" s="178">
        <v>3911</v>
      </c>
      <c r="B775" s="179" t="s">
        <v>469</v>
      </c>
    </row>
    <row r="776" spans="1:2" ht="16.5" customHeight="1">
      <c r="A776" s="178">
        <v>39111</v>
      </c>
      <c r="B776" s="179" t="s">
        <v>470</v>
      </c>
    </row>
    <row r="777" spans="1:2" ht="16.5" customHeight="1">
      <c r="A777" s="178">
        <v>39112</v>
      </c>
      <c r="B777" s="179" t="s">
        <v>471</v>
      </c>
    </row>
    <row r="778" spans="1:2" ht="16.5" customHeight="1">
      <c r="A778" s="178">
        <v>39113</v>
      </c>
      <c r="B778" s="179" t="s">
        <v>472</v>
      </c>
    </row>
    <row r="779" spans="1:2" ht="16.5" customHeight="1">
      <c r="A779" s="178">
        <v>3912</v>
      </c>
      <c r="B779" s="179" t="s">
        <v>473</v>
      </c>
    </row>
    <row r="780" spans="1:2" ht="16.5" customHeight="1">
      <c r="A780" s="178">
        <v>39121</v>
      </c>
      <c r="B780" s="179" t="s">
        <v>474</v>
      </c>
    </row>
    <row r="781" spans="1:2" ht="16.5" customHeight="1">
      <c r="A781" s="178">
        <v>39122</v>
      </c>
      <c r="B781" s="179" t="s">
        <v>475</v>
      </c>
    </row>
    <row r="782" spans="1:2" ht="16.5" customHeight="1">
      <c r="A782" s="178">
        <v>39123</v>
      </c>
      <c r="B782" s="179" t="s">
        <v>476</v>
      </c>
    </row>
    <row r="783" spans="1:2" ht="16.5" customHeight="1">
      <c r="A783" s="178">
        <v>39124</v>
      </c>
      <c r="B783" s="179" t="s">
        <v>477</v>
      </c>
    </row>
    <row r="784" spans="1:2" ht="16.5" customHeight="1">
      <c r="A784" s="178">
        <v>39126</v>
      </c>
      <c r="B784" s="179" t="s">
        <v>478</v>
      </c>
    </row>
    <row r="785" spans="1:2" ht="16.5" customHeight="1">
      <c r="A785" s="178">
        <v>3913</v>
      </c>
      <c r="B785" s="179" t="s">
        <v>479</v>
      </c>
    </row>
    <row r="786" spans="1:2" ht="16.5" customHeight="1">
      <c r="A786" s="178">
        <v>39131</v>
      </c>
      <c r="B786" s="179" t="s">
        <v>332</v>
      </c>
    </row>
    <row r="787" spans="1:2" ht="16.5" customHeight="1">
      <c r="A787" s="178">
        <v>39132</v>
      </c>
      <c r="B787" s="179" t="s">
        <v>336</v>
      </c>
    </row>
    <row r="788" spans="1:2" ht="16.5" customHeight="1">
      <c r="A788" s="178">
        <v>39133</v>
      </c>
      <c r="B788" s="179" t="s">
        <v>337</v>
      </c>
    </row>
    <row r="789" spans="1:2" ht="16.5" customHeight="1">
      <c r="A789" s="178">
        <v>39134</v>
      </c>
      <c r="B789" s="179" t="s">
        <v>338</v>
      </c>
    </row>
    <row r="790" spans="1:2" ht="16.5" customHeight="1">
      <c r="A790" s="178">
        <v>39135</v>
      </c>
      <c r="B790" s="179" t="s">
        <v>339</v>
      </c>
    </row>
    <row r="791" spans="1:2" ht="16.5" customHeight="1">
      <c r="A791" s="178">
        <v>39136</v>
      </c>
      <c r="B791" s="179" t="s">
        <v>340</v>
      </c>
    </row>
    <row r="792" spans="1:2" ht="16.5" customHeight="1">
      <c r="A792" s="178">
        <v>3914</v>
      </c>
      <c r="B792" s="179" t="s">
        <v>480</v>
      </c>
    </row>
    <row r="793" spans="1:2" ht="16.5" customHeight="1">
      <c r="A793" s="178">
        <v>39141</v>
      </c>
      <c r="B793" s="179" t="s">
        <v>332</v>
      </c>
    </row>
    <row r="794" spans="1:2" ht="16.5" customHeight="1">
      <c r="A794" s="178">
        <v>39142</v>
      </c>
      <c r="B794" s="179" t="s">
        <v>336</v>
      </c>
    </row>
    <row r="795" spans="1:2" ht="16.5" customHeight="1">
      <c r="A795" s="178">
        <v>39143</v>
      </c>
      <c r="B795" s="179" t="s">
        <v>337</v>
      </c>
    </row>
    <row r="796" spans="1:2" ht="16.5" customHeight="1">
      <c r="A796" s="178">
        <v>39144</v>
      </c>
      <c r="B796" s="179" t="s">
        <v>338</v>
      </c>
    </row>
    <row r="797" spans="1:2" ht="16.5" customHeight="1">
      <c r="A797" s="178">
        <v>39145</v>
      </c>
      <c r="B797" s="179" t="s">
        <v>339</v>
      </c>
    </row>
    <row r="798" spans="1:2" ht="16.5" customHeight="1">
      <c r="A798" s="178">
        <v>39146</v>
      </c>
      <c r="B798" s="179" t="s">
        <v>340</v>
      </c>
    </row>
    <row r="799" spans="1:2" ht="16.5" customHeight="1">
      <c r="A799" s="178">
        <v>3915</v>
      </c>
      <c r="B799" s="179" t="s">
        <v>481</v>
      </c>
    </row>
    <row r="800" spans="1:2" ht="16.5" customHeight="1">
      <c r="A800" s="178">
        <v>39151</v>
      </c>
      <c r="B800" s="179" t="s">
        <v>332</v>
      </c>
    </row>
    <row r="801" spans="1:2" ht="16.5" customHeight="1">
      <c r="A801" s="178">
        <v>39152</v>
      </c>
      <c r="B801" s="179" t="s">
        <v>336</v>
      </c>
    </row>
    <row r="802" spans="1:2" ht="16.5" customHeight="1">
      <c r="A802" s="178">
        <v>3916</v>
      </c>
      <c r="B802" s="179" t="s">
        <v>482</v>
      </c>
    </row>
    <row r="803" spans="1:2" ht="16.5" customHeight="1">
      <c r="A803" s="178">
        <v>39161</v>
      </c>
      <c r="B803" s="179" t="s">
        <v>483</v>
      </c>
    </row>
    <row r="804" spans="1:2" ht="16.5" customHeight="1">
      <c r="A804" s="178">
        <v>39162</v>
      </c>
      <c r="B804" s="179" t="s">
        <v>484</v>
      </c>
    </row>
    <row r="805" spans="1:2" ht="16.5" customHeight="1">
      <c r="A805" s="178">
        <v>3917</v>
      </c>
      <c r="B805" s="179" t="s">
        <v>485</v>
      </c>
    </row>
    <row r="806" spans="1:2" ht="16.5" customHeight="1">
      <c r="A806" s="178">
        <v>39171</v>
      </c>
      <c r="B806" s="179" t="s">
        <v>483</v>
      </c>
    </row>
    <row r="807" spans="1:2" ht="16.5" customHeight="1">
      <c r="A807" s="178">
        <v>39172</v>
      </c>
      <c r="B807" s="179" t="s">
        <v>484</v>
      </c>
    </row>
    <row r="808" spans="1:2" ht="16.5" customHeight="1">
      <c r="A808" s="178">
        <v>392</v>
      </c>
      <c r="B808" s="179" t="s">
        <v>486</v>
      </c>
    </row>
    <row r="809" spans="1:2" ht="16.5" customHeight="1">
      <c r="A809" s="178">
        <v>3921</v>
      </c>
      <c r="B809" s="179" t="s">
        <v>487</v>
      </c>
    </row>
    <row r="810" spans="1:2" ht="16.5" customHeight="1">
      <c r="A810" s="178">
        <v>39211</v>
      </c>
      <c r="B810" s="179" t="s">
        <v>355</v>
      </c>
    </row>
    <row r="811" spans="1:2" ht="16.5" customHeight="1">
      <c r="A811" s="178">
        <v>39212</v>
      </c>
      <c r="B811" s="179" t="s">
        <v>342</v>
      </c>
    </row>
    <row r="812" spans="1:2" ht="16.5" customHeight="1">
      <c r="A812" s="178">
        <v>39213</v>
      </c>
      <c r="B812" s="179" t="s">
        <v>343</v>
      </c>
    </row>
    <row r="813" spans="1:2" ht="16.5" customHeight="1">
      <c r="A813" s="178">
        <v>39214</v>
      </c>
      <c r="B813" s="179" t="s">
        <v>344</v>
      </c>
    </row>
    <row r="814" spans="1:2" ht="16.5" customHeight="1">
      <c r="A814" s="178">
        <v>39215</v>
      </c>
      <c r="B814" s="179" t="s">
        <v>345</v>
      </c>
    </row>
    <row r="815" spans="1:2" ht="16.5" customHeight="1">
      <c r="A815" s="178">
        <v>39219</v>
      </c>
      <c r="B815" s="179" t="s">
        <v>347</v>
      </c>
    </row>
    <row r="816" spans="1:2" ht="16.5" customHeight="1">
      <c r="A816" s="178">
        <v>3922</v>
      </c>
      <c r="B816" s="179" t="s">
        <v>488</v>
      </c>
    </row>
    <row r="817" spans="1:2" ht="16.5" customHeight="1">
      <c r="A817" s="178">
        <v>39221</v>
      </c>
      <c r="B817" s="179" t="s">
        <v>355</v>
      </c>
    </row>
    <row r="818" spans="1:2" ht="16.5" customHeight="1">
      <c r="A818" s="178">
        <v>39222</v>
      </c>
      <c r="B818" s="179" t="s">
        <v>342</v>
      </c>
    </row>
    <row r="819" spans="1:2" ht="16.5" customHeight="1">
      <c r="A819" s="178">
        <v>39223</v>
      </c>
      <c r="B819" s="179" t="s">
        <v>343</v>
      </c>
    </row>
    <row r="820" spans="1:2" ht="16.5" customHeight="1">
      <c r="A820" s="178">
        <v>39224</v>
      </c>
      <c r="B820" s="179" t="s">
        <v>344</v>
      </c>
    </row>
    <row r="821" spans="1:2" ht="16.5" customHeight="1">
      <c r="A821" s="178">
        <v>39225</v>
      </c>
      <c r="B821" s="179" t="s">
        <v>345</v>
      </c>
    </row>
    <row r="822" spans="1:2" ht="16.5" customHeight="1">
      <c r="A822" s="178">
        <v>39229</v>
      </c>
      <c r="B822" s="179" t="s">
        <v>347</v>
      </c>
    </row>
    <row r="823" spans="1:2" ht="16.5" customHeight="1">
      <c r="A823" s="178">
        <v>3923</v>
      </c>
      <c r="B823" s="179" t="s">
        <v>489</v>
      </c>
    </row>
    <row r="824" spans="1:2" ht="16.5" customHeight="1">
      <c r="A824" s="178">
        <v>39234</v>
      </c>
      <c r="B824" s="179" t="s">
        <v>344</v>
      </c>
    </row>
    <row r="825" spans="1:2" ht="16.5" customHeight="1">
      <c r="A825" s="178">
        <v>393</v>
      </c>
      <c r="B825" s="179" t="s">
        <v>490</v>
      </c>
    </row>
    <row r="826" spans="1:2" ht="16.5" customHeight="1">
      <c r="A826" s="178">
        <v>3931</v>
      </c>
      <c r="B826" s="179" t="s">
        <v>491</v>
      </c>
    </row>
    <row r="827" spans="1:2" ht="16.5" customHeight="1">
      <c r="A827" s="178"/>
      <c r="B827" s="175" t="s">
        <v>492</v>
      </c>
    </row>
    <row r="828" spans="1:2" ht="16.5" customHeight="1">
      <c r="A828" s="176">
        <v>40</v>
      </c>
      <c r="B828" s="177" t="s">
        <v>493</v>
      </c>
    </row>
    <row r="829" spans="1:2" ht="16.5" customHeight="1">
      <c r="A829" s="178">
        <v>401</v>
      </c>
      <c r="B829" s="179" t="s">
        <v>494</v>
      </c>
    </row>
    <row r="830" spans="1:2" ht="16.5" customHeight="1">
      <c r="A830" s="178">
        <v>4011</v>
      </c>
      <c r="B830" s="179" t="s">
        <v>495</v>
      </c>
    </row>
    <row r="831" spans="1:2" ht="16.5" customHeight="1">
      <c r="A831" s="178">
        <v>40111</v>
      </c>
      <c r="B831" s="179" t="s">
        <v>496</v>
      </c>
    </row>
    <row r="832" spans="1:2" ht="16.5" customHeight="1">
      <c r="A832" s="178">
        <v>40112</v>
      </c>
      <c r="B832" s="179" t="s">
        <v>497</v>
      </c>
    </row>
    <row r="833" spans="1:2" ht="16.5" customHeight="1">
      <c r="A833" s="178">
        <v>40113</v>
      </c>
      <c r="B833" s="179" t="s">
        <v>498</v>
      </c>
    </row>
    <row r="834" spans="1:2" ht="16.5" customHeight="1">
      <c r="A834" s="178">
        <v>40114</v>
      </c>
      <c r="B834" s="179" t="s">
        <v>499</v>
      </c>
    </row>
    <row r="835" spans="1:2" ht="16.5" customHeight="1">
      <c r="A835" s="178">
        <v>4012</v>
      </c>
      <c r="B835" s="179" t="s">
        <v>500</v>
      </c>
    </row>
    <row r="836" spans="1:2" ht="16.5" customHeight="1">
      <c r="A836" s="178">
        <v>4015</v>
      </c>
      <c r="B836" s="179" t="s">
        <v>501</v>
      </c>
    </row>
    <row r="837" spans="1:2" ht="16.5" customHeight="1">
      <c r="A837" s="178">
        <v>40151</v>
      </c>
      <c r="B837" s="179" t="s">
        <v>502</v>
      </c>
    </row>
    <row r="838" spans="1:2" ht="16.5" customHeight="1">
      <c r="A838" s="178">
        <v>40152</v>
      </c>
      <c r="B838" s="179" t="s">
        <v>503</v>
      </c>
    </row>
    <row r="839" spans="1:2" ht="16.5" customHeight="1">
      <c r="A839" s="178">
        <v>4017</v>
      </c>
      <c r="B839" s="179" t="s">
        <v>504</v>
      </c>
    </row>
    <row r="840" spans="1:2" ht="16.5" customHeight="1">
      <c r="A840" s="178">
        <v>40171</v>
      </c>
      <c r="B840" s="179" t="s">
        <v>505</v>
      </c>
    </row>
    <row r="841" spans="1:2" ht="16.5" customHeight="1">
      <c r="A841" s="178">
        <v>40172</v>
      </c>
      <c r="B841" s="179" t="s">
        <v>506</v>
      </c>
    </row>
    <row r="842" spans="1:2" ht="16.5" customHeight="1">
      <c r="A842" s="178">
        <v>40173</v>
      </c>
      <c r="B842" s="179" t="s">
        <v>507</v>
      </c>
    </row>
    <row r="843" spans="1:2" ht="16.5" customHeight="1">
      <c r="A843" s="178">
        <v>40174</v>
      </c>
      <c r="B843" s="179" t="s">
        <v>508</v>
      </c>
    </row>
    <row r="844" spans="1:2" ht="16.5" customHeight="1">
      <c r="A844" s="178">
        <v>40175</v>
      </c>
      <c r="B844" s="179" t="s">
        <v>509</v>
      </c>
    </row>
    <row r="845" spans="1:2" ht="16.5" customHeight="1">
      <c r="A845" s="178">
        <v>4018</v>
      </c>
      <c r="B845" s="179" t="s">
        <v>510</v>
      </c>
    </row>
    <row r="846" spans="1:2" ht="16.5" customHeight="1">
      <c r="A846" s="178">
        <v>40181</v>
      </c>
      <c r="B846" s="179" t="s">
        <v>511</v>
      </c>
    </row>
    <row r="847" spans="1:2" ht="16.5" customHeight="1">
      <c r="A847" s="178">
        <v>40182</v>
      </c>
      <c r="B847" s="179" t="s">
        <v>512</v>
      </c>
    </row>
    <row r="848" spans="1:2" ht="16.5" customHeight="1">
      <c r="A848" s="178">
        <v>40183</v>
      </c>
      <c r="B848" s="179" t="s">
        <v>513</v>
      </c>
    </row>
    <row r="849" spans="1:2" ht="16.5" customHeight="1">
      <c r="A849" s="178">
        <v>40184</v>
      </c>
      <c r="B849" s="179" t="s">
        <v>249</v>
      </c>
    </row>
    <row r="850" spans="1:2" ht="16.5" customHeight="1">
      <c r="A850" s="178">
        <v>40185</v>
      </c>
      <c r="B850" s="179" t="s">
        <v>514</v>
      </c>
    </row>
    <row r="851" spans="1:2" ht="16.5" customHeight="1">
      <c r="A851" s="178">
        <v>40186</v>
      </c>
      <c r="B851" s="179" t="s">
        <v>515</v>
      </c>
    </row>
    <row r="852" spans="1:2" ht="16.5" customHeight="1">
      <c r="A852" s="178">
        <v>40189</v>
      </c>
      <c r="B852" s="179" t="s">
        <v>516</v>
      </c>
    </row>
    <row r="853" spans="1:2" ht="16.5" customHeight="1">
      <c r="A853" s="178">
        <v>402</v>
      </c>
      <c r="B853" s="179" t="s">
        <v>517</v>
      </c>
    </row>
    <row r="854" spans="1:2" ht="16.5" customHeight="1">
      <c r="A854" s="178">
        <v>403</v>
      </c>
      <c r="B854" s="179" t="s">
        <v>518</v>
      </c>
    </row>
    <row r="855" spans="1:2" ht="16.5" customHeight="1">
      <c r="A855" s="178">
        <v>4031</v>
      </c>
      <c r="B855" s="179" t="s">
        <v>519</v>
      </c>
    </row>
    <row r="856" spans="1:2" ht="16.5" customHeight="1">
      <c r="A856" s="178">
        <v>4032</v>
      </c>
      <c r="B856" s="179" t="s">
        <v>520</v>
      </c>
    </row>
    <row r="857" spans="1:2" ht="16.5" customHeight="1">
      <c r="A857" s="178">
        <v>4033</v>
      </c>
      <c r="B857" s="179" t="s">
        <v>521</v>
      </c>
    </row>
    <row r="858" spans="1:2" ht="16.5" customHeight="1">
      <c r="A858" s="178">
        <v>4034</v>
      </c>
      <c r="B858" s="179" t="s">
        <v>522</v>
      </c>
    </row>
    <row r="859" spans="1:2" ht="16.5" customHeight="1">
      <c r="A859" s="178">
        <v>4039</v>
      </c>
      <c r="B859" s="179" t="s">
        <v>523</v>
      </c>
    </row>
    <row r="860" spans="1:2" ht="16.5" customHeight="1">
      <c r="A860" s="178">
        <v>405</v>
      </c>
      <c r="B860" s="179" t="s">
        <v>524</v>
      </c>
    </row>
    <row r="861" spans="1:2" ht="16.5" customHeight="1">
      <c r="A861" s="178">
        <v>406</v>
      </c>
      <c r="B861" s="179" t="s">
        <v>525</v>
      </c>
    </row>
    <row r="862" spans="1:2" ht="16.5" customHeight="1">
      <c r="A862" s="178">
        <v>4061</v>
      </c>
      <c r="B862" s="179" t="s">
        <v>526</v>
      </c>
    </row>
    <row r="863" spans="1:2" ht="16.5" customHeight="1">
      <c r="A863" s="178">
        <v>40611</v>
      </c>
      <c r="B863" s="179" t="s">
        <v>527</v>
      </c>
    </row>
    <row r="864" spans="1:2" ht="16.5" customHeight="1">
      <c r="A864" s="178">
        <v>40612</v>
      </c>
      <c r="B864" s="179" t="s">
        <v>528</v>
      </c>
    </row>
    <row r="865" spans="1:2" ht="16.5" customHeight="1">
      <c r="A865" s="178">
        <v>40613</v>
      </c>
      <c r="B865" s="179" t="s">
        <v>529</v>
      </c>
    </row>
    <row r="866" spans="1:2" ht="16.5" customHeight="1">
      <c r="A866" s="178">
        <v>40614</v>
      </c>
      <c r="B866" s="179" t="s">
        <v>530</v>
      </c>
    </row>
    <row r="867" spans="1:2" ht="16.5" customHeight="1">
      <c r="A867" s="178">
        <v>40615</v>
      </c>
      <c r="B867" s="179" t="s">
        <v>531</v>
      </c>
    </row>
    <row r="868" spans="1:2" ht="16.5" customHeight="1">
      <c r="A868" s="178">
        <v>40616</v>
      </c>
      <c r="B868" s="179" t="s">
        <v>532</v>
      </c>
    </row>
    <row r="869" spans="1:2" ht="16.5" customHeight="1">
      <c r="A869" s="178">
        <v>4062</v>
      </c>
      <c r="B869" s="179" t="s">
        <v>533</v>
      </c>
    </row>
    <row r="870" spans="1:2" ht="16.5" customHeight="1">
      <c r="A870" s="178">
        <v>4063</v>
      </c>
      <c r="B870" s="179" t="s">
        <v>534</v>
      </c>
    </row>
    <row r="871" spans="1:2" ht="16.5" customHeight="1">
      <c r="A871" s="178">
        <v>40631</v>
      </c>
      <c r="B871" s="179" t="s">
        <v>535</v>
      </c>
    </row>
    <row r="872" spans="1:2" ht="16.5" customHeight="1">
      <c r="A872" s="178">
        <v>40632</v>
      </c>
      <c r="B872" s="179" t="s">
        <v>536</v>
      </c>
    </row>
    <row r="873" spans="1:2" ht="16.5" customHeight="1">
      <c r="A873" s="178">
        <v>40633</v>
      </c>
      <c r="B873" s="179" t="s">
        <v>537</v>
      </c>
    </row>
    <row r="874" spans="1:2" ht="16.5" customHeight="1">
      <c r="A874" s="178">
        <v>40634</v>
      </c>
      <c r="B874" s="179" t="s">
        <v>538</v>
      </c>
    </row>
    <row r="875" spans="1:2" ht="16.5" customHeight="1">
      <c r="A875" s="178">
        <v>40635</v>
      </c>
      <c r="B875" s="179" t="s">
        <v>539</v>
      </c>
    </row>
    <row r="876" spans="1:2" ht="16.5" customHeight="1">
      <c r="A876" s="178">
        <v>407</v>
      </c>
      <c r="B876" s="179" t="s">
        <v>540</v>
      </c>
    </row>
    <row r="877" spans="1:2" ht="16.5" customHeight="1">
      <c r="A877" s="178">
        <v>408</v>
      </c>
      <c r="B877" s="179" t="s">
        <v>541</v>
      </c>
    </row>
    <row r="878" spans="1:2" ht="16.5" customHeight="1">
      <c r="A878" s="178">
        <v>4081</v>
      </c>
      <c r="B878" s="179" t="s">
        <v>542</v>
      </c>
    </row>
    <row r="879" spans="1:2" ht="16.5" customHeight="1">
      <c r="A879" s="178">
        <v>4082</v>
      </c>
      <c r="B879" s="179" t="s">
        <v>543</v>
      </c>
    </row>
    <row r="880" spans="1:2" ht="16.5" customHeight="1">
      <c r="A880" s="178">
        <v>409</v>
      </c>
      <c r="B880" s="179" t="s">
        <v>544</v>
      </c>
    </row>
    <row r="881" spans="1:2" ht="16.5" customHeight="1">
      <c r="A881" s="176">
        <v>41</v>
      </c>
      <c r="B881" s="177" t="s">
        <v>545</v>
      </c>
    </row>
    <row r="882" spans="1:2" ht="16.5" customHeight="1">
      <c r="A882" s="178">
        <v>411</v>
      </c>
      <c r="B882" s="179" t="s">
        <v>546</v>
      </c>
    </row>
    <row r="883" spans="1:2" ht="16.5" customHeight="1">
      <c r="A883" s="178">
        <v>4111</v>
      </c>
      <c r="B883" s="179" t="s">
        <v>547</v>
      </c>
    </row>
    <row r="884" spans="1:2" ht="16.5" customHeight="1">
      <c r="A884" s="178">
        <v>4112</v>
      </c>
      <c r="B884" s="179" t="s">
        <v>548</v>
      </c>
    </row>
    <row r="885" spans="1:2" ht="16.5" customHeight="1">
      <c r="A885" s="178">
        <v>4113</v>
      </c>
      <c r="B885" s="179" t="s">
        <v>549</v>
      </c>
    </row>
    <row r="886" spans="1:2" ht="16.5" customHeight="1">
      <c r="A886" s="178">
        <v>4114</v>
      </c>
      <c r="B886" s="179" t="s">
        <v>550</v>
      </c>
    </row>
    <row r="887" spans="1:2" ht="16.5" customHeight="1">
      <c r="A887" s="178">
        <v>4115</v>
      </c>
      <c r="B887" s="179" t="s">
        <v>551</v>
      </c>
    </row>
    <row r="888" spans="1:2" ht="16.5" customHeight="1">
      <c r="A888" s="178">
        <v>413</v>
      </c>
      <c r="B888" s="179" t="s">
        <v>552</v>
      </c>
    </row>
    <row r="889" spans="1:2" ht="16.5" customHeight="1">
      <c r="A889" s="178">
        <v>415</v>
      </c>
      <c r="B889" s="179" t="s">
        <v>553</v>
      </c>
    </row>
    <row r="890" spans="1:2" ht="16.5" customHeight="1">
      <c r="A890" s="178">
        <v>4151</v>
      </c>
      <c r="B890" s="179" t="s">
        <v>554</v>
      </c>
    </row>
    <row r="891" spans="1:2" ht="16.5" customHeight="1">
      <c r="A891" s="178">
        <v>4152</v>
      </c>
      <c r="B891" s="179" t="s">
        <v>555</v>
      </c>
    </row>
    <row r="892" spans="1:2" ht="16.5" customHeight="1">
      <c r="A892" s="178">
        <v>4153</v>
      </c>
      <c r="B892" s="179" t="s">
        <v>556</v>
      </c>
    </row>
    <row r="893" spans="1:2" ht="16.5" customHeight="1">
      <c r="A893" s="178">
        <v>419</v>
      </c>
      <c r="B893" s="179" t="s">
        <v>557</v>
      </c>
    </row>
    <row r="894" spans="1:2" ht="16.5" customHeight="1">
      <c r="A894" s="176">
        <v>42</v>
      </c>
      <c r="B894" s="177" t="s">
        <v>558</v>
      </c>
    </row>
    <row r="895" spans="1:2" ht="16.5" customHeight="1">
      <c r="A895" s="178">
        <v>421</v>
      </c>
      <c r="B895" s="179" t="s">
        <v>559</v>
      </c>
    </row>
    <row r="896" spans="1:2" ht="16.5" customHeight="1">
      <c r="A896" s="178">
        <v>4211</v>
      </c>
      <c r="B896" s="179" t="s">
        <v>212</v>
      </c>
    </row>
    <row r="897" spans="1:2" ht="16.5" customHeight="1">
      <c r="A897" s="178">
        <v>4212</v>
      </c>
      <c r="B897" s="179" t="s">
        <v>560</v>
      </c>
    </row>
    <row r="898" spans="1:2" ht="16.5" customHeight="1">
      <c r="A898" s="178">
        <v>422</v>
      </c>
      <c r="B898" s="179" t="s">
        <v>561</v>
      </c>
    </row>
    <row r="899" spans="1:2" ht="16.5" customHeight="1">
      <c r="A899" s="178">
        <v>423</v>
      </c>
      <c r="B899" s="179" t="s">
        <v>562</v>
      </c>
    </row>
    <row r="900" spans="1:2" ht="16.5" customHeight="1">
      <c r="A900" s="178">
        <v>424</v>
      </c>
      <c r="B900" s="179" t="s">
        <v>563</v>
      </c>
    </row>
    <row r="901" spans="1:2" ht="16.5" customHeight="1">
      <c r="A901" s="176">
        <v>43</v>
      </c>
      <c r="B901" s="177" t="s">
        <v>564</v>
      </c>
    </row>
    <row r="902" spans="1:2" ht="16.5" customHeight="1">
      <c r="A902" s="178">
        <v>431</v>
      </c>
      <c r="B902" s="179" t="s">
        <v>559</v>
      </c>
    </row>
    <row r="903" spans="1:2" ht="16.5" customHeight="1">
      <c r="A903" s="178">
        <v>4311</v>
      </c>
      <c r="B903" s="179" t="s">
        <v>212</v>
      </c>
    </row>
    <row r="904" spans="1:2" ht="16.5" customHeight="1">
      <c r="A904" s="178">
        <v>43111</v>
      </c>
      <c r="B904" s="179" t="s">
        <v>220</v>
      </c>
    </row>
    <row r="905" spans="1:2" ht="16.5" customHeight="1">
      <c r="A905" s="178">
        <v>43112</v>
      </c>
      <c r="B905" s="179" t="s">
        <v>221</v>
      </c>
    </row>
    <row r="906" spans="1:2" ht="16.5" customHeight="1">
      <c r="A906" s="178">
        <v>43113</v>
      </c>
      <c r="B906" s="179" t="s">
        <v>222</v>
      </c>
    </row>
    <row r="907" spans="1:2" ht="16.5" customHeight="1">
      <c r="A907" s="178">
        <v>43114</v>
      </c>
      <c r="B907" s="179" t="s">
        <v>223</v>
      </c>
    </row>
    <row r="908" spans="1:2" ht="16.5" customHeight="1">
      <c r="A908" s="178">
        <v>43115</v>
      </c>
      <c r="B908" s="179" t="s">
        <v>224</v>
      </c>
    </row>
    <row r="909" spans="1:2" ht="16.5" customHeight="1">
      <c r="A909" s="178">
        <v>4312</v>
      </c>
      <c r="B909" s="179" t="s">
        <v>560</v>
      </c>
    </row>
    <row r="910" spans="1:2" ht="16.5" customHeight="1">
      <c r="A910" s="178">
        <v>43121</v>
      </c>
      <c r="B910" s="179" t="s">
        <v>220</v>
      </c>
    </row>
    <row r="911" spans="1:2" ht="16.5" customHeight="1">
      <c r="A911" s="178">
        <v>43122</v>
      </c>
      <c r="B911" s="179" t="s">
        <v>221</v>
      </c>
    </row>
    <row r="912" spans="1:2" ht="16.5" customHeight="1">
      <c r="A912" s="178">
        <v>43123</v>
      </c>
      <c r="B912" s="179" t="s">
        <v>222</v>
      </c>
    </row>
    <row r="913" spans="1:2" ht="16.5" customHeight="1">
      <c r="A913" s="178">
        <v>43124</v>
      </c>
      <c r="B913" s="179" t="s">
        <v>223</v>
      </c>
    </row>
    <row r="914" spans="1:2" ht="16.5" customHeight="1">
      <c r="A914" s="178">
        <v>43125</v>
      </c>
      <c r="B914" s="179" t="s">
        <v>224</v>
      </c>
    </row>
    <row r="915" spans="1:2" ht="16.5" customHeight="1">
      <c r="A915" s="178">
        <v>432</v>
      </c>
      <c r="B915" s="179" t="s">
        <v>565</v>
      </c>
    </row>
    <row r="916" spans="1:2" ht="16.5" customHeight="1">
      <c r="A916" s="178">
        <v>4321</v>
      </c>
      <c r="B916" s="179" t="s">
        <v>565</v>
      </c>
    </row>
    <row r="917" spans="1:2" ht="16.5" customHeight="1">
      <c r="A917" s="178">
        <v>43211</v>
      </c>
      <c r="B917" s="179" t="s">
        <v>220</v>
      </c>
    </row>
    <row r="918" spans="1:2" ht="16.5" customHeight="1">
      <c r="A918" s="178">
        <v>43212</v>
      </c>
      <c r="B918" s="179" t="s">
        <v>221</v>
      </c>
    </row>
    <row r="919" spans="1:2" ht="16.5" customHeight="1">
      <c r="A919" s="178">
        <v>43213</v>
      </c>
      <c r="B919" s="179" t="s">
        <v>222</v>
      </c>
    </row>
    <row r="920" spans="1:2" ht="16.5" customHeight="1">
      <c r="A920" s="178">
        <v>43214</v>
      </c>
      <c r="B920" s="179" t="s">
        <v>223</v>
      </c>
    </row>
    <row r="921" spans="1:2" ht="16.5" customHeight="1">
      <c r="A921" s="178">
        <v>43215</v>
      </c>
      <c r="B921" s="179" t="s">
        <v>224</v>
      </c>
    </row>
    <row r="922" spans="1:2" ht="16.5" customHeight="1">
      <c r="A922" s="178">
        <v>433</v>
      </c>
      <c r="B922" s="179" t="s">
        <v>562</v>
      </c>
    </row>
    <row r="923" spans="1:2" ht="16.5" customHeight="1">
      <c r="A923" s="178">
        <v>4331</v>
      </c>
      <c r="B923" s="179" t="s">
        <v>562</v>
      </c>
    </row>
    <row r="924" spans="1:2" ht="16.5" customHeight="1">
      <c r="A924" s="178">
        <v>43311</v>
      </c>
      <c r="B924" s="179" t="s">
        <v>220</v>
      </c>
    </row>
    <row r="925" spans="1:2" ht="16.5" customHeight="1">
      <c r="A925" s="178">
        <v>43312</v>
      </c>
      <c r="B925" s="179" t="s">
        <v>221</v>
      </c>
    </row>
    <row r="926" spans="1:2" ht="16.5" customHeight="1">
      <c r="A926" s="178">
        <v>43313</v>
      </c>
      <c r="B926" s="179" t="s">
        <v>222</v>
      </c>
    </row>
    <row r="927" spans="1:2" ht="16.5" customHeight="1">
      <c r="A927" s="178">
        <v>43314</v>
      </c>
      <c r="B927" s="179" t="s">
        <v>223</v>
      </c>
    </row>
    <row r="928" spans="1:2" ht="16.5" customHeight="1">
      <c r="A928" s="178">
        <v>43315</v>
      </c>
      <c r="B928" s="179" t="s">
        <v>224</v>
      </c>
    </row>
    <row r="929" spans="1:2" ht="16.5" customHeight="1">
      <c r="A929" s="178">
        <v>434</v>
      </c>
      <c r="B929" s="179" t="s">
        <v>563</v>
      </c>
    </row>
    <row r="930" spans="1:2" ht="16.5" customHeight="1">
      <c r="A930" s="178">
        <v>4341</v>
      </c>
      <c r="B930" s="179" t="s">
        <v>563</v>
      </c>
    </row>
    <row r="931" spans="1:2" ht="16.5" customHeight="1">
      <c r="A931" s="178">
        <v>43411</v>
      </c>
      <c r="B931" s="179" t="s">
        <v>220</v>
      </c>
    </row>
    <row r="932" spans="1:2" ht="16.5" customHeight="1">
      <c r="A932" s="178">
        <v>43412</v>
      </c>
      <c r="B932" s="179" t="s">
        <v>221</v>
      </c>
    </row>
    <row r="933" spans="1:2" ht="16.5" customHeight="1">
      <c r="A933" s="178">
        <v>43413</v>
      </c>
      <c r="B933" s="179" t="s">
        <v>222</v>
      </c>
    </row>
    <row r="934" spans="1:2" ht="16.5" customHeight="1">
      <c r="A934" s="178">
        <v>43414</v>
      </c>
      <c r="B934" s="179" t="s">
        <v>223</v>
      </c>
    </row>
    <row r="935" spans="1:2" ht="16.5" customHeight="1">
      <c r="A935" s="178">
        <v>43415</v>
      </c>
      <c r="B935" s="179" t="s">
        <v>224</v>
      </c>
    </row>
    <row r="936" spans="1:2" ht="16.5" customHeight="1">
      <c r="A936" s="176">
        <v>44</v>
      </c>
      <c r="B936" s="177" t="s">
        <v>566</v>
      </c>
    </row>
    <row r="937" spans="1:2" ht="16.5" customHeight="1">
      <c r="A937" s="178">
        <v>441</v>
      </c>
      <c r="B937" s="179" t="s">
        <v>232</v>
      </c>
    </row>
    <row r="938" spans="1:2" ht="16.5" customHeight="1">
      <c r="A938" s="178">
        <v>4411</v>
      </c>
      <c r="B938" s="179" t="s">
        <v>228</v>
      </c>
    </row>
    <row r="939" spans="1:2" ht="16.5" customHeight="1">
      <c r="A939" s="178">
        <v>4412</v>
      </c>
      <c r="B939" s="179" t="s">
        <v>250</v>
      </c>
    </row>
    <row r="940" spans="1:2" ht="16.5" customHeight="1">
      <c r="A940" s="178">
        <v>4419</v>
      </c>
      <c r="B940" s="179" t="s">
        <v>567</v>
      </c>
    </row>
    <row r="941" spans="1:2" ht="16.5" customHeight="1">
      <c r="A941" s="178">
        <v>442</v>
      </c>
      <c r="B941" s="179" t="s">
        <v>234</v>
      </c>
    </row>
    <row r="942" spans="1:2" ht="16.5" customHeight="1">
      <c r="A942" s="178">
        <v>4421</v>
      </c>
      <c r="B942" s="179" t="s">
        <v>568</v>
      </c>
    </row>
    <row r="943" spans="1:2" ht="16.5" customHeight="1">
      <c r="A943" s="178">
        <v>4429</v>
      </c>
      <c r="B943" s="179" t="s">
        <v>567</v>
      </c>
    </row>
    <row r="944" spans="1:2" ht="16.5" customHeight="1">
      <c r="A944" s="178">
        <v>443</v>
      </c>
      <c r="B944" s="179" t="s">
        <v>236</v>
      </c>
    </row>
    <row r="945" spans="1:2" ht="16.5" customHeight="1">
      <c r="A945" s="176">
        <v>45</v>
      </c>
      <c r="B945" s="177" t="s">
        <v>569</v>
      </c>
    </row>
    <row r="946" spans="1:2" ht="16.5" customHeight="1">
      <c r="A946" s="178">
        <v>451</v>
      </c>
      <c r="B946" s="179" t="s">
        <v>570</v>
      </c>
    </row>
    <row r="947" spans="1:2" ht="16.5" customHeight="1">
      <c r="A947" s="178">
        <v>4511</v>
      </c>
      <c r="B947" s="179" t="s">
        <v>571</v>
      </c>
    </row>
    <row r="948" spans="1:2" ht="16.5" customHeight="1">
      <c r="A948" s="178">
        <v>4512</v>
      </c>
      <c r="B948" s="179" t="s">
        <v>572</v>
      </c>
    </row>
    <row r="949" spans="1:2" ht="16.5" customHeight="1">
      <c r="A949" s="178">
        <v>452</v>
      </c>
      <c r="B949" s="179" t="s">
        <v>573</v>
      </c>
    </row>
    <row r="950" spans="1:2" ht="16.5" customHeight="1">
      <c r="A950" s="178">
        <v>453</v>
      </c>
      <c r="B950" s="179" t="s">
        <v>574</v>
      </c>
    </row>
    <row r="951" spans="1:2" ht="16.5" customHeight="1">
      <c r="A951" s="178">
        <v>4531</v>
      </c>
      <c r="B951" s="179" t="s">
        <v>575</v>
      </c>
    </row>
    <row r="952" spans="1:2" ht="16.5" customHeight="1">
      <c r="A952" s="178">
        <v>4532</v>
      </c>
      <c r="B952" s="179" t="s">
        <v>576</v>
      </c>
    </row>
    <row r="953" spans="1:2" ht="16.5" customHeight="1">
      <c r="A953" s="178">
        <v>4533</v>
      </c>
      <c r="B953" s="179" t="s">
        <v>577</v>
      </c>
    </row>
    <row r="954" spans="1:2" ht="16.5" customHeight="1">
      <c r="A954" s="178">
        <v>4539</v>
      </c>
      <c r="B954" s="179" t="s">
        <v>578</v>
      </c>
    </row>
    <row r="955" spans="1:2" ht="16.5" customHeight="1">
      <c r="A955" s="178">
        <v>454</v>
      </c>
      <c r="B955" s="179" t="s">
        <v>579</v>
      </c>
    </row>
    <row r="956" spans="1:2" ht="16.5" customHeight="1">
      <c r="A956" s="178">
        <v>4541</v>
      </c>
      <c r="B956" s="179" t="s">
        <v>580</v>
      </c>
    </row>
    <row r="957" spans="1:2" ht="16.5" customHeight="1">
      <c r="A957" s="178">
        <v>4542</v>
      </c>
      <c r="B957" s="179" t="s">
        <v>577</v>
      </c>
    </row>
    <row r="958" spans="1:2" ht="16.5" customHeight="1">
      <c r="A958" s="178">
        <v>4543</v>
      </c>
      <c r="B958" s="179" t="s">
        <v>581</v>
      </c>
    </row>
    <row r="959" spans="1:2" ht="16.5" customHeight="1">
      <c r="A959" s="178">
        <v>4544</v>
      </c>
      <c r="B959" s="179" t="s">
        <v>582</v>
      </c>
    </row>
    <row r="960" spans="1:2" ht="16.5" customHeight="1">
      <c r="A960" s="178">
        <v>4545</v>
      </c>
      <c r="B960" s="179" t="s">
        <v>583</v>
      </c>
    </row>
    <row r="961" spans="1:2" ht="16.5" customHeight="1">
      <c r="A961" s="178">
        <v>4549</v>
      </c>
      <c r="B961" s="179" t="s">
        <v>584</v>
      </c>
    </row>
    <row r="962" spans="1:2" ht="16.5" customHeight="1">
      <c r="A962" s="178">
        <v>455</v>
      </c>
      <c r="B962" s="179" t="s">
        <v>585</v>
      </c>
    </row>
    <row r="963" spans="1:2" ht="16.5" customHeight="1">
      <c r="A963" s="178">
        <v>4551</v>
      </c>
      <c r="B963" s="179" t="s">
        <v>570</v>
      </c>
    </row>
    <row r="964" spans="1:2" ht="16.5" customHeight="1">
      <c r="A964" s="178">
        <v>45511</v>
      </c>
      <c r="B964" s="179" t="s">
        <v>571</v>
      </c>
    </row>
    <row r="965" spans="1:2" ht="16.5" customHeight="1">
      <c r="A965" s="178">
        <v>45512</v>
      </c>
      <c r="B965" s="179" t="s">
        <v>572</v>
      </c>
    </row>
    <row r="966" spans="1:2" ht="16.5" customHeight="1">
      <c r="A966" s="178">
        <v>4552</v>
      </c>
      <c r="B966" s="179" t="s">
        <v>573</v>
      </c>
    </row>
    <row r="967" spans="1:2" ht="16.5" customHeight="1">
      <c r="A967" s="178">
        <v>4553</v>
      </c>
      <c r="B967" s="179" t="s">
        <v>574</v>
      </c>
    </row>
    <row r="968" spans="1:2" ht="16.5" customHeight="1">
      <c r="A968" s="178">
        <v>45531</v>
      </c>
      <c r="B968" s="179" t="s">
        <v>575</v>
      </c>
    </row>
    <row r="969" spans="1:2" ht="16.5" customHeight="1">
      <c r="A969" s="178">
        <v>45532</v>
      </c>
      <c r="B969" s="179" t="s">
        <v>576</v>
      </c>
    </row>
    <row r="970" spans="1:2" ht="16.5" customHeight="1">
      <c r="A970" s="178">
        <v>45533</v>
      </c>
      <c r="B970" s="179" t="s">
        <v>577</v>
      </c>
    </row>
    <row r="971" spans="1:2" ht="16.5" customHeight="1">
      <c r="A971" s="178">
        <v>45539</v>
      </c>
      <c r="B971" s="179" t="s">
        <v>578</v>
      </c>
    </row>
    <row r="972" spans="1:2" ht="16.5" customHeight="1">
      <c r="A972" s="178">
        <v>4554</v>
      </c>
      <c r="B972" s="179" t="s">
        <v>586</v>
      </c>
    </row>
    <row r="973" spans="1:2" ht="16.5" customHeight="1">
      <c r="A973" s="178">
        <v>45541</v>
      </c>
      <c r="B973" s="179" t="s">
        <v>580</v>
      </c>
    </row>
    <row r="974" spans="1:2" ht="16.5" customHeight="1">
      <c r="A974" s="178">
        <v>45542</v>
      </c>
      <c r="B974" s="179" t="s">
        <v>577</v>
      </c>
    </row>
    <row r="975" spans="1:2" ht="16.5" customHeight="1">
      <c r="A975" s="178">
        <v>45543</v>
      </c>
      <c r="B975" s="179" t="s">
        <v>581</v>
      </c>
    </row>
    <row r="976" spans="1:2" ht="16.5" customHeight="1">
      <c r="A976" s="178">
        <v>45544</v>
      </c>
      <c r="B976" s="179" t="s">
        <v>582</v>
      </c>
    </row>
    <row r="977" spans="1:2" ht="16.5" customHeight="1">
      <c r="A977" s="178">
        <v>45545</v>
      </c>
      <c r="B977" s="179" t="s">
        <v>583</v>
      </c>
    </row>
    <row r="978" spans="1:2" ht="16.5" customHeight="1">
      <c r="A978" s="178">
        <v>45549</v>
      </c>
      <c r="B978" s="179" t="s">
        <v>584</v>
      </c>
    </row>
    <row r="979" spans="1:2" ht="16.5" customHeight="1">
      <c r="A979" s="178">
        <v>456</v>
      </c>
      <c r="B979" s="179" t="s">
        <v>587</v>
      </c>
    </row>
    <row r="980" spans="1:2" ht="16.5" customHeight="1">
      <c r="A980" s="176">
        <v>46</v>
      </c>
      <c r="B980" s="177" t="s">
        <v>588</v>
      </c>
    </row>
    <row r="981" spans="1:2" ht="16.5" customHeight="1">
      <c r="A981" s="178">
        <v>461</v>
      </c>
      <c r="B981" s="179" t="s">
        <v>589</v>
      </c>
    </row>
    <row r="982" spans="1:2" ht="16.5" customHeight="1">
      <c r="A982" s="178">
        <v>464</v>
      </c>
      <c r="B982" s="179" t="s">
        <v>590</v>
      </c>
    </row>
    <row r="983" spans="1:2" ht="16.5" customHeight="1">
      <c r="A983" s="178">
        <v>4641</v>
      </c>
      <c r="B983" s="179" t="s">
        <v>263</v>
      </c>
    </row>
    <row r="984" spans="1:2" ht="16.5" customHeight="1">
      <c r="A984" s="178">
        <v>4642</v>
      </c>
      <c r="B984" s="179" t="s">
        <v>264</v>
      </c>
    </row>
    <row r="985" spans="1:2" ht="16.5" customHeight="1">
      <c r="A985" s="178">
        <v>46421</v>
      </c>
      <c r="B985" s="179" t="s">
        <v>265</v>
      </c>
    </row>
    <row r="986" spans="1:2" ht="16.5" customHeight="1">
      <c r="A986" s="178">
        <v>46422</v>
      </c>
      <c r="B986" s="179" t="s">
        <v>266</v>
      </c>
    </row>
    <row r="987" spans="1:2" ht="16.5" customHeight="1">
      <c r="A987" s="178">
        <v>465</v>
      </c>
      <c r="B987" s="179" t="s">
        <v>591</v>
      </c>
    </row>
    <row r="988" spans="1:2" ht="16.5" customHeight="1">
      <c r="A988" s="178">
        <v>4651</v>
      </c>
      <c r="B988" s="179" t="s">
        <v>592</v>
      </c>
    </row>
    <row r="989" spans="1:2" ht="16.5" customHeight="1">
      <c r="A989" s="178">
        <v>4652</v>
      </c>
      <c r="B989" s="179" t="s">
        <v>329</v>
      </c>
    </row>
    <row r="990" spans="1:2" ht="16.5" customHeight="1">
      <c r="A990" s="178">
        <v>4653</v>
      </c>
      <c r="B990" s="179" t="s">
        <v>473</v>
      </c>
    </row>
    <row r="991" spans="1:2" ht="16.5" customHeight="1">
      <c r="A991" s="178">
        <v>4654</v>
      </c>
      <c r="B991" s="179" t="s">
        <v>259</v>
      </c>
    </row>
    <row r="992" spans="1:2" ht="16.5" customHeight="1">
      <c r="A992" s="178">
        <v>4655</v>
      </c>
      <c r="B992" s="179" t="s">
        <v>260</v>
      </c>
    </row>
    <row r="993" spans="1:2" ht="16.5" customHeight="1">
      <c r="A993" s="178">
        <v>4656</v>
      </c>
      <c r="B993" s="179" t="s">
        <v>261</v>
      </c>
    </row>
    <row r="994" spans="1:2" ht="16.5" customHeight="1">
      <c r="A994" s="178">
        <v>467</v>
      </c>
      <c r="B994" s="179" t="s">
        <v>593</v>
      </c>
    </row>
    <row r="995" spans="1:2" ht="16.5" customHeight="1">
      <c r="A995" s="178">
        <v>469</v>
      </c>
      <c r="B995" s="179" t="s">
        <v>594</v>
      </c>
    </row>
    <row r="996" spans="1:2" ht="16.5" customHeight="1">
      <c r="A996" s="178">
        <v>4691</v>
      </c>
      <c r="B996" s="179" t="s">
        <v>595</v>
      </c>
    </row>
    <row r="997" spans="1:2" ht="16.5" customHeight="1">
      <c r="A997" s="178">
        <v>4692</v>
      </c>
      <c r="B997" s="179" t="s">
        <v>596</v>
      </c>
    </row>
    <row r="998" spans="1:2" ht="16.5" customHeight="1">
      <c r="A998" s="178">
        <v>4699</v>
      </c>
      <c r="B998" s="179" t="s">
        <v>567</v>
      </c>
    </row>
    <row r="999" spans="1:2" ht="16.5" customHeight="1">
      <c r="A999" s="176">
        <v>47</v>
      </c>
      <c r="B999" s="177" t="s">
        <v>597</v>
      </c>
    </row>
    <row r="1000" spans="1:2" ht="16.5" customHeight="1">
      <c r="A1000" s="178">
        <v>471</v>
      </c>
      <c r="B1000" s="179" t="s">
        <v>228</v>
      </c>
    </row>
    <row r="1001" spans="1:2" ht="16.5" customHeight="1">
      <c r="A1001" s="178">
        <v>4711</v>
      </c>
      <c r="B1001" s="179" t="s">
        <v>220</v>
      </c>
    </row>
    <row r="1002" spans="1:2" ht="16.5" customHeight="1">
      <c r="A1002" s="178">
        <v>4712</v>
      </c>
      <c r="B1002" s="179" t="s">
        <v>221</v>
      </c>
    </row>
    <row r="1003" spans="1:2" ht="16.5" customHeight="1">
      <c r="A1003" s="178">
        <v>4713</v>
      </c>
      <c r="B1003" s="179" t="s">
        <v>222</v>
      </c>
    </row>
    <row r="1004" spans="1:2" ht="16.5" customHeight="1">
      <c r="A1004" s="178">
        <v>4714</v>
      </c>
      <c r="B1004" s="179" t="s">
        <v>223</v>
      </c>
    </row>
    <row r="1005" spans="1:2" ht="16.5" customHeight="1">
      <c r="A1005" s="178">
        <v>4715</v>
      </c>
      <c r="B1005" s="179" t="s">
        <v>246</v>
      </c>
    </row>
    <row r="1006" spans="1:2" ht="16.5" customHeight="1">
      <c r="A1006" s="178">
        <v>472</v>
      </c>
      <c r="B1006" s="179" t="s">
        <v>333</v>
      </c>
    </row>
    <row r="1007" spans="1:2" ht="16.5" customHeight="1">
      <c r="A1007" s="178">
        <v>4721</v>
      </c>
      <c r="B1007" s="179" t="s">
        <v>220</v>
      </c>
    </row>
    <row r="1008" spans="1:2" ht="16.5" customHeight="1">
      <c r="A1008" s="178">
        <v>4722</v>
      </c>
      <c r="B1008" s="179" t="s">
        <v>221</v>
      </c>
    </row>
    <row r="1009" spans="1:2" ht="16.5" customHeight="1">
      <c r="A1009" s="178">
        <v>4723</v>
      </c>
      <c r="B1009" s="179" t="s">
        <v>222</v>
      </c>
    </row>
    <row r="1010" spans="1:2" ht="16.5" customHeight="1">
      <c r="A1010" s="178">
        <v>4724</v>
      </c>
      <c r="B1010" s="179" t="s">
        <v>223</v>
      </c>
    </row>
    <row r="1011" spans="1:2" ht="16.5" customHeight="1">
      <c r="A1011" s="178">
        <v>4725</v>
      </c>
      <c r="B1011" s="179" t="s">
        <v>246</v>
      </c>
    </row>
    <row r="1012" spans="1:2" ht="16.5" customHeight="1">
      <c r="A1012" s="178">
        <v>473</v>
      </c>
      <c r="B1012" s="179" t="s">
        <v>225</v>
      </c>
    </row>
    <row r="1013" spans="1:2" ht="16.5" customHeight="1">
      <c r="A1013" s="178">
        <v>4731</v>
      </c>
      <c r="B1013" s="179" t="s">
        <v>220</v>
      </c>
    </row>
    <row r="1014" spans="1:2" ht="16.5" customHeight="1">
      <c r="A1014" s="178">
        <v>4732</v>
      </c>
      <c r="B1014" s="179" t="s">
        <v>221</v>
      </c>
    </row>
    <row r="1015" spans="1:2" ht="16.5" customHeight="1">
      <c r="A1015" s="178">
        <v>4733</v>
      </c>
      <c r="B1015" s="179" t="s">
        <v>222</v>
      </c>
    </row>
    <row r="1016" spans="1:2" ht="16.5" customHeight="1">
      <c r="A1016" s="178">
        <v>4734</v>
      </c>
      <c r="B1016" s="179" t="s">
        <v>223</v>
      </c>
    </row>
    <row r="1017" spans="1:2" ht="16.5" customHeight="1">
      <c r="A1017" s="178">
        <v>4735</v>
      </c>
      <c r="B1017" s="179" t="s">
        <v>246</v>
      </c>
    </row>
    <row r="1018" spans="1:2" ht="16.5" customHeight="1">
      <c r="A1018" s="178">
        <v>474</v>
      </c>
      <c r="B1018" s="179" t="s">
        <v>249</v>
      </c>
    </row>
    <row r="1019" spans="1:2" ht="16.5" customHeight="1">
      <c r="A1019" s="178">
        <v>4741</v>
      </c>
      <c r="B1019" s="179" t="s">
        <v>220</v>
      </c>
    </row>
    <row r="1020" spans="1:2" ht="16.5" customHeight="1">
      <c r="A1020" s="178">
        <v>4742</v>
      </c>
      <c r="B1020" s="179" t="s">
        <v>221</v>
      </c>
    </row>
    <row r="1021" spans="1:2" ht="16.5" customHeight="1">
      <c r="A1021" s="178">
        <v>4743</v>
      </c>
      <c r="B1021" s="179" t="s">
        <v>222</v>
      </c>
    </row>
    <row r="1022" spans="1:2" ht="16.5" customHeight="1">
      <c r="A1022" s="178">
        <v>4744</v>
      </c>
      <c r="B1022" s="179" t="s">
        <v>223</v>
      </c>
    </row>
    <row r="1023" spans="1:2" ht="16.5" customHeight="1">
      <c r="A1023" s="178">
        <v>4745</v>
      </c>
      <c r="B1023" s="179" t="s">
        <v>246</v>
      </c>
    </row>
    <row r="1024" spans="1:2" ht="16.5" customHeight="1">
      <c r="A1024" s="178">
        <v>475</v>
      </c>
      <c r="B1024" s="179" t="s">
        <v>250</v>
      </c>
    </row>
    <row r="1025" spans="1:2" ht="16.5" customHeight="1">
      <c r="A1025" s="178">
        <v>4751</v>
      </c>
      <c r="B1025" s="179" t="s">
        <v>220</v>
      </c>
    </row>
    <row r="1026" spans="1:2" ht="16.5" customHeight="1">
      <c r="A1026" s="178">
        <v>4752</v>
      </c>
      <c r="B1026" s="179" t="s">
        <v>221</v>
      </c>
    </row>
    <row r="1027" spans="1:2" ht="16.5" customHeight="1">
      <c r="A1027" s="178">
        <v>4753</v>
      </c>
      <c r="B1027" s="179" t="s">
        <v>222</v>
      </c>
    </row>
    <row r="1028" spans="1:2" ht="16.5" customHeight="1">
      <c r="A1028" s="178">
        <v>4754</v>
      </c>
      <c r="B1028" s="179" t="s">
        <v>223</v>
      </c>
    </row>
    <row r="1029" spans="1:2" ht="16.5" customHeight="1">
      <c r="A1029" s="178">
        <v>4755</v>
      </c>
      <c r="B1029" s="179" t="s">
        <v>246</v>
      </c>
    </row>
    <row r="1030" spans="1:2" ht="16.5" customHeight="1">
      <c r="A1030" s="178">
        <v>477</v>
      </c>
      <c r="B1030" s="179" t="s">
        <v>598</v>
      </c>
    </row>
    <row r="1031" spans="1:2" ht="16.5" customHeight="1">
      <c r="A1031" s="178">
        <v>4771</v>
      </c>
      <c r="B1031" s="179" t="s">
        <v>592</v>
      </c>
    </row>
    <row r="1032" spans="1:2" ht="16.5" customHeight="1">
      <c r="A1032" s="178">
        <v>47711</v>
      </c>
      <c r="B1032" s="179" t="s">
        <v>220</v>
      </c>
    </row>
    <row r="1033" spans="1:2" ht="16.5" customHeight="1">
      <c r="A1033" s="178">
        <v>47712</v>
      </c>
      <c r="B1033" s="179" t="s">
        <v>221</v>
      </c>
    </row>
    <row r="1034" spans="1:2" ht="16.5" customHeight="1">
      <c r="A1034" s="178">
        <v>47713</v>
      </c>
      <c r="B1034" s="179" t="s">
        <v>222</v>
      </c>
    </row>
    <row r="1035" spans="1:2" ht="16.5" customHeight="1">
      <c r="A1035" s="178">
        <v>47714</v>
      </c>
      <c r="B1035" s="179" t="s">
        <v>223</v>
      </c>
    </row>
    <row r="1036" spans="1:2" ht="16.5" customHeight="1">
      <c r="A1036" s="178">
        <v>47715</v>
      </c>
      <c r="B1036" s="179" t="s">
        <v>246</v>
      </c>
    </row>
    <row r="1037" spans="1:2" ht="16.5" customHeight="1">
      <c r="A1037" s="178">
        <v>4772</v>
      </c>
      <c r="B1037" s="179" t="s">
        <v>329</v>
      </c>
    </row>
    <row r="1038" spans="1:2" ht="16.5" customHeight="1">
      <c r="A1038" s="178">
        <v>47721</v>
      </c>
      <c r="B1038" s="179" t="s">
        <v>220</v>
      </c>
    </row>
    <row r="1039" spans="1:2" ht="16.5" customHeight="1">
      <c r="A1039" s="178">
        <v>47722</v>
      </c>
      <c r="B1039" s="179" t="s">
        <v>221</v>
      </c>
    </row>
    <row r="1040" spans="1:2" ht="16.5" customHeight="1">
      <c r="A1040" s="178">
        <v>47723</v>
      </c>
      <c r="B1040" s="179" t="s">
        <v>222</v>
      </c>
    </row>
    <row r="1041" spans="1:2" ht="16.5" customHeight="1">
      <c r="A1041" s="178">
        <v>47724</v>
      </c>
      <c r="B1041" s="179" t="s">
        <v>223</v>
      </c>
    </row>
    <row r="1042" spans="1:2" ht="16.5" customHeight="1">
      <c r="A1042" s="178">
        <v>47725</v>
      </c>
      <c r="B1042" s="179" t="s">
        <v>246</v>
      </c>
    </row>
    <row r="1043" spans="1:2" ht="16.5" customHeight="1">
      <c r="A1043" s="178">
        <v>4773</v>
      </c>
      <c r="B1043" s="179" t="s">
        <v>473</v>
      </c>
    </row>
    <row r="1044" spans="1:2" ht="16.5" customHeight="1">
      <c r="A1044" s="178">
        <v>47731</v>
      </c>
      <c r="B1044" s="179" t="s">
        <v>220</v>
      </c>
    </row>
    <row r="1045" spans="1:2" ht="16.5" customHeight="1">
      <c r="A1045" s="178">
        <v>47732</v>
      </c>
      <c r="B1045" s="179" t="s">
        <v>221</v>
      </c>
    </row>
    <row r="1046" spans="1:2" ht="16.5" customHeight="1">
      <c r="A1046" s="178">
        <v>47733</v>
      </c>
      <c r="B1046" s="179" t="s">
        <v>222</v>
      </c>
    </row>
    <row r="1047" spans="1:2" ht="16.5" customHeight="1">
      <c r="A1047" s="178">
        <v>47734</v>
      </c>
      <c r="B1047" s="179" t="s">
        <v>223</v>
      </c>
    </row>
    <row r="1048" spans="1:2" ht="16.5" customHeight="1">
      <c r="A1048" s="178">
        <v>47735</v>
      </c>
      <c r="B1048" s="179" t="s">
        <v>246</v>
      </c>
    </row>
    <row r="1049" spans="1:2" ht="16.5" customHeight="1">
      <c r="A1049" s="178">
        <v>4774</v>
      </c>
      <c r="B1049" s="179" t="s">
        <v>259</v>
      </c>
    </row>
    <row r="1050" spans="1:2" ht="16.5" customHeight="1">
      <c r="A1050" s="178">
        <v>47741</v>
      </c>
      <c r="B1050" s="179" t="s">
        <v>220</v>
      </c>
    </row>
    <row r="1051" spans="1:2" ht="16.5" customHeight="1">
      <c r="A1051" s="178">
        <v>47742</v>
      </c>
      <c r="B1051" s="179" t="s">
        <v>221</v>
      </c>
    </row>
    <row r="1052" spans="1:2" ht="16.5" customHeight="1">
      <c r="A1052" s="178">
        <v>47743</v>
      </c>
      <c r="B1052" s="179" t="s">
        <v>222</v>
      </c>
    </row>
    <row r="1053" spans="1:2" ht="16.5" customHeight="1">
      <c r="A1053" s="178">
        <v>47744</v>
      </c>
      <c r="B1053" s="179" t="s">
        <v>223</v>
      </c>
    </row>
    <row r="1054" spans="1:2" ht="16.5" customHeight="1">
      <c r="A1054" s="178">
        <v>47745</v>
      </c>
      <c r="B1054" s="179" t="s">
        <v>246</v>
      </c>
    </row>
    <row r="1055" spans="1:2" ht="16.5" customHeight="1">
      <c r="A1055" s="178">
        <v>4775</v>
      </c>
      <c r="B1055" s="179" t="s">
        <v>260</v>
      </c>
    </row>
    <row r="1056" spans="1:2" ht="16.5" customHeight="1">
      <c r="A1056" s="178">
        <v>47751</v>
      </c>
      <c r="B1056" s="179" t="s">
        <v>220</v>
      </c>
    </row>
    <row r="1057" spans="1:2" ht="16.5" customHeight="1">
      <c r="A1057" s="178">
        <v>47752</v>
      </c>
      <c r="B1057" s="179" t="s">
        <v>221</v>
      </c>
    </row>
    <row r="1058" spans="1:2" ht="16.5" customHeight="1">
      <c r="A1058" s="178">
        <v>47753</v>
      </c>
      <c r="B1058" s="179" t="s">
        <v>222</v>
      </c>
    </row>
    <row r="1059" spans="1:2" ht="16.5" customHeight="1">
      <c r="A1059" s="178">
        <v>47754</v>
      </c>
      <c r="B1059" s="179" t="s">
        <v>223</v>
      </c>
    </row>
    <row r="1060" spans="1:2" ht="16.5" customHeight="1">
      <c r="A1060" s="178">
        <v>47755</v>
      </c>
      <c r="B1060" s="179" t="s">
        <v>246</v>
      </c>
    </row>
    <row r="1061" spans="1:2" ht="16.5" customHeight="1">
      <c r="A1061" s="178">
        <v>4776</v>
      </c>
      <c r="B1061" s="179" t="s">
        <v>261</v>
      </c>
    </row>
    <row r="1062" spans="1:2" ht="16.5" customHeight="1">
      <c r="A1062" s="178">
        <v>47761</v>
      </c>
      <c r="B1062" s="179" t="s">
        <v>220</v>
      </c>
    </row>
    <row r="1063" spans="1:2" ht="16.5" customHeight="1">
      <c r="A1063" s="178">
        <v>47762</v>
      </c>
      <c r="B1063" s="179" t="s">
        <v>221</v>
      </c>
    </row>
    <row r="1064" spans="1:2" ht="16.5" customHeight="1">
      <c r="A1064" s="178">
        <v>47763</v>
      </c>
      <c r="B1064" s="179" t="s">
        <v>222</v>
      </c>
    </row>
    <row r="1065" spans="1:2" ht="16.5" customHeight="1">
      <c r="A1065" s="178">
        <v>47764</v>
      </c>
      <c r="B1065" s="179" t="s">
        <v>223</v>
      </c>
    </row>
    <row r="1066" spans="1:2" ht="16.5" customHeight="1">
      <c r="A1066" s="178">
        <v>47765</v>
      </c>
      <c r="B1066" s="179" t="s">
        <v>246</v>
      </c>
    </row>
    <row r="1067" spans="1:2" ht="16.5" customHeight="1">
      <c r="A1067" s="178">
        <v>479</v>
      </c>
      <c r="B1067" s="179" t="s">
        <v>594</v>
      </c>
    </row>
    <row r="1068" spans="1:2" ht="16.5" customHeight="1">
      <c r="A1068" s="178">
        <v>4791</v>
      </c>
      <c r="B1068" s="179" t="s">
        <v>594</v>
      </c>
    </row>
    <row r="1069" spans="1:2" ht="16.5" customHeight="1">
      <c r="A1069" s="178">
        <v>47911</v>
      </c>
      <c r="B1069" s="179" t="s">
        <v>220</v>
      </c>
    </row>
    <row r="1070" spans="1:2" ht="16.5" customHeight="1">
      <c r="A1070" s="178">
        <v>47912</v>
      </c>
      <c r="B1070" s="179" t="s">
        <v>221</v>
      </c>
    </row>
    <row r="1071" spans="1:2" ht="16.5" customHeight="1">
      <c r="A1071" s="178">
        <v>47913</v>
      </c>
      <c r="B1071" s="179" t="s">
        <v>222</v>
      </c>
    </row>
    <row r="1072" spans="1:2" ht="16.5" customHeight="1">
      <c r="A1072" s="178">
        <v>47914</v>
      </c>
      <c r="B1072" s="179" t="s">
        <v>223</v>
      </c>
    </row>
    <row r="1073" spans="1:2" ht="16.5" customHeight="1">
      <c r="A1073" s="178">
        <v>47915</v>
      </c>
      <c r="B1073" s="179" t="s">
        <v>246</v>
      </c>
    </row>
    <row r="1074" spans="1:2" ht="16.5" customHeight="1">
      <c r="A1074" s="176">
        <v>48</v>
      </c>
      <c r="B1074" s="177" t="s">
        <v>599</v>
      </c>
    </row>
    <row r="1075" spans="1:2" ht="16.5" customHeight="1">
      <c r="A1075" s="178">
        <v>481</v>
      </c>
      <c r="B1075" s="179" t="s">
        <v>600</v>
      </c>
    </row>
    <row r="1076" spans="1:2" ht="16.5" customHeight="1">
      <c r="A1076" s="178">
        <v>482</v>
      </c>
      <c r="B1076" s="179" t="s">
        <v>601</v>
      </c>
    </row>
    <row r="1077" spans="1:2" ht="16.5" customHeight="1">
      <c r="A1077" s="178">
        <v>483</v>
      </c>
      <c r="B1077" s="179" t="s">
        <v>602</v>
      </c>
    </row>
    <row r="1078" spans="1:2" ht="16.5" customHeight="1">
      <c r="A1078" s="178">
        <v>484</v>
      </c>
      <c r="B1078" s="179" t="s">
        <v>603</v>
      </c>
    </row>
    <row r="1079" spans="1:2" ht="16.5" customHeight="1">
      <c r="A1079" s="178">
        <v>485</v>
      </c>
      <c r="B1079" s="179" t="s">
        <v>604</v>
      </c>
    </row>
    <row r="1080" spans="1:2" ht="16.5" customHeight="1">
      <c r="A1080" s="178">
        <v>486</v>
      </c>
      <c r="B1080" s="179" t="s">
        <v>605</v>
      </c>
    </row>
    <row r="1081" spans="1:2" ht="16.5" customHeight="1">
      <c r="A1081" s="178">
        <v>489</v>
      </c>
      <c r="B1081" s="179" t="s">
        <v>606</v>
      </c>
    </row>
    <row r="1082" spans="1:2" ht="16.5" customHeight="1">
      <c r="A1082" s="176">
        <v>49</v>
      </c>
      <c r="B1082" s="177" t="s">
        <v>607</v>
      </c>
    </row>
    <row r="1083" spans="1:2" ht="16.5" customHeight="1">
      <c r="A1083" s="178">
        <v>491</v>
      </c>
      <c r="B1083" s="179" t="s">
        <v>450</v>
      </c>
    </row>
    <row r="1084" spans="1:2" ht="16.5" customHeight="1">
      <c r="A1084" s="178">
        <v>4911</v>
      </c>
      <c r="B1084" s="179" t="s">
        <v>608</v>
      </c>
    </row>
    <row r="1085" spans="1:2" ht="16.5" customHeight="1">
      <c r="A1085" s="178">
        <v>4912</v>
      </c>
      <c r="B1085" s="179" t="s">
        <v>609</v>
      </c>
    </row>
    <row r="1086" spans="1:2" ht="16.5" customHeight="1">
      <c r="A1086" s="178">
        <v>492</v>
      </c>
      <c r="B1086" s="179" t="s">
        <v>453</v>
      </c>
    </row>
    <row r="1087" spans="1:2" ht="16.5" customHeight="1">
      <c r="A1087" s="178">
        <v>4921</v>
      </c>
      <c r="B1087" s="179" t="s">
        <v>610</v>
      </c>
    </row>
    <row r="1088" spans="1:2" ht="16.5" customHeight="1">
      <c r="A1088" s="178">
        <v>4922</v>
      </c>
      <c r="B1088" s="179" t="s">
        <v>611</v>
      </c>
    </row>
    <row r="1089" spans="1:2" ht="16.5" customHeight="1">
      <c r="A1089" s="178">
        <v>493</v>
      </c>
      <c r="B1089" s="179" t="s">
        <v>456</v>
      </c>
    </row>
    <row r="1090" spans="1:2" ht="16.5" customHeight="1">
      <c r="A1090" s="178">
        <v>4931</v>
      </c>
      <c r="B1090" s="179" t="s">
        <v>457</v>
      </c>
    </row>
    <row r="1091" spans="1:2" ht="16.5" customHeight="1">
      <c r="A1091" s="178">
        <v>4932</v>
      </c>
      <c r="B1091" s="179" t="s">
        <v>458</v>
      </c>
    </row>
    <row r="1092" spans="1:2" ht="16.5" customHeight="1">
      <c r="A1092" s="178">
        <v>494</v>
      </c>
      <c r="B1092" s="179" t="s">
        <v>612</v>
      </c>
    </row>
    <row r="1093" spans="1:2" ht="16.5" customHeight="1">
      <c r="A1093" s="178">
        <v>495</v>
      </c>
      <c r="B1093" s="179" t="s">
        <v>613</v>
      </c>
    </row>
    <row r="1094" spans="1:2" ht="16.5" customHeight="1">
      <c r="A1094" s="178">
        <v>496</v>
      </c>
      <c r="B1094" s="179" t="s">
        <v>614</v>
      </c>
    </row>
    <row r="1095" spans="1:2" ht="16.5" customHeight="1">
      <c r="A1095" s="178">
        <v>497</v>
      </c>
      <c r="B1095" s="179" t="s">
        <v>615</v>
      </c>
    </row>
    <row r="1096" spans="1:2" ht="16.5" customHeight="1">
      <c r="A1096" s="178"/>
      <c r="B1096" s="175" t="s">
        <v>616</v>
      </c>
    </row>
    <row r="1097" spans="1:2" ht="16.5" customHeight="1">
      <c r="A1097" s="176">
        <v>50</v>
      </c>
      <c r="B1097" s="177" t="s">
        <v>617</v>
      </c>
    </row>
    <row r="1098" spans="1:2" ht="16.5" customHeight="1">
      <c r="A1098" s="178">
        <v>501</v>
      </c>
      <c r="B1098" s="179" t="s">
        <v>618</v>
      </c>
    </row>
    <row r="1099" spans="1:2" ht="16.5" customHeight="1">
      <c r="A1099" s="178">
        <v>5011</v>
      </c>
      <c r="B1099" s="179" t="s">
        <v>619</v>
      </c>
    </row>
    <row r="1100" spans="1:2" ht="16.5" customHeight="1">
      <c r="A1100" s="178">
        <v>5012</v>
      </c>
      <c r="B1100" s="179" t="s">
        <v>620</v>
      </c>
    </row>
    <row r="1101" spans="1:2" ht="16.5" customHeight="1">
      <c r="A1101" s="178">
        <v>502</v>
      </c>
      <c r="B1101" s="179" t="s">
        <v>621</v>
      </c>
    </row>
    <row r="1102" spans="1:2" ht="16.5" customHeight="1">
      <c r="A1102" s="176">
        <v>51</v>
      </c>
      <c r="B1102" s="177" t="s">
        <v>622</v>
      </c>
    </row>
    <row r="1103" spans="1:2" ht="16.5" customHeight="1">
      <c r="A1103" s="178">
        <v>511</v>
      </c>
      <c r="B1103" s="179" t="s">
        <v>377</v>
      </c>
    </row>
    <row r="1104" spans="1:2" ht="16.5" customHeight="1">
      <c r="A1104" s="178">
        <v>512</v>
      </c>
      <c r="B1104" s="179" t="s">
        <v>623</v>
      </c>
    </row>
    <row r="1105" spans="1:2" ht="16.5" customHeight="1">
      <c r="A1105" s="176">
        <v>52</v>
      </c>
      <c r="B1105" s="177" t="s">
        <v>624</v>
      </c>
    </row>
    <row r="1106" spans="1:2" ht="16.5" customHeight="1">
      <c r="A1106" s="178">
        <v>521</v>
      </c>
      <c r="B1106" s="179" t="s">
        <v>625</v>
      </c>
    </row>
    <row r="1107" spans="1:2" ht="16.5" customHeight="1">
      <c r="A1107" s="178">
        <v>522</v>
      </c>
      <c r="B1107" s="179" t="s">
        <v>626</v>
      </c>
    </row>
    <row r="1108" spans="1:2" ht="16.5" customHeight="1">
      <c r="A1108" s="178">
        <v>5221</v>
      </c>
      <c r="B1108" s="179" t="s">
        <v>627</v>
      </c>
    </row>
    <row r="1109" spans="1:2" ht="16.5" customHeight="1">
      <c r="A1109" s="178">
        <v>5222</v>
      </c>
      <c r="B1109" s="179" t="s">
        <v>628</v>
      </c>
    </row>
    <row r="1110" spans="1:2" ht="16.5" customHeight="1">
      <c r="A1110" s="178">
        <v>5223</v>
      </c>
      <c r="B1110" s="179" t="s">
        <v>629</v>
      </c>
    </row>
    <row r="1111" spans="1:2" ht="16.5" customHeight="1">
      <c r="A1111" s="178">
        <v>5224</v>
      </c>
      <c r="B1111" s="179" t="s">
        <v>630</v>
      </c>
    </row>
    <row r="1112" spans="1:2" ht="16.5" customHeight="1">
      <c r="A1112" s="178">
        <v>523</v>
      </c>
      <c r="B1112" s="179" t="s">
        <v>631</v>
      </c>
    </row>
    <row r="1113" spans="1:2" ht="16.5" customHeight="1">
      <c r="A1113" s="176">
        <v>56</v>
      </c>
      <c r="B1113" s="177" t="s">
        <v>632</v>
      </c>
    </row>
    <row r="1114" spans="1:2" ht="16.5" customHeight="1">
      <c r="A1114" s="178">
        <v>561</v>
      </c>
      <c r="B1114" s="179" t="s">
        <v>633</v>
      </c>
    </row>
    <row r="1115" spans="1:2" ht="16.5" customHeight="1">
      <c r="A1115" s="178">
        <v>562</v>
      </c>
      <c r="B1115" s="179" t="s">
        <v>634</v>
      </c>
    </row>
    <row r="1116" spans="1:2" ht="16.5" customHeight="1">
      <c r="A1116" s="178">
        <v>563</v>
      </c>
      <c r="B1116" s="179" t="s">
        <v>635</v>
      </c>
    </row>
    <row r="1117" spans="1:2" ht="16.5" customHeight="1">
      <c r="A1117" s="178">
        <v>5631</v>
      </c>
      <c r="B1117" s="179" t="s">
        <v>636</v>
      </c>
    </row>
    <row r="1118" spans="1:2" ht="16.5" customHeight="1">
      <c r="A1118" s="178">
        <v>5632</v>
      </c>
      <c r="B1118" s="179" t="s">
        <v>637</v>
      </c>
    </row>
    <row r="1119" spans="1:2" ht="16.5" customHeight="1">
      <c r="A1119" s="178">
        <v>564</v>
      </c>
      <c r="B1119" s="179" t="s">
        <v>638</v>
      </c>
    </row>
    <row r="1120" spans="1:2" ht="16.5" customHeight="1">
      <c r="A1120" s="178">
        <v>5641</v>
      </c>
      <c r="B1120" s="179" t="s">
        <v>636</v>
      </c>
    </row>
    <row r="1121" spans="1:2" ht="16.5" customHeight="1">
      <c r="A1121" s="178">
        <v>5642</v>
      </c>
      <c r="B1121" s="179" t="s">
        <v>637</v>
      </c>
    </row>
    <row r="1122" spans="1:2" ht="16.5" customHeight="1">
      <c r="A1122" s="176">
        <v>57</v>
      </c>
      <c r="B1122" s="177" t="s">
        <v>639</v>
      </c>
    </row>
    <row r="1123" spans="1:2" ht="16.5" customHeight="1">
      <c r="A1123" s="178">
        <v>571</v>
      </c>
      <c r="B1123" s="179" t="s">
        <v>640</v>
      </c>
    </row>
    <row r="1124" spans="1:2" ht="16.5" customHeight="1">
      <c r="A1124" s="178">
        <v>5711</v>
      </c>
      <c r="B1124" s="179" t="s">
        <v>329</v>
      </c>
    </row>
    <row r="1125" spans="1:2" ht="16.5" customHeight="1">
      <c r="A1125" s="178">
        <v>5712</v>
      </c>
      <c r="B1125" s="179" t="s">
        <v>641</v>
      </c>
    </row>
    <row r="1126" spans="1:2" ht="16.5" customHeight="1">
      <c r="A1126" s="178">
        <v>5713</v>
      </c>
      <c r="B1126" s="179" t="s">
        <v>260</v>
      </c>
    </row>
    <row r="1127" spans="1:2" ht="16.5" customHeight="1">
      <c r="A1127" s="178">
        <v>572</v>
      </c>
      <c r="B1127" s="179" t="s">
        <v>642</v>
      </c>
    </row>
    <row r="1128" spans="1:2" ht="16.5" customHeight="1">
      <c r="A1128" s="178">
        <v>573</v>
      </c>
      <c r="B1128" s="179" t="s">
        <v>643</v>
      </c>
    </row>
    <row r="1129" spans="1:2" ht="16.5" customHeight="1">
      <c r="A1129" s="176">
        <v>58</v>
      </c>
      <c r="B1129" s="177" t="s">
        <v>644</v>
      </c>
    </row>
    <row r="1130" spans="1:2" ht="16.5" customHeight="1">
      <c r="A1130" s="178">
        <v>581</v>
      </c>
      <c r="B1130" s="179" t="s">
        <v>645</v>
      </c>
    </row>
    <row r="1131" spans="1:2" ht="16.5" customHeight="1">
      <c r="A1131" s="178">
        <v>582</v>
      </c>
      <c r="B1131" s="179" t="s">
        <v>646</v>
      </c>
    </row>
    <row r="1132" spans="1:2" ht="16.5" customHeight="1">
      <c r="A1132" s="178">
        <v>583</v>
      </c>
      <c r="B1132" s="179" t="s">
        <v>647</v>
      </c>
    </row>
    <row r="1133" spans="1:2" ht="16.5" customHeight="1">
      <c r="A1133" s="178">
        <v>584</v>
      </c>
      <c r="B1133" s="179" t="s">
        <v>648</v>
      </c>
    </row>
    <row r="1134" spans="1:2" ht="16.5" customHeight="1">
      <c r="A1134" s="178">
        <v>585</v>
      </c>
      <c r="B1134" s="179" t="s">
        <v>649</v>
      </c>
    </row>
    <row r="1135" spans="1:2" ht="16.5" customHeight="1">
      <c r="A1135" s="178">
        <v>589</v>
      </c>
      <c r="B1135" s="179" t="s">
        <v>650</v>
      </c>
    </row>
    <row r="1136" spans="1:2" ht="16.5" customHeight="1">
      <c r="A1136" s="176">
        <v>59</v>
      </c>
      <c r="B1136" s="177" t="s">
        <v>651</v>
      </c>
    </row>
    <row r="1137" spans="1:2" ht="16.5" customHeight="1">
      <c r="A1137" s="178">
        <v>591</v>
      </c>
      <c r="B1137" s="179" t="s">
        <v>652</v>
      </c>
    </row>
    <row r="1138" spans="1:2" ht="16.5" customHeight="1">
      <c r="A1138" s="178">
        <v>5911</v>
      </c>
      <c r="B1138" s="179" t="s">
        <v>653</v>
      </c>
    </row>
    <row r="1139" spans="1:2" ht="16.5" customHeight="1">
      <c r="A1139" s="178">
        <v>5912</v>
      </c>
      <c r="B1139" s="179" t="s">
        <v>654</v>
      </c>
    </row>
    <row r="1140" spans="1:2" ht="16.5" customHeight="1">
      <c r="A1140" s="178">
        <v>592</v>
      </c>
      <c r="B1140" s="179" t="s">
        <v>655</v>
      </c>
    </row>
    <row r="1141" spans="1:2" ht="16.5" customHeight="1">
      <c r="A1141" s="178">
        <v>5921</v>
      </c>
      <c r="B1141" s="179" t="s">
        <v>655</v>
      </c>
    </row>
    <row r="1142" spans="1:2" ht="16.5" customHeight="1">
      <c r="A1142" s="178">
        <v>5922</v>
      </c>
      <c r="B1142" s="179" t="s">
        <v>656</v>
      </c>
    </row>
    <row r="1143" spans="1:2" ht="16.5" customHeight="1">
      <c r="A1143" s="178"/>
      <c r="B1143" s="175" t="s">
        <v>657</v>
      </c>
    </row>
    <row r="1144" spans="1:2" ht="16.5" customHeight="1">
      <c r="A1144" s="176">
        <v>60</v>
      </c>
      <c r="B1144" s="177" t="s">
        <v>658</v>
      </c>
    </row>
    <row r="1145" spans="1:2" ht="16.5" customHeight="1">
      <c r="A1145" s="178">
        <v>601</v>
      </c>
      <c r="B1145" s="179" t="s">
        <v>357</v>
      </c>
    </row>
    <row r="1146" spans="1:2" ht="16.5" customHeight="1">
      <c r="A1146" s="178">
        <v>6011</v>
      </c>
      <c r="B1146" s="179" t="s">
        <v>285</v>
      </c>
    </row>
    <row r="1147" spans="1:2" ht="16.5" customHeight="1">
      <c r="A1147" s="178">
        <v>6012</v>
      </c>
      <c r="B1147" s="179" t="s">
        <v>287</v>
      </c>
    </row>
    <row r="1148" spans="1:2" ht="16.5" customHeight="1">
      <c r="A1148" s="178">
        <v>6013</v>
      </c>
      <c r="B1148" s="179" t="s">
        <v>288</v>
      </c>
    </row>
    <row r="1149" spans="1:2" ht="16.5" customHeight="1">
      <c r="A1149" s="178">
        <v>6014</v>
      </c>
      <c r="B1149" s="179" t="s">
        <v>291</v>
      </c>
    </row>
    <row r="1150" spans="1:2" ht="16.5" customHeight="1">
      <c r="A1150" s="178">
        <v>6018</v>
      </c>
      <c r="B1150" s="179" t="s">
        <v>292</v>
      </c>
    </row>
    <row r="1151" spans="1:2" ht="16.5" customHeight="1">
      <c r="A1151" s="178">
        <v>602</v>
      </c>
      <c r="B1151" s="179" t="s">
        <v>358</v>
      </c>
    </row>
    <row r="1152" spans="1:2" ht="16.5" customHeight="1">
      <c r="A1152" s="178">
        <v>6021</v>
      </c>
      <c r="B1152" s="179" t="s">
        <v>313</v>
      </c>
    </row>
    <row r="1153" spans="1:2" ht="16.5" customHeight="1">
      <c r="A1153" s="178">
        <v>6022</v>
      </c>
      <c r="B1153" s="179" t="s">
        <v>314</v>
      </c>
    </row>
    <row r="1154" spans="1:2" ht="16.5" customHeight="1">
      <c r="A1154" s="178">
        <v>6023</v>
      </c>
      <c r="B1154" s="179" t="s">
        <v>315</v>
      </c>
    </row>
    <row r="1155" spans="1:2" ht="16.5" customHeight="1">
      <c r="A1155" s="178">
        <v>6024</v>
      </c>
      <c r="B1155" s="179" t="s">
        <v>316</v>
      </c>
    </row>
    <row r="1156" spans="1:2" ht="16.5" customHeight="1">
      <c r="A1156" s="178">
        <v>603</v>
      </c>
      <c r="B1156" s="179" t="s">
        <v>359</v>
      </c>
    </row>
    <row r="1157" spans="1:2" ht="16.5" customHeight="1">
      <c r="A1157" s="178">
        <v>6031</v>
      </c>
      <c r="B1157" s="179" t="s">
        <v>318</v>
      </c>
    </row>
    <row r="1158" spans="1:2" ht="16.5" customHeight="1">
      <c r="A1158" s="178">
        <v>6032</v>
      </c>
      <c r="B1158" s="179" t="s">
        <v>319</v>
      </c>
    </row>
    <row r="1159" spans="1:2" ht="16.5" customHeight="1">
      <c r="A1159" s="178">
        <v>6033</v>
      </c>
      <c r="B1159" s="179" t="s">
        <v>324</v>
      </c>
    </row>
    <row r="1160" spans="1:2" ht="16.5" customHeight="1">
      <c r="A1160" s="178">
        <v>604</v>
      </c>
      <c r="B1160" s="179" t="s">
        <v>360</v>
      </c>
    </row>
    <row r="1161" spans="1:2" ht="16.5" customHeight="1">
      <c r="A1161" s="178">
        <v>6041</v>
      </c>
      <c r="B1161" s="179" t="s">
        <v>326</v>
      </c>
    </row>
    <row r="1162" spans="1:2" ht="16.5" customHeight="1">
      <c r="A1162" s="178">
        <v>6042</v>
      </c>
      <c r="B1162" s="179" t="s">
        <v>327</v>
      </c>
    </row>
    <row r="1163" spans="1:2" ht="16.5" customHeight="1">
      <c r="A1163" s="178">
        <v>609</v>
      </c>
      <c r="B1163" s="179" t="s">
        <v>659</v>
      </c>
    </row>
    <row r="1164" spans="1:2" ht="16.5" customHeight="1">
      <c r="A1164" s="178">
        <v>6091</v>
      </c>
      <c r="B1164" s="179" t="s">
        <v>660</v>
      </c>
    </row>
    <row r="1165" spans="1:2" ht="16.5" customHeight="1">
      <c r="A1165" s="178">
        <v>60911</v>
      </c>
      <c r="B1165" s="179" t="s">
        <v>661</v>
      </c>
    </row>
    <row r="1166" spans="1:2" ht="16.5" customHeight="1">
      <c r="A1166" s="178">
        <v>60912</v>
      </c>
      <c r="B1166" s="179" t="s">
        <v>272</v>
      </c>
    </row>
    <row r="1167" spans="1:2" ht="16.5" customHeight="1">
      <c r="A1167" s="178">
        <v>60913</v>
      </c>
      <c r="B1167" s="179" t="s">
        <v>501</v>
      </c>
    </row>
    <row r="1168" spans="1:2" ht="16.5" customHeight="1">
      <c r="A1168" s="178">
        <v>60914</v>
      </c>
      <c r="B1168" s="179" t="s">
        <v>662</v>
      </c>
    </row>
    <row r="1169" spans="1:2" ht="16.5" customHeight="1">
      <c r="A1169" s="178">
        <v>60919</v>
      </c>
      <c r="B1169" s="179" t="s">
        <v>663</v>
      </c>
    </row>
    <row r="1170" spans="1:2" ht="16.5" customHeight="1">
      <c r="A1170" s="178">
        <v>6092</v>
      </c>
      <c r="B1170" s="179" t="s">
        <v>664</v>
      </c>
    </row>
    <row r="1171" spans="1:2" ht="16.5" customHeight="1">
      <c r="A1171" s="178">
        <v>60921</v>
      </c>
      <c r="B1171" s="179" t="s">
        <v>661</v>
      </c>
    </row>
    <row r="1172" spans="1:2" ht="16.5" customHeight="1">
      <c r="A1172" s="178">
        <v>60922</v>
      </c>
      <c r="B1172" s="179" t="s">
        <v>272</v>
      </c>
    </row>
    <row r="1173" spans="1:2" ht="16.5" customHeight="1">
      <c r="A1173" s="178">
        <v>60923</v>
      </c>
      <c r="B1173" s="179" t="s">
        <v>501</v>
      </c>
    </row>
    <row r="1174" spans="1:2" ht="16.5" customHeight="1">
      <c r="A1174" s="178">
        <v>60924</v>
      </c>
      <c r="B1174" s="179" t="s">
        <v>662</v>
      </c>
    </row>
    <row r="1175" spans="1:2" ht="16.5" customHeight="1">
      <c r="A1175" s="178">
        <v>60925</v>
      </c>
      <c r="B1175" s="179" t="s">
        <v>665</v>
      </c>
    </row>
    <row r="1176" spans="1:2" ht="16.5" customHeight="1">
      <c r="A1176" s="178">
        <v>6093</v>
      </c>
      <c r="B1176" s="179" t="s">
        <v>666</v>
      </c>
    </row>
    <row r="1177" spans="1:2" ht="16.5" customHeight="1">
      <c r="A1177" s="178">
        <v>60931</v>
      </c>
      <c r="B1177" s="179" t="s">
        <v>661</v>
      </c>
    </row>
    <row r="1178" spans="1:2" ht="16.5" customHeight="1">
      <c r="A1178" s="178">
        <v>60932</v>
      </c>
      <c r="B1178" s="179" t="s">
        <v>272</v>
      </c>
    </row>
    <row r="1179" spans="1:2" ht="16.5" customHeight="1">
      <c r="A1179" s="178">
        <v>60933</v>
      </c>
      <c r="B1179" s="179" t="s">
        <v>501</v>
      </c>
    </row>
    <row r="1180" spans="1:2" ht="16.5" customHeight="1">
      <c r="A1180" s="178">
        <v>60934</v>
      </c>
      <c r="B1180" s="179" t="s">
        <v>662</v>
      </c>
    </row>
    <row r="1181" spans="1:2" ht="16.5" customHeight="1">
      <c r="A1181" s="178">
        <v>60935</v>
      </c>
      <c r="B1181" s="179" t="s">
        <v>667</v>
      </c>
    </row>
    <row r="1182" spans="1:2" ht="16.5" customHeight="1">
      <c r="A1182" s="178">
        <v>6094</v>
      </c>
      <c r="B1182" s="179" t="s">
        <v>668</v>
      </c>
    </row>
    <row r="1183" spans="1:2" ht="16.5" customHeight="1">
      <c r="A1183" s="178">
        <v>60941</v>
      </c>
      <c r="B1183" s="179" t="s">
        <v>661</v>
      </c>
    </row>
    <row r="1184" spans="1:2" ht="16.5" customHeight="1">
      <c r="A1184" s="178">
        <v>60942</v>
      </c>
      <c r="B1184" s="179" t="s">
        <v>272</v>
      </c>
    </row>
    <row r="1185" spans="1:2" ht="16.5" customHeight="1">
      <c r="A1185" s="178">
        <v>60943</v>
      </c>
      <c r="B1185" s="179" t="s">
        <v>501</v>
      </c>
    </row>
    <row r="1186" spans="1:2" ht="16.5" customHeight="1">
      <c r="A1186" s="178">
        <v>60944</v>
      </c>
      <c r="B1186" s="179" t="s">
        <v>662</v>
      </c>
    </row>
    <row r="1187" spans="1:2" ht="16.5" customHeight="1">
      <c r="A1187" s="178">
        <v>60945</v>
      </c>
      <c r="B1187" s="179" t="s">
        <v>669</v>
      </c>
    </row>
    <row r="1188" spans="1:2" ht="16.5" customHeight="1">
      <c r="A1188" s="176">
        <v>61</v>
      </c>
      <c r="B1188" s="177" t="s">
        <v>670</v>
      </c>
    </row>
    <row r="1189" spans="1:2" ht="16.5" customHeight="1">
      <c r="A1189" s="178">
        <v>611</v>
      </c>
      <c r="B1189" s="179" t="s">
        <v>357</v>
      </c>
    </row>
    <row r="1190" spans="1:2" ht="16.5" customHeight="1">
      <c r="A1190" s="178">
        <v>6111</v>
      </c>
      <c r="B1190" s="179" t="s">
        <v>285</v>
      </c>
    </row>
    <row r="1191" spans="1:2" ht="16.5" customHeight="1">
      <c r="A1191" s="178">
        <v>6112</v>
      </c>
      <c r="B1191" s="179" t="s">
        <v>287</v>
      </c>
    </row>
    <row r="1192" spans="1:2" ht="16.5" customHeight="1">
      <c r="A1192" s="178">
        <v>6113</v>
      </c>
      <c r="B1192" s="179" t="s">
        <v>288</v>
      </c>
    </row>
    <row r="1193" spans="1:2" ht="16.5" customHeight="1">
      <c r="A1193" s="178">
        <v>6114</v>
      </c>
      <c r="B1193" s="179" t="s">
        <v>291</v>
      </c>
    </row>
    <row r="1194" spans="1:2" ht="16.5" customHeight="1">
      <c r="A1194" s="178">
        <v>6115</v>
      </c>
      <c r="B1194" s="179" t="s">
        <v>292</v>
      </c>
    </row>
    <row r="1195" spans="1:2" ht="16.5" customHeight="1">
      <c r="A1195" s="178">
        <v>612</v>
      </c>
      <c r="B1195" s="179" t="s">
        <v>358</v>
      </c>
    </row>
    <row r="1196" spans="1:2" ht="16.5" customHeight="1">
      <c r="A1196" s="178">
        <v>6121</v>
      </c>
      <c r="B1196" s="179" t="s">
        <v>313</v>
      </c>
    </row>
    <row r="1197" spans="1:2" ht="16.5" customHeight="1">
      <c r="A1197" s="178">
        <v>6122</v>
      </c>
      <c r="B1197" s="179" t="s">
        <v>314</v>
      </c>
    </row>
    <row r="1198" spans="1:2" ht="16.5" customHeight="1">
      <c r="A1198" s="178">
        <v>6123</v>
      </c>
      <c r="B1198" s="179" t="s">
        <v>315</v>
      </c>
    </row>
    <row r="1199" spans="1:2" ht="16.5" customHeight="1">
      <c r="A1199" s="178">
        <v>6124</v>
      </c>
      <c r="B1199" s="179" t="s">
        <v>316</v>
      </c>
    </row>
    <row r="1200" spans="1:2" ht="16.5" customHeight="1">
      <c r="A1200" s="178">
        <v>613</v>
      </c>
      <c r="B1200" s="179" t="s">
        <v>359</v>
      </c>
    </row>
    <row r="1201" spans="1:2" ht="16.5" customHeight="1">
      <c r="A1201" s="178">
        <v>6131</v>
      </c>
      <c r="B1201" s="179" t="s">
        <v>318</v>
      </c>
    </row>
    <row r="1202" spans="1:2" ht="16.5" customHeight="1">
      <c r="A1202" s="178">
        <v>6132</v>
      </c>
      <c r="B1202" s="179" t="s">
        <v>319</v>
      </c>
    </row>
    <row r="1203" spans="1:2" ht="16.5" customHeight="1">
      <c r="A1203" s="178">
        <v>6133</v>
      </c>
      <c r="B1203" s="179" t="s">
        <v>324</v>
      </c>
    </row>
    <row r="1204" spans="1:2" ht="16.5" customHeight="1">
      <c r="A1204" s="178">
        <v>614</v>
      </c>
      <c r="B1204" s="179" t="s">
        <v>360</v>
      </c>
    </row>
    <row r="1205" spans="1:2" ht="16.5" customHeight="1">
      <c r="A1205" s="178">
        <v>6141</v>
      </c>
      <c r="B1205" s="179" t="s">
        <v>326</v>
      </c>
    </row>
    <row r="1206" spans="1:2" ht="16.5" customHeight="1">
      <c r="A1206" s="178">
        <v>6142</v>
      </c>
      <c r="B1206" s="179" t="s">
        <v>327</v>
      </c>
    </row>
    <row r="1207" spans="1:2" ht="16.5" customHeight="1">
      <c r="A1207" s="176">
        <v>62</v>
      </c>
      <c r="B1207" s="177" t="s">
        <v>671</v>
      </c>
    </row>
    <row r="1208" spans="1:2" ht="16.5" customHeight="1">
      <c r="A1208" s="178">
        <v>621</v>
      </c>
      <c r="B1208" s="179" t="s">
        <v>672</v>
      </c>
    </row>
    <row r="1209" spans="1:2" ht="16.5" customHeight="1">
      <c r="A1209" s="178">
        <v>6211</v>
      </c>
      <c r="B1209" s="179" t="s">
        <v>673</v>
      </c>
    </row>
    <row r="1210" spans="1:2" ht="16.5" customHeight="1">
      <c r="A1210" s="178">
        <v>6212</v>
      </c>
      <c r="B1210" s="179" t="s">
        <v>662</v>
      </c>
    </row>
    <row r="1211" spans="1:2" ht="16.5" customHeight="1">
      <c r="A1211" s="178">
        <v>6213</v>
      </c>
      <c r="B1211" s="179" t="s">
        <v>674</v>
      </c>
    </row>
    <row r="1212" spans="1:2" ht="16.5" customHeight="1">
      <c r="A1212" s="178">
        <v>6214</v>
      </c>
      <c r="B1212" s="179" t="s">
        <v>675</v>
      </c>
    </row>
    <row r="1213" spans="1:2" ht="16.5" customHeight="1">
      <c r="A1213" s="178">
        <v>6215</v>
      </c>
      <c r="B1213" s="179" t="s">
        <v>676</v>
      </c>
    </row>
    <row r="1214" spans="1:2" ht="16.5" customHeight="1">
      <c r="A1214" s="178">
        <v>622</v>
      </c>
      <c r="B1214" s="179" t="s">
        <v>677</v>
      </c>
    </row>
    <row r="1215" spans="1:2" ht="16.5" customHeight="1">
      <c r="A1215" s="178">
        <v>623</v>
      </c>
      <c r="B1215" s="179" t="s">
        <v>678</v>
      </c>
    </row>
    <row r="1216" spans="1:2" ht="16.5" customHeight="1">
      <c r="A1216" s="178">
        <v>624</v>
      </c>
      <c r="B1216" s="179" t="s">
        <v>679</v>
      </c>
    </row>
    <row r="1217" spans="1:2" ht="16.5" customHeight="1">
      <c r="A1217" s="178">
        <v>625</v>
      </c>
      <c r="B1217" s="179" t="s">
        <v>680</v>
      </c>
    </row>
    <row r="1218" spans="1:2" ht="16.5" customHeight="1">
      <c r="A1218" s="178">
        <v>626</v>
      </c>
      <c r="B1218" s="179" t="s">
        <v>236</v>
      </c>
    </row>
    <row r="1219" spans="1:2" ht="16.5" customHeight="1">
      <c r="A1219" s="178">
        <v>627</v>
      </c>
      <c r="B1219" s="179" t="s">
        <v>681</v>
      </c>
    </row>
    <row r="1220" spans="1:2" ht="16.5" customHeight="1">
      <c r="A1220" s="178">
        <v>6271</v>
      </c>
      <c r="B1220" s="179" t="s">
        <v>682</v>
      </c>
    </row>
    <row r="1221" spans="1:2" ht="16.5" customHeight="1">
      <c r="A1221" s="178">
        <v>6272</v>
      </c>
      <c r="B1221" s="179" t="s">
        <v>683</v>
      </c>
    </row>
    <row r="1222" spans="1:2" ht="16.5" customHeight="1">
      <c r="A1222" s="178">
        <v>6273</v>
      </c>
      <c r="B1222" s="179" t="s">
        <v>684</v>
      </c>
    </row>
    <row r="1223" spans="1:2" ht="16.5" customHeight="1">
      <c r="A1223" s="178">
        <v>6274</v>
      </c>
      <c r="B1223" s="179" t="s">
        <v>685</v>
      </c>
    </row>
    <row r="1224" spans="1:2" ht="16.5" customHeight="1">
      <c r="A1224" s="178">
        <v>6275</v>
      </c>
      <c r="B1224" s="179" t="s">
        <v>686</v>
      </c>
    </row>
    <row r="1225" spans="1:2" ht="16.5" customHeight="1">
      <c r="A1225" s="178">
        <v>6276</v>
      </c>
      <c r="B1225" s="179" t="s">
        <v>687</v>
      </c>
    </row>
    <row r="1226" spans="1:2" ht="16.5" customHeight="1">
      <c r="A1226" s="178">
        <v>6277</v>
      </c>
      <c r="B1226" s="179" t="s">
        <v>688</v>
      </c>
    </row>
    <row r="1227" spans="1:2" ht="16.5" customHeight="1">
      <c r="A1227" s="178">
        <v>628</v>
      </c>
      <c r="B1227" s="179" t="s">
        <v>689</v>
      </c>
    </row>
    <row r="1228" spans="1:2" ht="16.5" customHeight="1">
      <c r="A1228" s="178">
        <v>629</v>
      </c>
      <c r="B1228" s="179" t="s">
        <v>690</v>
      </c>
    </row>
    <row r="1229" spans="1:2" ht="16.5" customHeight="1">
      <c r="A1229" s="178">
        <v>6291</v>
      </c>
      <c r="B1229" s="179" t="s">
        <v>691</v>
      </c>
    </row>
    <row r="1230" spans="1:2" ht="16.5" customHeight="1">
      <c r="A1230" s="178">
        <v>6292</v>
      </c>
      <c r="B1230" s="179" t="s">
        <v>556</v>
      </c>
    </row>
    <row r="1231" spans="1:2" ht="16.5" customHeight="1">
      <c r="A1231" s="178">
        <v>6293</v>
      </c>
      <c r="B1231" s="179" t="s">
        <v>692</v>
      </c>
    </row>
    <row r="1232" spans="1:2" ht="16.5" customHeight="1">
      <c r="A1232" s="176">
        <v>63</v>
      </c>
      <c r="B1232" s="177" t="s">
        <v>693</v>
      </c>
    </row>
    <row r="1233" spans="1:2" ht="16.5" customHeight="1">
      <c r="A1233" s="178">
        <v>631</v>
      </c>
      <c r="B1233" s="179" t="s">
        <v>694</v>
      </c>
    </row>
    <row r="1234" spans="1:2" ht="16.5" customHeight="1">
      <c r="A1234" s="178">
        <v>6311</v>
      </c>
      <c r="B1234" s="179" t="s">
        <v>661</v>
      </c>
    </row>
    <row r="1235" spans="1:2" ht="16.5" customHeight="1">
      <c r="A1235" s="178">
        <v>63111</v>
      </c>
      <c r="B1235" s="179" t="s">
        <v>695</v>
      </c>
    </row>
    <row r="1236" spans="1:2" ht="16.5" customHeight="1">
      <c r="A1236" s="178">
        <v>63112</v>
      </c>
      <c r="B1236" s="179" t="s">
        <v>696</v>
      </c>
    </row>
    <row r="1237" spans="1:2" ht="16.5" customHeight="1">
      <c r="A1237" s="178">
        <v>6312</v>
      </c>
      <c r="B1237" s="179" t="s">
        <v>697</v>
      </c>
    </row>
    <row r="1238" spans="1:2" ht="16.5" customHeight="1">
      <c r="A1238" s="178">
        <v>6313</v>
      </c>
      <c r="B1238" s="179" t="s">
        <v>698</v>
      </c>
    </row>
    <row r="1239" spans="1:2" ht="16.5" customHeight="1">
      <c r="A1239" s="178">
        <v>6314</v>
      </c>
      <c r="B1239" s="179" t="s">
        <v>699</v>
      </c>
    </row>
    <row r="1240" spans="1:2" ht="16.5" customHeight="1">
      <c r="A1240" s="178">
        <v>6315</v>
      </c>
      <c r="B1240" s="179" t="s">
        <v>700</v>
      </c>
    </row>
    <row r="1241" spans="1:2" ht="16.5" customHeight="1">
      <c r="A1241" s="178">
        <v>632</v>
      </c>
      <c r="B1241" s="179" t="s">
        <v>701</v>
      </c>
    </row>
    <row r="1242" spans="1:2" ht="16.5" customHeight="1">
      <c r="A1242" s="178">
        <v>6321</v>
      </c>
      <c r="B1242" s="179" t="s">
        <v>702</v>
      </c>
    </row>
    <row r="1243" spans="1:2" ht="16.5" customHeight="1">
      <c r="A1243" s="178">
        <v>6322</v>
      </c>
      <c r="B1243" s="179" t="s">
        <v>703</v>
      </c>
    </row>
    <row r="1244" spans="1:2" ht="16.5" customHeight="1">
      <c r="A1244" s="178">
        <v>6323</v>
      </c>
      <c r="B1244" s="179" t="s">
        <v>704</v>
      </c>
    </row>
    <row r="1245" spans="1:2" ht="16.5" customHeight="1">
      <c r="A1245" s="178">
        <v>6324</v>
      </c>
      <c r="B1245" s="179" t="s">
        <v>705</v>
      </c>
    </row>
    <row r="1246" spans="1:2" ht="16.5" customHeight="1">
      <c r="A1246" s="178">
        <v>6325</v>
      </c>
      <c r="B1246" s="179" t="s">
        <v>706</v>
      </c>
    </row>
    <row r="1247" spans="1:2" ht="16.5" customHeight="1">
      <c r="A1247" s="178">
        <v>6326</v>
      </c>
      <c r="B1247" s="179" t="s">
        <v>707</v>
      </c>
    </row>
    <row r="1248" spans="1:2" ht="16.5" customHeight="1">
      <c r="A1248" s="178">
        <v>6327</v>
      </c>
      <c r="B1248" s="179" t="s">
        <v>708</v>
      </c>
    </row>
    <row r="1249" spans="1:2" ht="16.5" customHeight="1">
      <c r="A1249" s="178">
        <v>6329</v>
      </c>
      <c r="B1249" s="179" t="s">
        <v>224</v>
      </c>
    </row>
    <row r="1250" spans="1:2" ht="16.5" customHeight="1">
      <c r="A1250" s="178">
        <v>633</v>
      </c>
      <c r="B1250" s="179" t="s">
        <v>709</v>
      </c>
    </row>
    <row r="1251" spans="1:2" ht="16.5" customHeight="1">
      <c r="A1251" s="178">
        <v>634</v>
      </c>
      <c r="B1251" s="179" t="s">
        <v>710</v>
      </c>
    </row>
    <row r="1252" spans="1:2" ht="16.5" customHeight="1">
      <c r="A1252" s="178">
        <v>6341</v>
      </c>
      <c r="B1252" s="179" t="s">
        <v>258</v>
      </c>
    </row>
    <row r="1253" spans="1:2" ht="16.5" customHeight="1">
      <c r="A1253" s="178">
        <v>6342</v>
      </c>
      <c r="B1253" s="179" t="s">
        <v>473</v>
      </c>
    </row>
    <row r="1254" spans="1:2" ht="16.5" customHeight="1">
      <c r="A1254" s="178">
        <v>6343</v>
      </c>
      <c r="B1254" s="179" t="s">
        <v>259</v>
      </c>
    </row>
    <row r="1255" spans="1:2" ht="16.5" customHeight="1">
      <c r="A1255" s="178">
        <v>6344</v>
      </c>
      <c r="B1255" s="179" t="s">
        <v>260</v>
      </c>
    </row>
    <row r="1256" spans="1:2" ht="16.5" customHeight="1">
      <c r="A1256" s="178">
        <v>6345</v>
      </c>
      <c r="B1256" s="179" t="s">
        <v>261</v>
      </c>
    </row>
    <row r="1257" spans="1:2" ht="16.5" customHeight="1">
      <c r="A1257" s="178">
        <v>635</v>
      </c>
      <c r="B1257" s="179" t="s">
        <v>273</v>
      </c>
    </row>
    <row r="1258" spans="1:2" ht="16.5" customHeight="1">
      <c r="A1258" s="178">
        <v>6351</v>
      </c>
      <c r="B1258" s="179" t="s">
        <v>330</v>
      </c>
    </row>
    <row r="1259" spans="1:2" ht="16.5" customHeight="1">
      <c r="A1259" s="178">
        <v>6352</v>
      </c>
      <c r="B1259" s="179" t="s">
        <v>332</v>
      </c>
    </row>
    <row r="1260" spans="1:2" ht="16.5" customHeight="1">
      <c r="A1260" s="178">
        <v>6353</v>
      </c>
      <c r="B1260" s="179" t="s">
        <v>336</v>
      </c>
    </row>
    <row r="1261" spans="1:2" ht="16.5" customHeight="1">
      <c r="A1261" s="178">
        <v>6354</v>
      </c>
      <c r="B1261" s="179" t="s">
        <v>337</v>
      </c>
    </row>
    <row r="1262" spans="1:2" ht="16.5" customHeight="1">
      <c r="A1262" s="178">
        <v>6356</v>
      </c>
      <c r="B1262" s="179" t="s">
        <v>339</v>
      </c>
    </row>
    <row r="1263" spans="1:2" ht="16.5" customHeight="1">
      <c r="A1263" s="178">
        <v>636</v>
      </c>
      <c r="B1263" s="179" t="s">
        <v>711</v>
      </c>
    </row>
    <row r="1264" spans="1:2" ht="16.5" customHeight="1">
      <c r="A1264" s="178">
        <v>6361</v>
      </c>
      <c r="B1264" s="179" t="s">
        <v>712</v>
      </c>
    </row>
    <row r="1265" spans="1:2" ht="16.5" customHeight="1">
      <c r="A1265" s="178">
        <v>6362</v>
      </c>
      <c r="B1265" s="179" t="s">
        <v>713</v>
      </c>
    </row>
    <row r="1266" spans="1:2" ht="16.5" customHeight="1">
      <c r="A1266" s="178">
        <v>6363</v>
      </c>
      <c r="B1266" s="179" t="s">
        <v>714</v>
      </c>
    </row>
    <row r="1267" spans="1:2" ht="16.5" customHeight="1">
      <c r="A1267" s="178">
        <v>6364</v>
      </c>
      <c r="B1267" s="179" t="s">
        <v>715</v>
      </c>
    </row>
    <row r="1268" spans="1:2" ht="16.5" customHeight="1">
      <c r="A1268" s="178">
        <v>6365</v>
      </c>
      <c r="B1268" s="179" t="s">
        <v>716</v>
      </c>
    </row>
    <row r="1269" spans="1:2" ht="16.5" customHeight="1">
      <c r="A1269" s="178">
        <v>6366</v>
      </c>
      <c r="B1269" s="179" t="s">
        <v>717</v>
      </c>
    </row>
    <row r="1270" spans="1:2" ht="16.5" customHeight="1">
      <c r="A1270" s="178">
        <v>6367</v>
      </c>
      <c r="B1270" s="179" t="s">
        <v>718</v>
      </c>
    </row>
    <row r="1271" spans="1:2" ht="16.5" customHeight="1">
      <c r="A1271" s="178">
        <v>637</v>
      </c>
      <c r="B1271" s="179" t="s">
        <v>719</v>
      </c>
    </row>
    <row r="1272" spans="1:2" ht="16.5" customHeight="1">
      <c r="A1272" s="178">
        <v>6371</v>
      </c>
      <c r="B1272" s="179" t="s">
        <v>720</v>
      </c>
    </row>
    <row r="1273" spans="1:2" ht="16.5" customHeight="1">
      <c r="A1273" s="178">
        <v>6372</v>
      </c>
      <c r="B1273" s="179" t="s">
        <v>721</v>
      </c>
    </row>
    <row r="1274" spans="1:2" ht="16.5" customHeight="1">
      <c r="A1274" s="178">
        <v>6373</v>
      </c>
      <c r="B1274" s="179" t="s">
        <v>722</v>
      </c>
    </row>
    <row r="1275" spans="1:2" ht="16.5" customHeight="1">
      <c r="A1275" s="178">
        <v>638</v>
      </c>
      <c r="B1275" s="179" t="s">
        <v>723</v>
      </c>
    </row>
    <row r="1276" spans="1:2" ht="16.5" customHeight="1">
      <c r="A1276" s="178">
        <v>639</v>
      </c>
      <c r="B1276" s="179" t="s">
        <v>724</v>
      </c>
    </row>
    <row r="1277" spans="1:2" ht="16.5" customHeight="1">
      <c r="A1277" s="178">
        <v>6391</v>
      </c>
      <c r="B1277" s="179" t="s">
        <v>725</v>
      </c>
    </row>
    <row r="1278" spans="1:2" ht="16.5" customHeight="1">
      <c r="A1278" s="178">
        <v>6392</v>
      </c>
      <c r="B1278" s="179" t="s">
        <v>726</v>
      </c>
    </row>
    <row r="1279" spans="1:2" ht="16.5" customHeight="1">
      <c r="A1279" s="176">
        <v>64</v>
      </c>
      <c r="B1279" s="177" t="s">
        <v>727</v>
      </c>
    </row>
    <row r="1280" spans="1:2" ht="16.5" customHeight="1">
      <c r="A1280" s="178">
        <v>641</v>
      </c>
      <c r="B1280" s="179" t="s">
        <v>494</v>
      </c>
    </row>
    <row r="1281" spans="1:2" ht="16.5" customHeight="1">
      <c r="A1281" s="178">
        <v>6411</v>
      </c>
      <c r="B1281" s="179" t="s">
        <v>728</v>
      </c>
    </row>
    <row r="1282" spans="1:2" ht="16.5" customHeight="1">
      <c r="A1282" s="178">
        <v>6412</v>
      </c>
      <c r="B1282" s="179" t="s">
        <v>511</v>
      </c>
    </row>
    <row r="1283" spans="1:2" ht="16.5" customHeight="1">
      <c r="A1283" s="178">
        <v>6413</v>
      </c>
      <c r="B1283" s="179" t="s">
        <v>515</v>
      </c>
    </row>
    <row r="1284" spans="1:2" ht="16.5" customHeight="1">
      <c r="A1284" s="178">
        <v>6414</v>
      </c>
      <c r="B1284" s="179" t="s">
        <v>729</v>
      </c>
    </row>
    <row r="1285" spans="1:2" ht="16.5" customHeight="1">
      <c r="A1285" s="178">
        <v>6415</v>
      </c>
      <c r="B1285" s="179" t="s">
        <v>730</v>
      </c>
    </row>
    <row r="1286" spans="1:2" ht="16.5" customHeight="1">
      <c r="A1286" s="178">
        <v>6416</v>
      </c>
      <c r="B1286" s="179" t="s">
        <v>731</v>
      </c>
    </row>
    <row r="1287" spans="1:2" ht="16.5" customHeight="1">
      <c r="A1287" s="178">
        <v>6419</v>
      </c>
      <c r="B1287" s="179" t="s">
        <v>224</v>
      </c>
    </row>
    <row r="1288" spans="1:2" ht="16.5" customHeight="1">
      <c r="A1288" s="178">
        <v>642</v>
      </c>
      <c r="B1288" s="179" t="s">
        <v>732</v>
      </c>
    </row>
    <row r="1289" spans="1:2" ht="16.5" customHeight="1">
      <c r="A1289" s="178">
        <v>643</v>
      </c>
      <c r="B1289" s="179" t="s">
        <v>733</v>
      </c>
    </row>
    <row r="1290" spans="1:2" ht="16.5" customHeight="1">
      <c r="A1290" s="178">
        <v>6431</v>
      </c>
      <c r="B1290" s="179" t="s">
        <v>531</v>
      </c>
    </row>
    <row r="1291" spans="1:2" ht="16.5" customHeight="1">
      <c r="A1291" s="178">
        <v>6432</v>
      </c>
      <c r="B1291" s="179" t="s">
        <v>734</v>
      </c>
    </row>
    <row r="1292" spans="1:2" ht="16.5" customHeight="1">
      <c r="A1292" s="178">
        <v>6433</v>
      </c>
      <c r="B1292" s="179" t="s">
        <v>527</v>
      </c>
    </row>
    <row r="1293" spans="1:2" ht="16.5" customHeight="1">
      <c r="A1293" s="178">
        <v>6434</v>
      </c>
      <c r="B1293" s="179" t="s">
        <v>735</v>
      </c>
    </row>
    <row r="1294" spans="1:2" ht="16.5" customHeight="1">
      <c r="A1294" s="178">
        <v>6439</v>
      </c>
      <c r="B1294" s="179" t="s">
        <v>224</v>
      </c>
    </row>
    <row r="1295" spans="1:2" ht="16.5" customHeight="1">
      <c r="A1295" s="178">
        <v>644</v>
      </c>
      <c r="B1295" s="179" t="s">
        <v>736</v>
      </c>
    </row>
    <row r="1296" spans="1:2" ht="16.5" customHeight="1">
      <c r="A1296" s="178">
        <v>6441</v>
      </c>
      <c r="B1296" s="179" t="s">
        <v>521</v>
      </c>
    </row>
    <row r="1297" spans="1:2" ht="16.5" customHeight="1">
      <c r="A1297" s="178">
        <v>6442</v>
      </c>
      <c r="B1297" s="179" t="s">
        <v>522</v>
      </c>
    </row>
    <row r="1298" spans="1:2" ht="16.5" customHeight="1">
      <c r="A1298" s="178">
        <v>6443</v>
      </c>
      <c r="B1298" s="179" t="s">
        <v>224</v>
      </c>
    </row>
    <row r="1299" spans="1:2" ht="16.5" customHeight="1">
      <c r="A1299" s="176">
        <v>65</v>
      </c>
      <c r="B1299" s="177" t="s">
        <v>737</v>
      </c>
    </row>
    <row r="1300" spans="1:2" ht="16.5" customHeight="1">
      <c r="A1300" s="178">
        <v>651</v>
      </c>
      <c r="B1300" s="179" t="s">
        <v>272</v>
      </c>
    </row>
    <row r="1301" spans="1:2" ht="16.5" customHeight="1">
      <c r="A1301" s="178">
        <v>652</v>
      </c>
      <c r="B1301" s="179" t="s">
        <v>249</v>
      </c>
    </row>
    <row r="1302" spans="1:2" ht="16.5" customHeight="1">
      <c r="A1302" s="178">
        <v>653</v>
      </c>
      <c r="B1302" s="179" t="s">
        <v>738</v>
      </c>
    </row>
    <row r="1303" spans="1:2" ht="16.5" customHeight="1">
      <c r="A1303" s="178">
        <v>654</v>
      </c>
      <c r="B1303" s="179" t="s">
        <v>739</v>
      </c>
    </row>
    <row r="1304" spans="1:2" ht="16.5" customHeight="1">
      <c r="A1304" s="178">
        <v>655</v>
      </c>
      <c r="B1304" s="179" t="s">
        <v>740</v>
      </c>
    </row>
    <row r="1305" spans="1:2" ht="16.5" customHeight="1">
      <c r="A1305" s="178">
        <v>6551</v>
      </c>
      <c r="B1305" s="179" t="s">
        <v>741</v>
      </c>
    </row>
    <row r="1306" spans="1:2" ht="16.5" customHeight="1">
      <c r="A1306" s="178">
        <v>65511</v>
      </c>
      <c r="B1306" s="179" t="s">
        <v>329</v>
      </c>
    </row>
    <row r="1307" spans="1:2" ht="16.5" customHeight="1">
      <c r="A1307" s="178">
        <v>65512</v>
      </c>
      <c r="B1307" s="179" t="s">
        <v>473</v>
      </c>
    </row>
    <row r="1308" spans="1:2" ht="16.5" customHeight="1">
      <c r="A1308" s="178">
        <v>65513</v>
      </c>
      <c r="B1308" s="179" t="s">
        <v>259</v>
      </c>
    </row>
    <row r="1309" spans="1:2" ht="16.5" customHeight="1">
      <c r="A1309" s="178">
        <v>65514</v>
      </c>
      <c r="B1309" s="179" t="s">
        <v>260</v>
      </c>
    </row>
    <row r="1310" spans="1:2" ht="16.5" customHeight="1">
      <c r="A1310" s="178">
        <v>65515</v>
      </c>
      <c r="B1310" s="179" t="s">
        <v>261</v>
      </c>
    </row>
    <row r="1311" spans="1:2" ht="16.5" customHeight="1">
      <c r="A1311" s="178">
        <v>6552</v>
      </c>
      <c r="B1311" s="179" t="s">
        <v>742</v>
      </c>
    </row>
    <row r="1312" spans="1:2" ht="16.5" customHeight="1">
      <c r="A1312" s="178">
        <v>65521</v>
      </c>
      <c r="B1312" s="179" t="s">
        <v>329</v>
      </c>
    </row>
    <row r="1313" spans="1:2" ht="16.5" customHeight="1">
      <c r="A1313" s="178">
        <v>65522</v>
      </c>
      <c r="B1313" s="179" t="s">
        <v>473</v>
      </c>
    </row>
    <row r="1314" spans="1:2" ht="16.5" customHeight="1">
      <c r="A1314" s="178">
        <v>65523</v>
      </c>
      <c r="B1314" s="179" t="s">
        <v>259</v>
      </c>
    </row>
    <row r="1315" spans="1:2" ht="16.5" customHeight="1">
      <c r="A1315" s="178">
        <v>65524</v>
      </c>
      <c r="B1315" s="179" t="s">
        <v>260</v>
      </c>
    </row>
    <row r="1316" spans="1:2" ht="16.5" customHeight="1">
      <c r="A1316" s="178">
        <v>65525</v>
      </c>
      <c r="B1316" s="179" t="s">
        <v>261</v>
      </c>
    </row>
    <row r="1317" spans="1:2" ht="16.5" customHeight="1">
      <c r="A1317" s="178">
        <v>656</v>
      </c>
      <c r="B1317" s="179" t="s">
        <v>319</v>
      </c>
    </row>
    <row r="1318" spans="1:2" ht="16.5" customHeight="1">
      <c r="A1318" s="178">
        <v>658</v>
      </c>
      <c r="B1318" s="179" t="s">
        <v>743</v>
      </c>
    </row>
    <row r="1319" spans="1:2" ht="16.5" customHeight="1">
      <c r="A1319" s="178">
        <v>659</v>
      </c>
      <c r="B1319" s="179" t="s">
        <v>744</v>
      </c>
    </row>
    <row r="1320" spans="1:2" ht="16.5" customHeight="1">
      <c r="A1320" s="178">
        <v>6591</v>
      </c>
      <c r="B1320" s="179" t="s">
        <v>745</v>
      </c>
    </row>
    <row r="1321" spans="1:2" ht="16.5" customHeight="1">
      <c r="A1321" s="178">
        <v>6592</v>
      </c>
      <c r="B1321" s="179" t="s">
        <v>746</v>
      </c>
    </row>
    <row r="1322" spans="1:2" ht="16.5" customHeight="1">
      <c r="A1322" s="176">
        <v>66</v>
      </c>
      <c r="B1322" s="177" t="s">
        <v>747</v>
      </c>
    </row>
    <row r="1323" spans="1:2" ht="16.5" customHeight="1">
      <c r="A1323" s="178">
        <v>661</v>
      </c>
      <c r="B1323" s="179" t="s">
        <v>748</v>
      </c>
    </row>
    <row r="1324" spans="1:2" ht="16.5" customHeight="1">
      <c r="A1324" s="178">
        <v>6611</v>
      </c>
      <c r="B1324" s="179" t="s">
        <v>357</v>
      </c>
    </row>
    <row r="1325" spans="1:2" ht="16.5" customHeight="1">
      <c r="A1325" s="178">
        <v>6612</v>
      </c>
      <c r="B1325" s="179" t="s">
        <v>362</v>
      </c>
    </row>
    <row r="1326" spans="1:2" ht="16.5" customHeight="1">
      <c r="A1326" s="178">
        <v>6613</v>
      </c>
      <c r="B1326" s="179" t="s">
        <v>749</v>
      </c>
    </row>
    <row r="1327" spans="1:2" ht="16.5" customHeight="1">
      <c r="A1327" s="178">
        <v>66131</v>
      </c>
      <c r="B1327" s="179" t="s">
        <v>258</v>
      </c>
    </row>
    <row r="1328" spans="1:2" ht="16.5" customHeight="1">
      <c r="A1328" s="178">
        <v>66132</v>
      </c>
      <c r="B1328" s="179" t="s">
        <v>259</v>
      </c>
    </row>
    <row r="1329" spans="1:2" ht="16.5" customHeight="1">
      <c r="A1329" s="178">
        <v>66133</v>
      </c>
      <c r="B1329" s="179" t="s">
        <v>260</v>
      </c>
    </row>
    <row r="1330" spans="1:2" ht="16.5" customHeight="1">
      <c r="A1330" s="178">
        <v>66134</v>
      </c>
      <c r="B1330" s="179" t="s">
        <v>261</v>
      </c>
    </row>
    <row r="1331" spans="1:2" ht="16.5" customHeight="1">
      <c r="A1331" s="178">
        <v>662</v>
      </c>
      <c r="B1331" s="179" t="s">
        <v>750</v>
      </c>
    </row>
    <row r="1332" spans="1:2" ht="16.5" customHeight="1">
      <c r="A1332" s="178">
        <v>6621</v>
      </c>
      <c r="B1332" s="179" t="s">
        <v>329</v>
      </c>
    </row>
    <row r="1333" spans="1:2" ht="16.5" customHeight="1">
      <c r="A1333" s="178">
        <v>6622</v>
      </c>
      <c r="B1333" s="179" t="s">
        <v>261</v>
      </c>
    </row>
    <row r="1334" spans="1:2" ht="16.5" customHeight="1">
      <c r="A1334" s="176">
        <v>67</v>
      </c>
      <c r="B1334" s="177" t="s">
        <v>751</v>
      </c>
    </row>
    <row r="1335" spans="1:2" ht="16.5" customHeight="1">
      <c r="A1335" s="178">
        <v>671</v>
      </c>
      <c r="B1335" s="179" t="s">
        <v>752</v>
      </c>
    </row>
    <row r="1336" spans="1:2" ht="16.5" customHeight="1">
      <c r="A1336" s="178">
        <v>6711</v>
      </c>
      <c r="B1336" s="179" t="s">
        <v>570</v>
      </c>
    </row>
    <row r="1337" spans="1:2" ht="16.5" customHeight="1">
      <c r="A1337" s="178">
        <v>6712</v>
      </c>
      <c r="B1337" s="179" t="s">
        <v>573</v>
      </c>
    </row>
    <row r="1338" spans="1:2" ht="16.5" customHeight="1">
      <c r="A1338" s="178">
        <v>6713</v>
      </c>
      <c r="B1338" s="179" t="s">
        <v>753</v>
      </c>
    </row>
    <row r="1339" spans="1:2" ht="16.5" customHeight="1">
      <c r="A1339" s="178">
        <v>6714</v>
      </c>
      <c r="B1339" s="179" t="s">
        <v>754</v>
      </c>
    </row>
    <row r="1340" spans="1:2" ht="16.5" customHeight="1">
      <c r="A1340" s="178">
        <v>672</v>
      </c>
      <c r="B1340" s="179" t="s">
        <v>755</v>
      </c>
    </row>
    <row r="1341" spans="1:2" ht="16.5" customHeight="1">
      <c r="A1341" s="178">
        <v>673</v>
      </c>
      <c r="B1341" s="179" t="s">
        <v>756</v>
      </c>
    </row>
    <row r="1342" spans="1:2" ht="16.5" customHeight="1">
      <c r="A1342" s="178">
        <v>6731</v>
      </c>
      <c r="B1342" s="179" t="s">
        <v>570</v>
      </c>
    </row>
    <row r="1343" spans="1:2" ht="16.5" customHeight="1">
      <c r="A1343" s="178">
        <v>67311</v>
      </c>
      <c r="B1343" s="179" t="s">
        <v>571</v>
      </c>
    </row>
    <row r="1344" spans="1:2" ht="16.5" customHeight="1">
      <c r="A1344" s="178">
        <v>67312</v>
      </c>
      <c r="B1344" s="179" t="s">
        <v>572</v>
      </c>
    </row>
    <row r="1345" spans="1:2" ht="16.5" customHeight="1">
      <c r="A1345" s="178">
        <v>6732</v>
      </c>
      <c r="B1345" s="179" t="s">
        <v>573</v>
      </c>
    </row>
    <row r="1346" spans="1:2" ht="16.5" customHeight="1">
      <c r="A1346" s="178">
        <v>6733</v>
      </c>
      <c r="B1346" s="179" t="s">
        <v>586</v>
      </c>
    </row>
    <row r="1347" spans="1:2" ht="16.5" customHeight="1">
      <c r="A1347" s="178">
        <v>6734</v>
      </c>
      <c r="B1347" s="179" t="s">
        <v>754</v>
      </c>
    </row>
    <row r="1348" spans="1:2" ht="16.5" customHeight="1">
      <c r="A1348" s="178">
        <v>6735</v>
      </c>
      <c r="B1348" s="179" t="s">
        <v>574</v>
      </c>
    </row>
    <row r="1349" spans="1:2" ht="16.5" customHeight="1">
      <c r="A1349" s="178">
        <v>6736</v>
      </c>
      <c r="B1349" s="179" t="s">
        <v>757</v>
      </c>
    </row>
    <row r="1350" spans="1:2" ht="16.5" customHeight="1">
      <c r="A1350" s="178">
        <v>6737</v>
      </c>
      <c r="B1350" s="179" t="s">
        <v>758</v>
      </c>
    </row>
    <row r="1351" spans="1:2" ht="16.5" customHeight="1">
      <c r="A1351" s="178">
        <v>674</v>
      </c>
      <c r="B1351" s="179" t="s">
        <v>759</v>
      </c>
    </row>
    <row r="1352" spans="1:2" ht="16.5" customHeight="1">
      <c r="A1352" s="178">
        <v>6741</v>
      </c>
      <c r="B1352" s="179" t="s">
        <v>760</v>
      </c>
    </row>
    <row r="1353" spans="1:2" ht="16.5" customHeight="1">
      <c r="A1353" s="178">
        <v>675</v>
      </c>
      <c r="B1353" s="179" t="s">
        <v>761</v>
      </c>
    </row>
    <row r="1354" spans="1:2" ht="16.5" customHeight="1">
      <c r="A1354" s="178">
        <v>676</v>
      </c>
      <c r="B1354" s="179" t="s">
        <v>762</v>
      </c>
    </row>
    <row r="1355" spans="1:2" ht="16.5" customHeight="1">
      <c r="A1355" s="178">
        <v>677</v>
      </c>
      <c r="B1355" s="179" t="s">
        <v>763</v>
      </c>
    </row>
    <row r="1356" spans="1:2" ht="16.5" customHeight="1">
      <c r="A1356" s="178">
        <v>6771</v>
      </c>
      <c r="B1356" s="179" t="s">
        <v>764</v>
      </c>
    </row>
    <row r="1357" spans="1:2" ht="16.5" customHeight="1">
      <c r="A1357" s="178">
        <v>6772</v>
      </c>
      <c r="B1357" s="179" t="s">
        <v>206</v>
      </c>
    </row>
    <row r="1358" spans="1:2" ht="16.5" customHeight="1">
      <c r="A1358" s="178">
        <v>6773</v>
      </c>
      <c r="B1358" s="179" t="s">
        <v>224</v>
      </c>
    </row>
    <row r="1359" spans="1:2" ht="16.5" customHeight="1">
      <c r="A1359" s="178">
        <v>678</v>
      </c>
      <c r="B1359" s="179" t="s">
        <v>765</v>
      </c>
    </row>
    <row r="1360" spans="1:2" ht="16.5" customHeight="1">
      <c r="A1360" s="178">
        <v>6781</v>
      </c>
      <c r="B1360" s="179" t="s">
        <v>766</v>
      </c>
    </row>
    <row r="1361" spans="1:2" ht="16.5" customHeight="1">
      <c r="A1361" s="178">
        <v>6782</v>
      </c>
      <c r="B1361" s="179" t="s">
        <v>767</v>
      </c>
    </row>
    <row r="1362" spans="1:2" ht="16.5" customHeight="1">
      <c r="A1362" s="178">
        <v>679</v>
      </c>
      <c r="B1362" s="179" t="s">
        <v>768</v>
      </c>
    </row>
    <row r="1363" spans="1:2" ht="16.5" customHeight="1">
      <c r="A1363" s="178">
        <v>6791</v>
      </c>
      <c r="B1363" s="179" t="s">
        <v>769</v>
      </c>
    </row>
    <row r="1364" spans="1:2" ht="16.5" customHeight="1">
      <c r="A1364" s="178">
        <v>6792</v>
      </c>
      <c r="B1364" s="179" t="s">
        <v>770</v>
      </c>
    </row>
    <row r="1365" spans="1:2" ht="16.5" customHeight="1">
      <c r="A1365" s="176">
        <v>68</v>
      </c>
      <c r="B1365" s="177" t="s">
        <v>771</v>
      </c>
    </row>
    <row r="1366" spans="1:2" ht="16.5" customHeight="1">
      <c r="A1366" s="178">
        <v>681</v>
      </c>
      <c r="B1366" s="179" t="s">
        <v>772</v>
      </c>
    </row>
    <row r="1367" spans="1:2" ht="16.5" customHeight="1">
      <c r="A1367" s="178">
        <v>6811</v>
      </c>
      <c r="B1367" s="179" t="s">
        <v>773</v>
      </c>
    </row>
    <row r="1368" spans="1:2" ht="16.5" customHeight="1">
      <c r="A1368" s="178">
        <v>68111</v>
      </c>
      <c r="B1368" s="179" t="s">
        <v>774</v>
      </c>
    </row>
    <row r="1369" spans="1:2" ht="16.5" customHeight="1">
      <c r="A1369" s="178">
        <v>68112</v>
      </c>
      <c r="B1369" s="179" t="s">
        <v>471</v>
      </c>
    </row>
    <row r="1370" spans="1:2" ht="16.5" customHeight="1">
      <c r="A1370" s="178">
        <v>68113</v>
      </c>
      <c r="B1370" s="179" t="s">
        <v>472</v>
      </c>
    </row>
    <row r="1371" spans="1:2" ht="16.5" customHeight="1">
      <c r="A1371" s="178">
        <v>6812</v>
      </c>
      <c r="B1371" s="179" t="s">
        <v>775</v>
      </c>
    </row>
    <row r="1372" spans="1:2" ht="16.5" customHeight="1">
      <c r="A1372" s="178">
        <v>68121</v>
      </c>
      <c r="B1372" s="179" t="s">
        <v>332</v>
      </c>
    </row>
    <row r="1373" spans="1:2" ht="16.5" customHeight="1">
      <c r="A1373" s="178">
        <v>6813</v>
      </c>
      <c r="B1373" s="179" t="s">
        <v>776</v>
      </c>
    </row>
    <row r="1374" spans="1:2" ht="16.5" customHeight="1">
      <c r="A1374" s="178">
        <v>68131</v>
      </c>
      <c r="B1374" s="179" t="s">
        <v>332</v>
      </c>
    </row>
    <row r="1375" spans="1:2" ht="16.5" customHeight="1">
      <c r="A1375" s="178">
        <v>68132</v>
      </c>
      <c r="B1375" s="179" t="s">
        <v>336</v>
      </c>
    </row>
    <row r="1376" spans="1:2" ht="16.5" customHeight="1">
      <c r="A1376" s="178">
        <v>68133</v>
      </c>
      <c r="B1376" s="179" t="s">
        <v>337</v>
      </c>
    </row>
    <row r="1377" spans="1:2" ht="16.5" customHeight="1">
      <c r="A1377" s="178">
        <v>68134</v>
      </c>
      <c r="B1377" s="179" t="s">
        <v>339</v>
      </c>
    </row>
    <row r="1378" spans="1:2" ht="16.5" customHeight="1">
      <c r="A1378" s="178">
        <v>6814</v>
      </c>
      <c r="B1378" s="179" t="s">
        <v>777</v>
      </c>
    </row>
    <row r="1379" spans="1:2" ht="16.5" customHeight="1">
      <c r="A1379" s="178">
        <v>68141</v>
      </c>
      <c r="B1379" s="179" t="s">
        <v>332</v>
      </c>
    </row>
    <row r="1380" spans="1:2" ht="16.5" customHeight="1">
      <c r="A1380" s="178">
        <v>68142</v>
      </c>
      <c r="B1380" s="179" t="s">
        <v>336</v>
      </c>
    </row>
    <row r="1381" spans="1:2" ht="16.5" customHeight="1">
      <c r="A1381" s="178">
        <v>68143</v>
      </c>
      <c r="B1381" s="179" t="s">
        <v>337</v>
      </c>
    </row>
    <row r="1382" spans="1:2" ht="16.5" customHeight="1">
      <c r="A1382" s="178">
        <v>68144</v>
      </c>
      <c r="B1382" s="179" t="s">
        <v>338</v>
      </c>
    </row>
    <row r="1383" spans="1:2" ht="16.5" customHeight="1">
      <c r="A1383" s="178">
        <v>68145</v>
      </c>
      <c r="B1383" s="179" t="s">
        <v>339</v>
      </c>
    </row>
    <row r="1384" spans="1:2" ht="16.5" customHeight="1">
      <c r="A1384" s="178">
        <v>68146</v>
      </c>
      <c r="B1384" s="179" t="s">
        <v>340</v>
      </c>
    </row>
    <row r="1385" spans="1:2" ht="16.5" customHeight="1">
      <c r="A1385" s="178">
        <v>6815</v>
      </c>
      <c r="B1385" s="179" t="s">
        <v>778</v>
      </c>
    </row>
    <row r="1386" spans="1:2" ht="16.5" customHeight="1">
      <c r="A1386" s="178">
        <v>68151</v>
      </c>
      <c r="B1386" s="179" t="s">
        <v>332</v>
      </c>
    </row>
    <row r="1387" spans="1:2" ht="16.5" customHeight="1">
      <c r="A1387" s="178">
        <v>68152</v>
      </c>
      <c r="B1387" s="179" t="s">
        <v>336</v>
      </c>
    </row>
    <row r="1388" spans="1:2" ht="16.5" customHeight="1">
      <c r="A1388" s="178">
        <v>68153</v>
      </c>
      <c r="B1388" s="179" t="s">
        <v>337</v>
      </c>
    </row>
    <row r="1389" spans="1:2" ht="16.5" customHeight="1">
      <c r="A1389" s="178">
        <v>68154</v>
      </c>
      <c r="B1389" s="179" t="s">
        <v>338</v>
      </c>
    </row>
    <row r="1390" spans="1:2" ht="16.5" customHeight="1">
      <c r="A1390" s="178">
        <v>68155</v>
      </c>
      <c r="B1390" s="179" t="s">
        <v>339</v>
      </c>
    </row>
    <row r="1391" spans="1:2" ht="16.5" customHeight="1">
      <c r="A1391" s="178">
        <v>68156</v>
      </c>
      <c r="B1391" s="179" t="s">
        <v>340</v>
      </c>
    </row>
    <row r="1392" spans="1:2" ht="16.5" customHeight="1">
      <c r="A1392" s="178">
        <v>6816</v>
      </c>
      <c r="B1392" s="179" t="s">
        <v>779</v>
      </c>
    </row>
    <row r="1393" spans="1:2" ht="16.5" customHeight="1">
      <c r="A1393" s="178">
        <v>68161</v>
      </c>
      <c r="B1393" s="179" t="s">
        <v>332</v>
      </c>
    </row>
    <row r="1394" spans="1:2" ht="16.5" customHeight="1">
      <c r="A1394" s="178">
        <v>68162</v>
      </c>
      <c r="B1394" s="179" t="s">
        <v>336</v>
      </c>
    </row>
    <row r="1395" spans="1:2" ht="16.5" customHeight="1">
      <c r="A1395" s="178">
        <v>6817</v>
      </c>
      <c r="B1395" s="179" t="s">
        <v>780</v>
      </c>
    </row>
    <row r="1396" spans="1:2" ht="16.5" customHeight="1">
      <c r="A1396" s="178">
        <v>68171</v>
      </c>
      <c r="B1396" s="179" t="s">
        <v>483</v>
      </c>
    </row>
    <row r="1397" spans="1:2" ht="16.5" customHeight="1">
      <c r="A1397" s="178">
        <v>68172</v>
      </c>
      <c r="B1397" s="179" t="s">
        <v>484</v>
      </c>
    </row>
    <row r="1398" spans="1:2" ht="16.5" customHeight="1">
      <c r="A1398" s="178">
        <v>6818</v>
      </c>
      <c r="B1398" s="179" t="s">
        <v>781</v>
      </c>
    </row>
    <row r="1399" spans="1:2" ht="16.5" customHeight="1">
      <c r="A1399" s="178">
        <v>68181</v>
      </c>
      <c r="B1399" s="179" t="s">
        <v>483</v>
      </c>
    </row>
    <row r="1400" spans="1:2" ht="16.5" customHeight="1">
      <c r="A1400" s="178">
        <v>68182</v>
      </c>
      <c r="B1400" s="179" t="s">
        <v>484</v>
      </c>
    </row>
    <row r="1401" spans="1:2" ht="16.5" customHeight="1">
      <c r="A1401" s="178">
        <v>682</v>
      </c>
      <c r="B1401" s="179" t="s">
        <v>782</v>
      </c>
    </row>
    <row r="1402" spans="1:2" ht="16.5" customHeight="1">
      <c r="A1402" s="178">
        <v>6821</v>
      </c>
      <c r="B1402" s="179" t="s">
        <v>783</v>
      </c>
    </row>
    <row r="1403" spans="1:2" ht="16.5" customHeight="1">
      <c r="A1403" s="178">
        <v>68211</v>
      </c>
      <c r="B1403" s="179" t="s">
        <v>355</v>
      </c>
    </row>
    <row r="1404" spans="1:2" ht="16.5" customHeight="1">
      <c r="A1404" s="178">
        <v>68212</v>
      </c>
      <c r="B1404" s="179" t="s">
        <v>342</v>
      </c>
    </row>
    <row r="1405" spans="1:2" ht="16.5" customHeight="1">
      <c r="A1405" s="178">
        <v>68213</v>
      </c>
      <c r="B1405" s="179" t="s">
        <v>343</v>
      </c>
    </row>
    <row r="1406" spans="1:2" ht="16.5" customHeight="1">
      <c r="A1406" s="178">
        <v>68214</v>
      </c>
      <c r="B1406" s="179" t="s">
        <v>344</v>
      </c>
    </row>
    <row r="1407" spans="1:2" ht="16.5" customHeight="1">
      <c r="A1407" s="178">
        <v>68215</v>
      </c>
      <c r="B1407" s="179" t="s">
        <v>345</v>
      </c>
    </row>
    <row r="1408" spans="1:2" ht="16.5" customHeight="1">
      <c r="A1408" s="178">
        <v>68219</v>
      </c>
      <c r="B1408" s="179" t="s">
        <v>347</v>
      </c>
    </row>
    <row r="1409" spans="1:2" ht="16.5" customHeight="1">
      <c r="A1409" s="178">
        <v>6822</v>
      </c>
      <c r="B1409" s="179" t="s">
        <v>784</v>
      </c>
    </row>
    <row r="1410" spans="1:2" ht="16.5" customHeight="1">
      <c r="A1410" s="178">
        <v>68221</v>
      </c>
      <c r="B1410" s="179" t="s">
        <v>355</v>
      </c>
    </row>
    <row r="1411" spans="1:2" ht="16.5" customHeight="1">
      <c r="A1411" s="178">
        <v>68222</v>
      </c>
      <c r="B1411" s="179" t="s">
        <v>342</v>
      </c>
    </row>
    <row r="1412" spans="1:2" ht="16.5" customHeight="1">
      <c r="A1412" s="178">
        <v>68223</v>
      </c>
      <c r="B1412" s="179" t="s">
        <v>343</v>
      </c>
    </row>
    <row r="1413" spans="1:2" ht="16.5" customHeight="1">
      <c r="A1413" s="178">
        <v>68224</v>
      </c>
      <c r="B1413" s="179" t="s">
        <v>344</v>
      </c>
    </row>
    <row r="1414" spans="1:2" ht="16.5" customHeight="1">
      <c r="A1414" s="178">
        <v>68225</v>
      </c>
      <c r="B1414" s="179" t="s">
        <v>345</v>
      </c>
    </row>
    <row r="1415" spans="1:2" ht="16.5" customHeight="1">
      <c r="A1415" s="178">
        <v>68229</v>
      </c>
      <c r="B1415" s="179" t="s">
        <v>347</v>
      </c>
    </row>
    <row r="1416" spans="1:2" ht="16.5" customHeight="1">
      <c r="A1416" s="178">
        <v>683</v>
      </c>
      <c r="B1416" s="179" t="s">
        <v>785</v>
      </c>
    </row>
    <row r="1417" spans="1:2" ht="16.5" customHeight="1">
      <c r="A1417" s="178">
        <v>6831</v>
      </c>
      <c r="B1417" s="179" t="s">
        <v>786</v>
      </c>
    </row>
    <row r="1418" spans="1:2" ht="16.5" customHeight="1">
      <c r="A1418" s="178">
        <v>684</v>
      </c>
      <c r="B1418" s="179" t="s">
        <v>787</v>
      </c>
    </row>
    <row r="1419" spans="1:2" ht="16.5" customHeight="1">
      <c r="A1419" s="178">
        <v>6841</v>
      </c>
      <c r="B1419" s="179" t="s">
        <v>788</v>
      </c>
    </row>
    <row r="1420" spans="1:2" ht="16.5" customHeight="1">
      <c r="A1420" s="178">
        <v>68411</v>
      </c>
      <c r="B1420" s="179" t="s">
        <v>789</v>
      </c>
    </row>
    <row r="1421" spans="1:2" ht="16.5" customHeight="1">
      <c r="A1421" s="178">
        <v>68412</v>
      </c>
      <c r="B1421" s="179" t="s">
        <v>790</v>
      </c>
    </row>
    <row r="1422" spans="1:2" ht="16.5" customHeight="1">
      <c r="A1422" s="178">
        <v>68413</v>
      </c>
      <c r="B1422" s="179" t="s">
        <v>280</v>
      </c>
    </row>
    <row r="1423" spans="1:2" ht="16.5" customHeight="1">
      <c r="A1423" s="178">
        <v>68414</v>
      </c>
      <c r="B1423" s="179" t="s">
        <v>791</v>
      </c>
    </row>
    <row r="1424" spans="1:2" ht="16.5" customHeight="1">
      <c r="A1424" s="178">
        <v>68415</v>
      </c>
      <c r="B1424" s="179" t="s">
        <v>282</v>
      </c>
    </row>
    <row r="1425" spans="1:2" ht="16.5" customHeight="1">
      <c r="A1425" s="178">
        <v>6843</v>
      </c>
      <c r="B1425" s="179" t="s">
        <v>447</v>
      </c>
    </row>
    <row r="1426" spans="1:2" ht="16.5" customHeight="1">
      <c r="A1426" s="178">
        <v>68431</v>
      </c>
      <c r="B1426" s="179" t="s">
        <v>368</v>
      </c>
    </row>
    <row r="1427" spans="1:2" ht="16.5" customHeight="1">
      <c r="A1427" s="178">
        <v>68432</v>
      </c>
      <c r="B1427" s="179" t="s">
        <v>372</v>
      </c>
    </row>
    <row r="1428" spans="1:2" ht="16.5" customHeight="1">
      <c r="A1428" s="178">
        <v>685</v>
      </c>
      <c r="B1428" s="179" t="s">
        <v>792</v>
      </c>
    </row>
    <row r="1429" spans="1:2" ht="16.5" customHeight="1">
      <c r="A1429" s="178">
        <v>6851</v>
      </c>
      <c r="B1429" s="179" t="s">
        <v>439</v>
      </c>
    </row>
    <row r="1430" spans="1:2" ht="16.5" customHeight="1">
      <c r="A1430" s="178">
        <v>68511</v>
      </c>
      <c r="B1430" s="179" t="s">
        <v>332</v>
      </c>
    </row>
    <row r="1431" spans="1:2" ht="16.5" customHeight="1">
      <c r="A1431" s="178">
        <v>6852</v>
      </c>
      <c r="B1431" s="179" t="s">
        <v>793</v>
      </c>
    </row>
    <row r="1432" spans="1:2" ht="16.5" customHeight="1">
      <c r="A1432" s="178">
        <v>68521</v>
      </c>
      <c r="B1432" s="179" t="s">
        <v>332</v>
      </c>
    </row>
    <row r="1433" spans="1:2" ht="16.5" customHeight="1">
      <c r="A1433" s="178">
        <v>68522</v>
      </c>
      <c r="B1433" s="179" t="s">
        <v>336</v>
      </c>
    </row>
    <row r="1434" spans="1:2" ht="16.5" customHeight="1">
      <c r="A1434" s="178">
        <v>68523</v>
      </c>
      <c r="B1434" s="179" t="s">
        <v>337</v>
      </c>
    </row>
    <row r="1435" spans="1:2" ht="16.5" customHeight="1">
      <c r="A1435" s="178">
        <v>68524</v>
      </c>
      <c r="B1435" s="179" t="s">
        <v>338</v>
      </c>
    </row>
    <row r="1436" spans="1:2" ht="16.5" customHeight="1">
      <c r="A1436" s="178">
        <v>68525</v>
      </c>
      <c r="B1436" s="179" t="s">
        <v>339</v>
      </c>
    </row>
    <row r="1437" spans="1:2" ht="16.5" customHeight="1">
      <c r="A1437" s="178">
        <v>68526</v>
      </c>
      <c r="B1437" s="179" t="s">
        <v>340</v>
      </c>
    </row>
    <row r="1438" spans="1:2" ht="16.5" customHeight="1">
      <c r="A1438" s="178">
        <v>6853</v>
      </c>
      <c r="B1438" s="179" t="s">
        <v>445</v>
      </c>
    </row>
    <row r="1439" spans="1:2" ht="16.5" customHeight="1">
      <c r="A1439" s="178">
        <v>68531</v>
      </c>
      <c r="B1439" s="179" t="s">
        <v>355</v>
      </c>
    </row>
    <row r="1440" spans="1:2" ht="16.5" customHeight="1">
      <c r="A1440" s="178">
        <v>68532</v>
      </c>
      <c r="B1440" s="179" t="s">
        <v>342</v>
      </c>
    </row>
    <row r="1441" spans="1:2" ht="16.5" customHeight="1">
      <c r="A1441" s="178">
        <v>68533</v>
      </c>
      <c r="B1441" s="179" t="s">
        <v>343</v>
      </c>
    </row>
    <row r="1442" spans="1:2" ht="16.5" customHeight="1">
      <c r="A1442" s="178">
        <v>68534</v>
      </c>
      <c r="B1442" s="179" t="s">
        <v>344</v>
      </c>
    </row>
    <row r="1443" spans="1:2" ht="16.5" customHeight="1">
      <c r="A1443" s="178">
        <v>68535</v>
      </c>
      <c r="B1443" s="179" t="s">
        <v>345</v>
      </c>
    </row>
    <row r="1444" spans="1:2" ht="16.5" customHeight="1">
      <c r="A1444" s="178">
        <v>68536</v>
      </c>
      <c r="B1444" s="179" t="s">
        <v>347</v>
      </c>
    </row>
    <row r="1445" spans="1:2" ht="16.5" customHeight="1">
      <c r="A1445" s="178">
        <v>68537</v>
      </c>
      <c r="B1445" s="179" t="s">
        <v>436</v>
      </c>
    </row>
    <row r="1446" spans="1:2" ht="16.5" customHeight="1">
      <c r="A1446" s="178">
        <v>6854</v>
      </c>
      <c r="B1446" s="179" t="s">
        <v>794</v>
      </c>
    </row>
    <row r="1447" spans="1:2" ht="16.5" customHeight="1">
      <c r="A1447" s="178">
        <v>68541</v>
      </c>
      <c r="B1447" s="179" t="s">
        <v>483</v>
      </c>
    </row>
    <row r="1448" spans="1:2" ht="16.5" customHeight="1">
      <c r="A1448" s="178">
        <v>68542</v>
      </c>
      <c r="B1448" s="179" t="s">
        <v>484</v>
      </c>
    </row>
    <row r="1449" spans="1:2" ht="16.5" customHeight="1">
      <c r="A1449" s="178">
        <v>686</v>
      </c>
      <c r="B1449" s="179" t="s">
        <v>795</v>
      </c>
    </row>
    <row r="1450" spans="1:2" ht="16.5" customHeight="1">
      <c r="A1450" s="178">
        <v>6861</v>
      </c>
      <c r="B1450" s="179" t="s">
        <v>600</v>
      </c>
    </row>
    <row r="1451" spans="1:2" ht="16.5" customHeight="1">
      <c r="A1451" s="178">
        <v>68611</v>
      </c>
      <c r="B1451" s="179" t="s">
        <v>796</v>
      </c>
    </row>
    <row r="1452" spans="1:2" ht="16.5" customHeight="1">
      <c r="A1452" s="178">
        <v>68612</v>
      </c>
      <c r="B1452" s="179" t="s">
        <v>797</v>
      </c>
    </row>
    <row r="1453" spans="1:2" ht="16.5" customHeight="1">
      <c r="A1453" s="178">
        <v>6862</v>
      </c>
      <c r="B1453" s="179" t="s">
        <v>601</v>
      </c>
    </row>
    <row r="1454" spans="1:2" ht="16.5" customHeight="1">
      <c r="A1454" s="178">
        <v>68621</v>
      </c>
      <c r="B1454" s="179" t="s">
        <v>798</v>
      </c>
    </row>
    <row r="1455" spans="1:2" ht="16.5" customHeight="1">
      <c r="A1455" s="178">
        <v>68622</v>
      </c>
      <c r="B1455" s="179" t="s">
        <v>799</v>
      </c>
    </row>
    <row r="1456" spans="1:2" ht="16.5" customHeight="1">
      <c r="A1456" s="178">
        <v>6863</v>
      </c>
      <c r="B1456" s="179" t="s">
        <v>602</v>
      </c>
    </row>
    <row r="1457" spans="1:2" ht="16.5" customHeight="1">
      <c r="A1457" s="178">
        <v>6864</v>
      </c>
      <c r="B1457" s="179" t="s">
        <v>603</v>
      </c>
    </row>
    <row r="1458" spans="1:2" ht="16.5" customHeight="1">
      <c r="A1458" s="178">
        <v>68641</v>
      </c>
      <c r="B1458" s="179" t="s">
        <v>800</v>
      </c>
    </row>
    <row r="1459" spans="1:2" ht="16.5" customHeight="1">
      <c r="A1459" s="178">
        <v>68642</v>
      </c>
      <c r="B1459" s="179" t="s">
        <v>801</v>
      </c>
    </row>
    <row r="1460" spans="1:2" ht="16.5" customHeight="1">
      <c r="A1460" s="178">
        <v>6866</v>
      </c>
      <c r="B1460" s="179" t="s">
        <v>605</v>
      </c>
    </row>
    <row r="1461" spans="1:2" ht="16.5" customHeight="1">
      <c r="A1461" s="178">
        <v>68661</v>
      </c>
      <c r="B1461" s="179" t="s">
        <v>802</v>
      </c>
    </row>
    <row r="1462" spans="1:2" ht="16.5" customHeight="1">
      <c r="A1462" s="178">
        <v>68662</v>
      </c>
      <c r="B1462" s="179" t="s">
        <v>803</v>
      </c>
    </row>
    <row r="1463" spans="1:2" ht="16.5" customHeight="1">
      <c r="A1463" s="178">
        <v>6869</v>
      </c>
      <c r="B1463" s="179" t="s">
        <v>606</v>
      </c>
    </row>
    <row r="1464" spans="1:2" ht="16.5" customHeight="1">
      <c r="A1464" s="176">
        <v>69</v>
      </c>
      <c r="B1464" s="177" t="s">
        <v>804</v>
      </c>
    </row>
    <row r="1465" spans="1:2" ht="16.5" customHeight="1">
      <c r="A1465" s="178">
        <v>691</v>
      </c>
      <c r="B1465" s="179" t="s">
        <v>357</v>
      </c>
    </row>
    <row r="1466" spans="1:2" ht="16.5" customHeight="1">
      <c r="A1466" s="178">
        <v>6911</v>
      </c>
      <c r="B1466" s="179" t="s">
        <v>285</v>
      </c>
    </row>
    <row r="1467" spans="1:2" ht="16.5" customHeight="1">
      <c r="A1467" s="178">
        <v>69111</v>
      </c>
      <c r="B1467" s="179" t="s">
        <v>805</v>
      </c>
    </row>
    <row r="1468" spans="1:2" ht="16.5" customHeight="1">
      <c r="A1468" s="178">
        <v>69112</v>
      </c>
      <c r="B1468" s="179" t="s">
        <v>806</v>
      </c>
    </row>
    <row r="1469" spans="1:2" ht="16.5" customHeight="1">
      <c r="A1469" s="178">
        <v>6912</v>
      </c>
      <c r="B1469" s="179" t="s">
        <v>287</v>
      </c>
    </row>
    <row r="1470" spans="1:2" ht="16.5" customHeight="1">
      <c r="A1470" s="178">
        <v>69121</v>
      </c>
      <c r="B1470" s="179" t="s">
        <v>805</v>
      </c>
    </row>
    <row r="1471" spans="1:2" ht="16.5" customHeight="1">
      <c r="A1471" s="178">
        <v>69122</v>
      </c>
      <c r="B1471" s="179" t="s">
        <v>806</v>
      </c>
    </row>
    <row r="1472" spans="1:2" ht="16.5" customHeight="1">
      <c r="A1472" s="178">
        <v>6913</v>
      </c>
      <c r="B1472" s="179" t="s">
        <v>288</v>
      </c>
    </row>
    <row r="1473" spans="1:2" ht="16.5" customHeight="1">
      <c r="A1473" s="178">
        <v>69131</v>
      </c>
      <c r="B1473" s="179" t="s">
        <v>805</v>
      </c>
    </row>
    <row r="1474" spans="1:2" ht="16.5" customHeight="1">
      <c r="A1474" s="178">
        <v>69132</v>
      </c>
      <c r="B1474" s="179" t="s">
        <v>806</v>
      </c>
    </row>
    <row r="1475" spans="1:2" ht="16.5" customHeight="1">
      <c r="A1475" s="178">
        <v>6914</v>
      </c>
      <c r="B1475" s="179" t="s">
        <v>291</v>
      </c>
    </row>
    <row r="1476" spans="1:2" ht="16.5" customHeight="1">
      <c r="A1476" s="178">
        <v>69141</v>
      </c>
      <c r="B1476" s="179" t="s">
        <v>805</v>
      </c>
    </row>
    <row r="1477" spans="1:2" ht="16.5" customHeight="1">
      <c r="A1477" s="178">
        <v>69142</v>
      </c>
      <c r="B1477" s="179" t="s">
        <v>806</v>
      </c>
    </row>
    <row r="1478" spans="1:2" ht="16.5" customHeight="1">
      <c r="A1478" s="178">
        <v>6915</v>
      </c>
      <c r="B1478" s="179" t="s">
        <v>292</v>
      </c>
    </row>
    <row r="1479" spans="1:2" ht="16.5" customHeight="1">
      <c r="A1479" s="178">
        <v>69151</v>
      </c>
      <c r="B1479" s="179" t="s">
        <v>805</v>
      </c>
    </row>
    <row r="1480" spans="1:2" ht="16.5" customHeight="1">
      <c r="A1480" s="178">
        <v>69152</v>
      </c>
      <c r="B1480" s="179" t="s">
        <v>806</v>
      </c>
    </row>
    <row r="1481" spans="1:2" ht="16.5" customHeight="1">
      <c r="A1481" s="178">
        <v>692</v>
      </c>
      <c r="B1481" s="179" t="s">
        <v>362</v>
      </c>
    </row>
    <row r="1482" spans="1:2" ht="16.5" customHeight="1">
      <c r="A1482" s="178">
        <v>6921</v>
      </c>
      <c r="B1482" s="179" t="s">
        <v>294</v>
      </c>
    </row>
    <row r="1483" spans="1:2" ht="16.5" customHeight="1">
      <c r="A1483" s="178">
        <v>69211</v>
      </c>
      <c r="B1483" s="179" t="s">
        <v>805</v>
      </c>
    </row>
    <row r="1484" spans="1:2" ht="16.5" customHeight="1">
      <c r="A1484" s="178">
        <v>69212</v>
      </c>
      <c r="B1484" s="179" t="s">
        <v>806</v>
      </c>
    </row>
    <row r="1485" spans="1:2" ht="16.5" customHeight="1">
      <c r="A1485" s="178">
        <v>6922</v>
      </c>
      <c r="B1485" s="179" t="s">
        <v>295</v>
      </c>
    </row>
    <row r="1486" spans="1:2" ht="16.5" customHeight="1">
      <c r="A1486" s="178">
        <v>69221</v>
      </c>
      <c r="B1486" s="179" t="s">
        <v>805</v>
      </c>
    </row>
    <row r="1487" spans="1:2" ht="16.5" customHeight="1">
      <c r="A1487" s="178">
        <v>69222</v>
      </c>
      <c r="B1487" s="179" t="s">
        <v>806</v>
      </c>
    </row>
    <row r="1488" spans="1:2" ht="16.5" customHeight="1">
      <c r="A1488" s="178">
        <v>6923</v>
      </c>
      <c r="B1488" s="179" t="s">
        <v>296</v>
      </c>
    </row>
    <row r="1489" spans="1:2" ht="16.5" customHeight="1">
      <c r="A1489" s="178">
        <v>69231</v>
      </c>
      <c r="B1489" s="179" t="s">
        <v>805</v>
      </c>
    </row>
    <row r="1490" spans="1:2" ht="16.5" customHeight="1">
      <c r="A1490" s="178">
        <v>69232</v>
      </c>
      <c r="B1490" s="179" t="s">
        <v>806</v>
      </c>
    </row>
    <row r="1491" spans="1:2" ht="16.5" customHeight="1">
      <c r="A1491" s="178">
        <v>6924</v>
      </c>
      <c r="B1491" s="179" t="s">
        <v>807</v>
      </c>
    </row>
    <row r="1492" spans="1:2" ht="16.5" customHeight="1">
      <c r="A1492" s="178">
        <v>69241</v>
      </c>
      <c r="B1492" s="179" t="s">
        <v>805</v>
      </c>
    </row>
    <row r="1493" spans="1:2" ht="16.5" customHeight="1">
      <c r="A1493" s="178">
        <v>69242</v>
      </c>
      <c r="B1493" s="179" t="s">
        <v>806</v>
      </c>
    </row>
    <row r="1494" spans="1:2" ht="16.5" customHeight="1">
      <c r="A1494" s="178">
        <v>6925</v>
      </c>
      <c r="B1494" s="179" t="s">
        <v>298</v>
      </c>
    </row>
    <row r="1495" spans="1:2" ht="16.5" customHeight="1">
      <c r="A1495" s="178">
        <v>69251</v>
      </c>
      <c r="B1495" s="179" t="s">
        <v>805</v>
      </c>
    </row>
    <row r="1496" spans="1:2" ht="16.5" customHeight="1">
      <c r="A1496" s="178">
        <v>69252</v>
      </c>
      <c r="B1496" s="179" t="s">
        <v>806</v>
      </c>
    </row>
    <row r="1497" spans="1:2" ht="16.5" customHeight="1">
      <c r="A1497" s="178">
        <v>6926</v>
      </c>
      <c r="B1497" s="179" t="s">
        <v>300</v>
      </c>
    </row>
    <row r="1498" spans="1:2" ht="16.5" customHeight="1">
      <c r="A1498" s="178">
        <v>69261</v>
      </c>
      <c r="B1498" s="179" t="s">
        <v>805</v>
      </c>
    </row>
    <row r="1499" spans="1:2" ht="16.5" customHeight="1">
      <c r="A1499" s="178">
        <v>69262</v>
      </c>
      <c r="B1499" s="179" t="s">
        <v>806</v>
      </c>
    </row>
    <row r="1500" spans="1:2" ht="16.5" customHeight="1">
      <c r="A1500" s="178">
        <v>6927</v>
      </c>
      <c r="B1500" s="179" t="s">
        <v>808</v>
      </c>
    </row>
    <row r="1501" spans="1:2" ht="16.5" customHeight="1">
      <c r="A1501" s="178">
        <v>6928</v>
      </c>
      <c r="B1501" s="179" t="s">
        <v>809</v>
      </c>
    </row>
    <row r="1502" spans="1:2" ht="16.5" customHeight="1">
      <c r="A1502" s="178">
        <v>693</v>
      </c>
      <c r="B1502" s="179" t="s">
        <v>363</v>
      </c>
    </row>
    <row r="1503" spans="1:2" ht="16.5" customHeight="1">
      <c r="A1503" s="178">
        <v>6931</v>
      </c>
      <c r="B1503" s="179" t="s">
        <v>302</v>
      </c>
    </row>
    <row r="1504" spans="1:2" ht="16.5" customHeight="1">
      <c r="A1504" s="178">
        <v>69311</v>
      </c>
      <c r="B1504" s="179" t="s">
        <v>805</v>
      </c>
    </row>
    <row r="1505" spans="1:2" ht="16.5" customHeight="1">
      <c r="A1505" s="178">
        <v>69312</v>
      </c>
      <c r="B1505" s="179" t="s">
        <v>806</v>
      </c>
    </row>
    <row r="1506" spans="1:2" ht="16.5" customHeight="1">
      <c r="A1506" s="178">
        <v>6932</v>
      </c>
      <c r="B1506" s="179" t="s">
        <v>303</v>
      </c>
    </row>
    <row r="1507" spans="1:2" ht="16.5" customHeight="1">
      <c r="A1507" s="178">
        <v>69321</v>
      </c>
      <c r="B1507" s="179" t="s">
        <v>805</v>
      </c>
    </row>
    <row r="1508" spans="1:2" ht="16.5" customHeight="1">
      <c r="A1508" s="178">
        <v>69322</v>
      </c>
      <c r="B1508" s="179" t="s">
        <v>806</v>
      </c>
    </row>
    <row r="1509" spans="1:2" ht="16.5" customHeight="1">
      <c r="A1509" s="178">
        <v>694</v>
      </c>
      <c r="B1509" s="179" t="s">
        <v>810</v>
      </c>
    </row>
    <row r="1510" spans="1:2" ht="16.5" customHeight="1">
      <c r="A1510" s="178">
        <v>6941</v>
      </c>
      <c r="B1510" s="179" t="s">
        <v>805</v>
      </c>
    </row>
    <row r="1511" spans="1:2" ht="16.5" customHeight="1">
      <c r="A1511" s="178">
        <v>6942</v>
      </c>
      <c r="B1511" s="179" t="s">
        <v>806</v>
      </c>
    </row>
    <row r="1512" spans="1:2" ht="16.5" customHeight="1">
      <c r="A1512" s="178">
        <v>695</v>
      </c>
      <c r="B1512" s="179" t="s">
        <v>811</v>
      </c>
    </row>
    <row r="1513" spans="1:2" ht="16.5" customHeight="1">
      <c r="A1513" s="178">
        <v>6951</v>
      </c>
      <c r="B1513" s="179" t="s">
        <v>357</v>
      </c>
    </row>
    <row r="1514" spans="1:2" ht="16.5" customHeight="1">
      <c r="A1514" s="178">
        <v>6952</v>
      </c>
      <c r="B1514" s="179" t="s">
        <v>362</v>
      </c>
    </row>
    <row r="1515" spans="1:2" ht="16.5" customHeight="1">
      <c r="A1515" s="178">
        <v>6953</v>
      </c>
      <c r="B1515" s="179" t="s">
        <v>363</v>
      </c>
    </row>
    <row r="1516" spans="1:2" ht="16.5" customHeight="1">
      <c r="A1516" s="178">
        <v>6954</v>
      </c>
      <c r="B1516" s="179" t="s">
        <v>364</v>
      </c>
    </row>
    <row r="1517" spans="1:2" ht="16.5" customHeight="1">
      <c r="A1517" s="178">
        <v>6955</v>
      </c>
      <c r="B1517" s="179" t="s">
        <v>358</v>
      </c>
    </row>
    <row r="1518" spans="1:2" ht="16.5" customHeight="1">
      <c r="A1518" s="178">
        <v>6956</v>
      </c>
      <c r="B1518" s="179" t="s">
        <v>359</v>
      </c>
    </row>
    <row r="1519" spans="1:2" ht="16.5" customHeight="1">
      <c r="A1519" s="178">
        <v>6957</v>
      </c>
      <c r="B1519" s="179" t="s">
        <v>360</v>
      </c>
    </row>
    <row r="1520" spans="1:2" ht="16.5" customHeight="1">
      <c r="A1520" s="178">
        <v>6958</v>
      </c>
      <c r="B1520" s="179" t="s">
        <v>365</v>
      </c>
    </row>
    <row r="1521" spans="1:2" ht="16.5" customHeight="1">
      <c r="A1521" s="178"/>
      <c r="B1521" s="175" t="s">
        <v>812</v>
      </c>
    </row>
    <row r="1522" spans="1:2" ht="16.5" customHeight="1">
      <c r="A1522" s="176">
        <v>70</v>
      </c>
      <c r="B1522" s="177" t="s">
        <v>813</v>
      </c>
    </row>
    <row r="1523" spans="1:2" ht="16.5" customHeight="1">
      <c r="A1523" s="178">
        <v>701</v>
      </c>
      <c r="B1523" s="179" t="s">
        <v>357</v>
      </c>
    </row>
    <row r="1524" spans="1:2" ht="16.5" customHeight="1">
      <c r="A1524" s="178">
        <v>7011</v>
      </c>
      <c r="B1524" s="179" t="s">
        <v>285</v>
      </c>
    </row>
    <row r="1525" spans="1:2" ht="16.5" customHeight="1">
      <c r="A1525" s="178">
        <v>70111</v>
      </c>
      <c r="B1525" s="179" t="s">
        <v>805</v>
      </c>
    </row>
    <row r="1526" spans="1:2" ht="16.5" customHeight="1">
      <c r="A1526" s="178">
        <v>70112</v>
      </c>
      <c r="B1526" s="179" t="s">
        <v>806</v>
      </c>
    </row>
    <row r="1527" spans="1:2" ht="16.5" customHeight="1">
      <c r="A1527" s="178">
        <v>7012</v>
      </c>
      <c r="B1527" s="179" t="s">
        <v>287</v>
      </c>
    </row>
    <row r="1528" spans="1:2" ht="16.5" customHeight="1">
      <c r="A1528" s="178">
        <v>70121</v>
      </c>
      <c r="B1528" s="179" t="s">
        <v>805</v>
      </c>
    </row>
    <row r="1529" spans="1:2" ht="16.5" customHeight="1">
      <c r="A1529" s="178">
        <v>70122</v>
      </c>
      <c r="B1529" s="179" t="s">
        <v>806</v>
      </c>
    </row>
    <row r="1530" spans="1:2" ht="16.5" customHeight="1">
      <c r="A1530" s="178">
        <v>7013</v>
      </c>
      <c r="B1530" s="179" t="s">
        <v>288</v>
      </c>
    </row>
    <row r="1531" spans="1:2" ht="16.5" customHeight="1">
      <c r="A1531" s="178">
        <v>70131</v>
      </c>
      <c r="B1531" s="179" t="s">
        <v>805</v>
      </c>
    </row>
    <row r="1532" spans="1:2" ht="16.5" customHeight="1">
      <c r="A1532" s="178">
        <v>70132</v>
      </c>
      <c r="B1532" s="179" t="s">
        <v>806</v>
      </c>
    </row>
    <row r="1533" spans="1:2" ht="16.5" customHeight="1">
      <c r="A1533" s="178">
        <v>7014</v>
      </c>
      <c r="B1533" s="179" t="s">
        <v>291</v>
      </c>
    </row>
    <row r="1534" spans="1:2" ht="16.5" customHeight="1">
      <c r="A1534" s="178">
        <v>70141</v>
      </c>
      <c r="B1534" s="179" t="s">
        <v>805</v>
      </c>
    </row>
    <row r="1535" spans="1:2" ht="16.5" customHeight="1">
      <c r="A1535" s="178">
        <v>70142</v>
      </c>
      <c r="B1535" s="179" t="s">
        <v>806</v>
      </c>
    </row>
    <row r="1536" spans="1:2" ht="16.5" customHeight="1">
      <c r="A1536" s="178">
        <v>7015</v>
      </c>
      <c r="B1536" s="179" t="s">
        <v>814</v>
      </c>
    </row>
    <row r="1537" spans="1:2" ht="16.5" customHeight="1">
      <c r="A1537" s="178">
        <v>70151</v>
      </c>
      <c r="B1537" s="179" t="s">
        <v>805</v>
      </c>
    </row>
    <row r="1538" spans="1:2" ht="16.5" customHeight="1">
      <c r="A1538" s="178">
        <v>70152</v>
      </c>
      <c r="B1538" s="179" t="s">
        <v>806</v>
      </c>
    </row>
    <row r="1539" spans="1:2" ht="16.5" customHeight="1">
      <c r="A1539" s="178">
        <v>702</v>
      </c>
      <c r="B1539" s="179" t="s">
        <v>362</v>
      </c>
    </row>
    <row r="1540" spans="1:2" ht="16.5" customHeight="1">
      <c r="A1540" s="178">
        <v>7021</v>
      </c>
      <c r="B1540" s="179" t="s">
        <v>294</v>
      </c>
    </row>
    <row r="1541" spans="1:2" ht="16.5" customHeight="1">
      <c r="A1541" s="178">
        <v>70211</v>
      </c>
      <c r="B1541" s="179" t="s">
        <v>805</v>
      </c>
    </row>
    <row r="1542" spans="1:2" ht="16.5" customHeight="1">
      <c r="A1542" s="178">
        <v>70212</v>
      </c>
      <c r="B1542" s="179" t="s">
        <v>806</v>
      </c>
    </row>
    <row r="1543" spans="1:2" ht="16.5" customHeight="1">
      <c r="A1543" s="178">
        <v>7022</v>
      </c>
      <c r="B1543" s="179" t="s">
        <v>295</v>
      </c>
    </row>
    <row r="1544" spans="1:2" ht="16.5" customHeight="1">
      <c r="A1544" s="178">
        <v>70221</v>
      </c>
      <c r="B1544" s="179" t="s">
        <v>805</v>
      </c>
    </row>
    <row r="1545" spans="1:2" ht="16.5" customHeight="1">
      <c r="A1545" s="178">
        <v>70222</v>
      </c>
      <c r="B1545" s="179" t="s">
        <v>806</v>
      </c>
    </row>
    <row r="1546" spans="1:2" ht="16.5" customHeight="1">
      <c r="A1546" s="178">
        <v>7023</v>
      </c>
      <c r="B1546" s="179" t="s">
        <v>296</v>
      </c>
    </row>
    <row r="1547" spans="1:2" ht="16.5" customHeight="1">
      <c r="A1547" s="178">
        <v>70231</v>
      </c>
      <c r="B1547" s="179" t="s">
        <v>805</v>
      </c>
    </row>
    <row r="1548" spans="1:2" ht="16.5" customHeight="1">
      <c r="A1548" s="178">
        <v>70232</v>
      </c>
      <c r="B1548" s="179" t="s">
        <v>806</v>
      </c>
    </row>
    <row r="1549" spans="1:2" ht="16.5" customHeight="1">
      <c r="A1549" s="178">
        <v>7024</v>
      </c>
      <c r="B1549" s="179" t="s">
        <v>807</v>
      </c>
    </row>
    <row r="1550" spans="1:2" ht="16.5" customHeight="1">
      <c r="A1550" s="178">
        <v>70241</v>
      </c>
      <c r="B1550" s="179" t="s">
        <v>805</v>
      </c>
    </row>
    <row r="1551" spans="1:2" ht="16.5" customHeight="1">
      <c r="A1551" s="178">
        <v>70242</v>
      </c>
      <c r="B1551" s="179" t="s">
        <v>806</v>
      </c>
    </row>
    <row r="1552" spans="1:2" ht="16.5" customHeight="1">
      <c r="A1552" s="178">
        <v>7025</v>
      </c>
      <c r="B1552" s="179" t="s">
        <v>298</v>
      </c>
    </row>
    <row r="1553" spans="1:2" ht="16.5" customHeight="1">
      <c r="A1553" s="178">
        <v>70251</v>
      </c>
      <c r="B1553" s="179" t="s">
        <v>805</v>
      </c>
    </row>
    <row r="1554" spans="1:2" ht="16.5" customHeight="1">
      <c r="A1554" s="178">
        <v>70252</v>
      </c>
      <c r="B1554" s="179" t="s">
        <v>806</v>
      </c>
    </row>
    <row r="1555" spans="1:2" ht="16.5" customHeight="1">
      <c r="A1555" s="178">
        <v>703</v>
      </c>
      <c r="B1555" s="179" t="s">
        <v>363</v>
      </c>
    </row>
    <row r="1556" spans="1:2" ht="16.5" customHeight="1">
      <c r="A1556" s="178">
        <v>7031</v>
      </c>
      <c r="B1556" s="179" t="s">
        <v>302</v>
      </c>
    </row>
    <row r="1557" spans="1:2" ht="16.5" customHeight="1">
      <c r="A1557" s="178">
        <v>70311</v>
      </c>
      <c r="B1557" s="179" t="s">
        <v>805</v>
      </c>
    </row>
    <row r="1558" spans="1:2" ht="16.5" customHeight="1">
      <c r="A1558" s="178">
        <v>70312</v>
      </c>
      <c r="B1558" s="179" t="s">
        <v>806</v>
      </c>
    </row>
    <row r="1559" spans="1:2" ht="16.5" customHeight="1">
      <c r="A1559" s="178">
        <v>7032</v>
      </c>
      <c r="B1559" s="179" t="s">
        <v>303</v>
      </c>
    </row>
    <row r="1560" spans="1:2" ht="16.5" customHeight="1">
      <c r="A1560" s="178">
        <v>70321</v>
      </c>
      <c r="B1560" s="179" t="s">
        <v>805</v>
      </c>
    </row>
    <row r="1561" spans="1:2" ht="16.5" customHeight="1">
      <c r="A1561" s="178">
        <v>70322</v>
      </c>
      <c r="B1561" s="179" t="s">
        <v>806</v>
      </c>
    </row>
    <row r="1562" spans="1:2" ht="16.5" customHeight="1">
      <c r="A1562" s="178">
        <v>704</v>
      </c>
      <c r="B1562" s="179" t="s">
        <v>815</v>
      </c>
    </row>
    <row r="1563" spans="1:2" ht="16.5" customHeight="1">
      <c r="A1563" s="178">
        <v>7041</v>
      </c>
      <c r="B1563" s="179" t="s">
        <v>805</v>
      </c>
    </row>
    <row r="1564" spans="1:2" ht="16.5" customHeight="1">
      <c r="A1564" s="178">
        <v>7042</v>
      </c>
      <c r="B1564" s="179" t="s">
        <v>806</v>
      </c>
    </row>
    <row r="1565" spans="1:2" ht="16.5" customHeight="1">
      <c r="A1565" s="178">
        <v>709</v>
      </c>
      <c r="B1565" s="179" t="s">
        <v>816</v>
      </c>
    </row>
    <row r="1566" spans="1:2" ht="16.5" customHeight="1">
      <c r="A1566" s="178">
        <v>7091</v>
      </c>
      <c r="B1566" s="179" t="s">
        <v>817</v>
      </c>
    </row>
    <row r="1567" spans="1:2" ht="16.5" customHeight="1">
      <c r="A1567" s="178">
        <v>70911</v>
      </c>
      <c r="B1567" s="179" t="s">
        <v>285</v>
      </c>
    </row>
    <row r="1568" spans="1:2" ht="16.5" customHeight="1">
      <c r="A1568" s="178">
        <v>70912</v>
      </c>
      <c r="B1568" s="179" t="s">
        <v>287</v>
      </c>
    </row>
    <row r="1569" spans="1:2" ht="16.5" customHeight="1">
      <c r="A1569" s="178">
        <v>70913</v>
      </c>
      <c r="B1569" s="179" t="s">
        <v>288</v>
      </c>
    </row>
    <row r="1570" spans="1:2" ht="16.5" customHeight="1">
      <c r="A1570" s="178">
        <v>70914</v>
      </c>
      <c r="B1570" s="179" t="s">
        <v>291</v>
      </c>
    </row>
    <row r="1571" spans="1:2" ht="16.5" customHeight="1">
      <c r="A1571" s="178">
        <v>70915</v>
      </c>
      <c r="B1571" s="179" t="s">
        <v>814</v>
      </c>
    </row>
    <row r="1572" spans="1:2" ht="16.5" customHeight="1">
      <c r="A1572" s="178">
        <v>7092</v>
      </c>
      <c r="B1572" s="179" t="s">
        <v>818</v>
      </c>
    </row>
    <row r="1573" spans="1:2" ht="16.5" customHeight="1">
      <c r="A1573" s="178">
        <v>70921</v>
      </c>
      <c r="B1573" s="179" t="s">
        <v>285</v>
      </c>
    </row>
    <row r="1574" spans="1:2" ht="16.5" customHeight="1">
      <c r="A1574" s="178">
        <v>70922</v>
      </c>
      <c r="B1574" s="179" t="s">
        <v>287</v>
      </c>
    </row>
    <row r="1575" spans="1:2" ht="16.5" customHeight="1">
      <c r="A1575" s="178">
        <v>70923</v>
      </c>
      <c r="B1575" s="179" t="s">
        <v>288</v>
      </c>
    </row>
    <row r="1576" spans="1:2" ht="16.5" customHeight="1">
      <c r="A1576" s="178">
        <v>70924</v>
      </c>
      <c r="B1576" s="179" t="s">
        <v>291</v>
      </c>
    </row>
    <row r="1577" spans="1:2" ht="16.5" customHeight="1">
      <c r="A1577" s="178">
        <v>70925</v>
      </c>
      <c r="B1577" s="179" t="s">
        <v>814</v>
      </c>
    </row>
    <row r="1578" spans="1:2" ht="16.5" customHeight="1">
      <c r="A1578" s="178">
        <v>7093</v>
      </c>
      <c r="B1578" s="179" t="s">
        <v>819</v>
      </c>
    </row>
    <row r="1579" spans="1:2" ht="16.5" customHeight="1">
      <c r="A1579" s="178">
        <v>70931</v>
      </c>
      <c r="B1579" s="179" t="s">
        <v>294</v>
      </c>
    </row>
    <row r="1580" spans="1:2" ht="16.5" customHeight="1">
      <c r="A1580" s="178">
        <v>70932</v>
      </c>
      <c r="B1580" s="179" t="s">
        <v>295</v>
      </c>
    </row>
    <row r="1581" spans="1:2" ht="16.5" customHeight="1">
      <c r="A1581" s="178">
        <v>70933</v>
      </c>
      <c r="B1581" s="179" t="s">
        <v>296</v>
      </c>
    </row>
    <row r="1582" spans="1:2" ht="16.5" customHeight="1">
      <c r="A1582" s="178">
        <v>70934</v>
      </c>
      <c r="B1582" s="179" t="s">
        <v>807</v>
      </c>
    </row>
    <row r="1583" spans="1:2" ht="16.5" customHeight="1">
      <c r="A1583" s="178">
        <v>70935</v>
      </c>
      <c r="B1583" s="179" t="s">
        <v>298</v>
      </c>
    </row>
    <row r="1584" spans="1:2" ht="16.5" customHeight="1">
      <c r="A1584" s="178">
        <v>7094</v>
      </c>
      <c r="B1584" s="179" t="s">
        <v>820</v>
      </c>
    </row>
    <row r="1585" spans="1:2" ht="16.5" customHeight="1">
      <c r="A1585" s="178">
        <v>70941</v>
      </c>
      <c r="B1585" s="179" t="s">
        <v>294</v>
      </c>
    </row>
    <row r="1586" spans="1:2" ht="16.5" customHeight="1">
      <c r="A1586" s="178">
        <v>70942</v>
      </c>
      <c r="B1586" s="179" t="s">
        <v>295</v>
      </c>
    </row>
    <row r="1587" spans="1:2" ht="16.5" customHeight="1">
      <c r="A1587" s="178">
        <v>70943</v>
      </c>
      <c r="B1587" s="179" t="s">
        <v>296</v>
      </c>
    </row>
    <row r="1588" spans="1:2" ht="16.5" customHeight="1">
      <c r="A1588" s="178">
        <v>70944</v>
      </c>
      <c r="B1588" s="179" t="s">
        <v>807</v>
      </c>
    </row>
    <row r="1589" spans="1:2" ht="16.5" customHeight="1">
      <c r="A1589" s="178">
        <v>70945</v>
      </c>
      <c r="B1589" s="179" t="s">
        <v>298</v>
      </c>
    </row>
    <row r="1590" spans="1:2" ht="16.5" customHeight="1">
      <c r="A1590" s="178">
        <v>7095</v>
      </c>
      <c r="B1590" s="179" t="s">
        <v>821</v>
      </c>
    </row>
    <row r="1591" spans="1:2" ht="16.5" customHeight="1">
      <c r="A1591" s="178">
        <v>70951</v>
      </c>
      <c r="B1591" s="179" t="s">
        <v>302</v>
      </c>
    </row>
    <row r="1592" spans="1:2" ht="16.5" customHeight="1">
      <c r="A1592" s="178">
        <v>70952</v>
      </c>
      <c r="B1592" s="179" t="s">
        <v>303</v>
      </c>
    </row>
    <row r="1593" spans="1:2" ht="16.5" customHeight="1">
      <c r="A1593" s="178">
        <v>7096</v>
      </c>
      <c r="B1593" s="179" t="s">
        <v>822</v>
      </c>
    </row>
    <row r="1594" spans="1:2" ht="16.5" customHeight="1">
      <c r="A1594" s="178">
        <v>70961</v>
      </c>
      <c r="B1594" s="179" t="s">
        <v>302</v>
      </c>
    </row>
    <row r="1595" spans="1:2" ht="16.5" customHeight="1">
      <c r="A1595" s="178">
        <v>70962</v>
      </c>
      <c r="B1595" s="179" t="s">
        <v>303</v>
      </c>
    </row>
    <row r="1596" spans="1:2" ht="16.5" customHeight="1">
      <c r="A1596" s="176">
        <v>71</v>
      </c>
      <c r="B1596" s="177" t="s">
        <v>823</v>
      </c>
    </row>
    <row r="1597" spans="1:2" ht="16.5" customHeight="1">
      <c r="A1597" s="178">
        <v>711</v>
      </c>
      <c r="B1597" s="179" t="s">
        <v>824</v>
      </c>
    </row>
    <row r="1598" spans="1:2" ht="16.5" customHeight="1">
      <c r="A1598" s="178">
        <v>7111</v>
      </c>
      <c r="B1598" s="179" t="s">
        <v>294</v>
      </c>
    </row>
    <row r="1599" spans="1:2" ht="16.5" customHeight="1">
      <c r="A1599" s="178">
        <v>7112</v>
      </c>
      <c r="B1599" s="179" t="s">
        <v>295</v>
      </c>
    </row>
    <row r="1600" spans="1:2" ht="16.5" customHeight="1">
      <c r="A1600" s="178">
        <v>7113</v>
      </c>
      <c r="B1600" s="179" t="s">
        <v>296</v>
      </c>
    </row>
    <row r="1601" spans="1:2" ht="16.5" customHeight="1">
      <c r="A1601" s="178">
        <v>7114</v>
      </c>
      <c r="B1601" s="179" t="s">
        <v>807</v>
      </c>
    </row>
    <row r="1602" spans="1:2" ht="16.5" customHeight="1">
      <c r="A1602" s="178">
        <v>7115</v>
      </c>
      <c r="B1602" s="179" t="s">
        <v>298</v>
      </c>
    </row>
    <row r="1603" spans="1:2" ht="16.5" customHeight="1">
      <c r="A1603" s="178">
        <v>712</v>
      </c>
      <c r="B1603" s="179" t="s">
        <v>825</v>
      </c>
    </row>
    <row r="1604" spans="1:2" ht="16.5" customHeight="1">
      <c r="A1604" s="178">
        <v>7121</v>
      </c>
      <c r="B1604" s="179" t="s">
        <v>302</v>
      </c>
    </row>
    <row r="1605" spans="1:2" ht="16.5" customHeight="1">
      <c r="A1605" s="178">
        <v>7122</v>
      </c>
      <c r="B1605" s="179" t="s">
        <v>303</v>
      </c>
    </row>
    <row r="1606" spans="1:2" ht="16.5" customHeight="1">
      <c r="A1606" s="178">
        <v>713</v>
      </c>
      <c r="B1606" s="179" t="s">
        <v>826</v>
      </c>
    </row>
    <row r="1607" spans="1:2" ht="16.5" customHeight="1">
      <c r="A1607" s="178">
        <v>7131</v>
      </c>
      <c r="B1607" s="179" t="s">
        <v>305</v>
      </c>
    </row>
    <row r="1608" spans="1:2" ht="16.5" customHeight="1">
      <c r="A1608" s="178">
        <v>7132</v>
      </c>
      <c r="B1608" s="179" t="s">
        <v>306</v>
      </c>
    </row>
    <row r="1609" spans="1:2" ht="16.5" customHeight="1">
      <c r="A1609" s="178">
        <v>7133</v>
      </c>
      <c r="B1609" s="179" t="s">
        <v>307</v>
      </c>
    </row>
    <row r="1610" spans="1:2" ht="16.5" customHeight="1">
      <c r="A1610" s="178">
        <v>7134</v>
      </c>
      <c r="B1610" s="179" t="s">
        <v>308</v>
      </c>
    </row>
    <row r="1611" spans="1:2" ht="16.5" customHeight="1">
      <c r="A1611" s="178">
        <v>7135</v>
      </c>
      <c r="B1611" s="179" t="s">
        <v>309</v>
      </c>
    </row>
    <row r="1612" spans="1:2" ht="16.5" customHeight="1">
      <c r="A1612" s="178">
        <v>7138</v>
      </c>
      <c r="B1612" s="179" t="s">
        <v>310</v>
      </c>
    </row>
    <row r="1613" spans="1:2" ht="16.5" customHeight="1">
      <c r="A1613" s="178">
        <v>714</v>
      </c>
      <c r="B1613" s="179" t="s">
        <v>827</v>
      </c>
    </row>
    <row r="1614" spans="1:2" ht="16.5" customHeight="1">
      <c r="A1614" s="178">
        <v>7141</v>
      </c>
      <c r="B1614" s="179" t="s">
        <v>326</v>
      </c>
    </row>
    <row r="1615" spans="1:2" ht="16.5" customHeight="1">
      <c r="A1615" s="178">
        <v>7142</v>
      </c>
      <c r="B1615" s="179" t="s">
        <v>327</v>
      </c>
    </row>
    <row r="1616" spans="1:2" ht="16.5" customHeight="1">
      <c r="A1616" s="178">
        <v>715</v>
      </c>
      <c r="B1616" s="179" t="s">
        <v>828</v>
      </c>
    </row>
    <row r="1617" spans="1:2" ht="16.5" customHeight="1">
      <c r="A1617" s="176">
        <v>72</v>
      </c>
      <c r="B1617" s="177" t="s">
        <v>829</v>
      </c>
    </row>
    <row r="1618" spans="1:2" ht="16.5" customHeight="1">
      <c r="A1618" s="178">
        <v>721</v>
      </c>
      <c r="B1618" s="179" t="s">
        <v>329</v>
      </c>
    </row>
    <row r="1619" spans="1:2" ht="16.5" customHeight="1">
      <c r="A1619" s="178">
        <v>7211</v>
      </c>
      <c r="B1619" s="179" t="s">
        <v>332</v>
      </c>
    </row>
    <row r="1620" spans="1:2" ht="16.5" customHeight="1">
      <c r="A1620" s="178">
        <v>722</v>
      </c>
      <c r="B1620" s="179" t="s">
        <v>259</v>
      </c>
    </row>
    <row r="1621" spans="1:2" ht="16.5" customHeight="1">
      <c r="A1621" s="178">
        <v>7221</v>
      </c>
      <c r="B1621" s="179" t="s">
        <v>332</v>
      </c>
    </row>
    <row r="1622" spans="1:2" ht="16.5" customHeight="1">
      <c r="A1622" s="178">
        <v>7222</v>
      </c>
      <c r="B1622" s="179" t="s">
        <v>830</v>
      </c>
    </row>
    <row r="1623" spans="1:2" ht="16.5" customHeight="1">
      <c r="A1623" s="178">
        <v>7223</v>
      </c>
      <c r="B1623" s="179" t="s">
        <v>337</v>
      </c>
    </row>
    <row r="1624" spans="1:2" ht="16.5" customHeight="1">
      <c r="A1624" s="178">
        <v>7224</v>
      </c>
      <c r="B1624" s="179" t="s">
        <v>338</v>
      </c>
    </row>
    <row r="1625" spans="1:2" ht="16.5" customHeight="1">
      <c r="A1625" s="178">
        <v>7225</v>
      </c>
      <c r="B1625" s="179" t="s">
        <v>339</v>
      </c>
    </row>
    <row r="1626" spans="1:2" ht="16.5" customHeight="1">
      <c r="A1626" s="178">
        <v>723</v>
      </c>
      <c r="B1626" s="179" t="s">
        <v>260</v>
      </c>
    </row>
    <row r="1627" spans="1:2" ht="16.5" customHeight="1">
      <c r="A1627" s="178">
        <v>7231</v>
      </c>
      <c r="B1627" s="179" t="s">
        <v>343</v>
      </c>
    </row>
    <row r="1628" spans="1:2" ht="16.5" customHeight="1">
      <c r="A1628" s="178">
        <v>7232</v>
      </c>
      <c r="B1628" s="179" t="s">
        <v>344</v>
      </c>
    </row>
    <row r="1629" spans="1:2" ht="16.5" customHeight="1">
      <c r="A1629" s="178">
        <v>7233</v>
      </c>
      <c r="B1629" s="179" t="s">
        <v>345</v>
      </c>
    </row>
    <row r="1630" spans="1:2" ht="16.5" customHeight="1">
      <c r="A1630" s="178">
        <v>724</v>
      </c>
      <c r="B1630" s="179" t="s">
        <v>261</v>
      </c>
    </row>
    <row r="1631" spans="1:2" ht="16.5" customHeight="1">
      <c r="A1631" s="178">
        <v>7241</v>
      </c>
      <c r="B1631" s="179" t="s">
        <v>831</v>
      </c>
    </row>
    <row r="1632" spans="1:2" ht="16.5" customHeight="1">
      <c r="A1632" s="178">
        <v>7242</v>
      </c>
      <c r="B1632" s="179" t="s">
        <v>832</v>
      </c>
    </row>
    <row r="1633" spans="1:2" ht="16.5" customHeight="1">
      <c r="A1633" s="178">
        <v>725</v>
      </c>
      <c r="B1633" s="179" t="s">
        <v>833</v>
      </c>
    </row>
    <row r="1634" spans="1:2" ht="16.5" customHeight="1">
      <c r="A1634" s="178">
        <v>7251</v>
      </c>
      <c r="B1634" s="179" t="s">
        <v>388</v>
      </c>
    </row>
    <row r="1635" spans="1:2" ht="16.5" customHeight="1">
      <c r="A1635" s="178">
        <v>72511</v>
      </c>
      <c r="B1635" s="179" t="s">
        <v>332</v>
      </c>
    </row>
    <row r="1636" spans="1:2" ht="16.5" customHeight="1">
      <c r="A1636" s="178">
        <v>7252</v>
      </c>
      <c r="B1636" s="179" t="s">
        <v>834</v>
      </c>
    </row>
    <row r="1637" spans="1:2" ht="16.5" customHeight="1">
      <c r="A1637" s="178">
        <v>72521</v>
      </c>
      <c r="B1637" s="179" t="s">
        <v>332</v>
      </c>
    </row>
    <row r="1638" spans="1:2" ht="16.5" customHeight="1">
      <c r="A1638" s="178">
        <v>72522</v>
      </c>
      <c r="B1638" s="179" t="s">
        <v>830</v>
      </c>
    </row>
    <row r="1639" spans="1:2" ht="16.5" customHeight="1">
      <c r="A1639" s="178">
        <v>7253</v>
      </c>
      <c r="B1639" s="179" t="s">
        <v>835</v>
      </c>
    </row>
    <row r="1640" spans="1:2" ht="16.5" customHeight="1">
      <c r="A1640" s="178">
        <v>7254</v>
      </c>
      <c r="B1640" s="179" t="s">
        <v>836</v>
      </c>
    </row>
    <row r="1641" spans="1:2" ht="16.5" customHeight="1">
      <c r="A1641" s="178">
        <v>72541</v>
      </c>
      <c r="B1641" s="179" t="s">
        <v>483</v>
      </c>
    </row>
    <row r="1642" spans="1:2" ht="16.5" customHeight="1">
      <c r="A1642" s="178">
        <v>72542</v>
      </c>
      <c r="B1642" s="179" t="s">
        <v>484</v>
      </c>
    </row>
    <row r="1643" spans="1:2" ht="16.5" customHeight="1">
      <c r="A1643" s="176">
        <v>73</v>
      </c>
      <c r="B1643" s="177" t="s">
        <v>837</v>
      </c>
    </row>
    <row r="1644" spans="1:2" ht="16.5" customHeight="1">
      <c r="A1644" s="178">
        <v>731</v>
      </c>
      <c r="B1644" s="179" t="s">
        <v>838</v>
      </c>
    </row>
    <row r="1645" spans="1:2" ht="16.5" customHeight="1">
      <c r="A1645" s="178">
        <v>7311</v>
      </c>
      <c r="B1645" s="179" t="s">
        <v>805</v>
      </c>
    </row>
    <row r="1646" spans="1:2" ht="16.5" customHeight="1">
      <c r="A1646" s="178">
        <v>7312</v>
      </c>
      <c r="B1646" s="179" t="s">
        <v>806</v>
      </c>
    </row>
    <row r="1647" spans="1:2" ht="16.5" customHeight="1">
      <c r="A1647" s="176">
        <v>74</v>
      </c>
      <c r="B1647" s="177" t="s">
        <v>839</v>
      </c>
    </row>
    <row r="1648" spans="1:2" ht="16.5" customHeight="1">
      <c r="A1648" s="178">
        <v>741</v>
      </c>
      <c r="B1648" s="179" t="s">
        <v>840</v>
      </c>
    </row>
    <row r="1649" spans="1:2" ht="16.5" customHeight="1">
      <c r="A1649" s="178">
        <v>7411</v>
      </c>
      <c r="B1649" s="179" t="s">
        <v>805</v>
      </c>
    </row>
    <row r="1650" spans="1:2" ht="16.5" customHeight="1">
      <c r="A1650" s="178">
        <v>7412</v>
      </c>
      <c r="B1650" s="179" t="s">
        <v>806</v>
      </c>
    </row>
    <row r="1651" spans="1:2" ht="16.5" customHeight="1">
      <c r="A1651" s="176">
        <v>75</v>
      </c>
      <c r="B1651" s="177" t="s">
        <v>841</v>
      </c>
    </row>
    <row r="1652" spans="1:2" ht="16.5" customHeight="1">
      <c r="A1652" s="178">
        <v>751</v>
      </c>
      <c r="B1652" s="179" t="s">
        <v>842</v>
      </c>
    </row>
    <row r="1653" spans="1:2" ht="16.5" customHeight="1">
      <c r="A1653" s="178">
        <v>752</v>
      </c>
      <c r="B1653" s="179" t="s">
        <v>843</v>
      </c>
    </row>
    <row r="1654" spans="1:2" ht="16.5" customHeight="1">
      <c r="A1654" s="178">
        <v>753</v>
      </c>
      <c r="B1654" s="179" t="s">
        <v>249</v>
      </c>
    </row>
    <row r="1655" spans="1:2" ht="16.5" customHeight="1">
      <c r="A1655" s="178">
        <v>754</v>
      </c>
      <c r="B1655" s="179" t="s">
        <v>273</v>
      </c>
    </row>
    <row r="1656" spans="1:2" ht="16.5" customHeight="1">
      <c r="A1656" s="178">
        <v>7541</v>
      </c>
      <c r="B1656" s="179" t="s">
        <v>330</v>
      </c>
    </row>
    <row r="1657" spans="1:2" ht="16.5" customHeight="1">
      <c r="A1657" s="178">
        <v>7542</v>
      </c>
      <c r="B1657" s="179" t="s">
        <v>332</v>
      </c>
    </row>
    <row r="1658" spans="1:2" ht="16.5" customHeight="1">
      <c r="A1658" s="178">
        <v>7543</v>
      </c>
      <c r="B1658" s="179" t="s">
        <v>336</v>
      </c>
    </row>
    <row r="1659" spans="1:2" ht="16.5" customHeight="1">
      <c r="A1659" s="178">
        <v>7544</v>
      </c>
      <c r="B1659" s="179" t="s">
        <v>337</v>
      </c>
    </row>
    <row r="1660" spans="1:2" ht="16.5" customHeight="1">
      <c r="A1660" s="178">
        <v>7545</v>
      </c>
      <c r="B1660" s="179" t="s">
        <v>339</v>
      </c>
    </row>
    <row r="1661" spans="1:2" ht="16.5" customHeight="1">
      <c r="A1661" s="178">
        <v>755</v>
      </c>
      <c r="B1661" s="179" t="s">
        <v>844</v>
      </c>
    </row>
    <row r="1662" spans="1:2" ht="16.5" customHeight="1">
      <c r="A1662" s="178">
        <v>7551</v>
      </c>
      <c r="B1662" s="179" t="s">
        <v>845</v>
      </c>
    </row>
    <row r="1663" spans="1:2" ht="16.5" customHeight="1">
      <c r="A1663" s="178">
        <v>7552</v>
      </c>
      <c r="B1663" s="179" t="s">
        <v>846</v>
      </c>
    </row>
    <row r="1664" spans="1:2" ht="16.5" customHeight="1">
      <c r="A1664" s="178">
        <v>7553</v>
      </c>
      <c r="B1664" s="179" t="s">
        <v>847</v>
      </c>
    </row>
    <row r="1665" spans="1:2" ht="16.5" customHeight="1">
      <c r="A1665" s="178">
        <v>756</v>
      </c>
      <c r="B1665" s="179" t="s">
        <v>848</v>
      </c>
    </row>
    <row r="1666" spans="1:2" ht="16.5" customHeight="1">
      <c r="A1666" s="178">
        <v>7561</v>
      </c>
      <c r="B1666" s="179" t="s">
        <v>592</v>
      </c>
    </row>
    <row r="1667" spans="1:2" ht="16.5" customHeight="1">
      <c r="A1667" s="178">
        <v>7562</v>
      </c>
      <c r="B1667" s="179" t="s">
        <v>329</v>
      </c>
    </row>
    <row r="1668" spans="1:2" ht="16.5" customHeight="1">
      <c r="A1668" s="178">
        <v>7563</v>
      </c>
      <c r="B1668" s="179" t="s">
        <v>473</v>
      </c>
    </row>
    <row r="1669" spans="1:2" ht="16.5" customHeight="1">
      <c r="A1669" s="178">
        <v>7564</v>
      </c>
      <c r="B1669" s="179" t="s">
        <v>259</v>
      </c>
    </row>
    <row r="1670" spans="1:2" ht="16.5" customHeight="1">
      <c r="A1670" s="178">
        <v>7565</v>
      </c>
      <c r="B1670" s="179" t="s">
        <v>260</v>
      </c>
    </row>
    <row r="1671" spans="1:2" ht="16.5" customHeight="1">
      <c r="A1671" s="178">
        <v>7566</v>
      </c>
      <c r="B1671" s="179" t="s">
        <v>261</v>
      </c>
    </row>
    <row r="1672" spans="1:2" ht="16.5" customHeight="1">
      <c r="A1672" s="178">
        <v>757</v>
      </c>
      <c r="B1672" s="179" t="s">
        <v>849</v>
      </c>
    </row>
    <row r="1673" spans="1:2" ht="16.5" customHeight="1">
      <c r="A1673" s="178">
        <v>7571</v>
      </c>
      <c r="B1673" s="179" t="s">
        <v>850</v>
      </c>
    </row>
    <row r="1674" spans="1:2" ht="16.5" customHeight="1">
      <c r="A1674" s="178">
        <v>7572</v>
      </c>
      <c r="B1674" s="179" t="s">
        <v>851</v>
      </c>
    </row>
    <row r="1675" spans="1:2" ht="16.5" customHeight="1">
      <c r="A1675" s="178">
        <v>7573</v>
      </c>
      <c r="B1675" s="179" t="s">
        <v>852</v>
      </c>
    </row>
    <row r="1676" spans="1:2" ht="16.5" customHeight="1">
      <c r="A1676" s="178">
        <v>7574</v>
      </c>
      <c r="B1676" s="179" t="s">
        <v>853</v>
      </c>
    </row>
    <row r="1677" spans="1:2" ht="16.5" customHeight="1">
      <c r="A1677" s="178">
        <v>759</v>
      </c>
      <c r="B1677" s="179" t="s">
        <v>854</v>
      </c>
    </row>
    <row r="1678" spans="1:2" ht="16.5" customHeight="1">
      <c r="A1678" s="178">
        <v>7591</v>
      </c>
      <c r="B1678" s="179" t="s">
        <v>595</v>
      </c>
    </row>
    <row r="1679" spans="1:2" ht="16.5" customHeight="1">
      <c r="A1679" s="178">
        <v>7592</v>
      </c>
      <c r="B1679" s="179" t="s">
        <v>855</v>
      </c>
    </row>
    <row r="1680" spans="1:2" ht="16.5" customHeight="1">
      <c r="A1680" s="178">
        <v>7593</v>
      </c>
      <c r="B1680" s="179" t="s">
        <v>745</v>
      </c>
    </row>
    <row r="1681" spans="1:2" ht="16.5" customHeight="1">
      <c r="A1681" s="178">
        <v>7599</v>
      </c>
      <c r="B1681" s="179" t="s">
        <v>854</v>
      </c>
    </row>
    <row r="1682" spans="1:2" ht="16.5" customHeight="1">
      <c r="A1682" s="176">
        <v>76</v>
      </c>
      <c r="B1682" s="177" t="s">
        <v>856</v>
      </c>
    </row>
    <row r="1683" spans="1:2" ht="16.5" customHeight="1">
      <c r="A1683" s="178">
        <v>761</v>
      </c>
      <c r="B1683" s="179" t="s">
        <v>748</v>
      </c>
    </row>
    <row r="1684" spans="1:2" ht="16.5" customHeight="1">
      <c r="A1684" s="178">
        <v>7611</v>
      </c>
      <c r="B1684" s="179" t="s">
        <v>357</v>
      </c>
    </row>
    <row r="1685" spans="1:2" ht="16.5" customHeight="1">
      <c r="A1685" s="178">
        <v>7612</v>
      </c>
      <c r="B1685" s="179" t="s">
        <v>362</v>
      </c>
    </row>
    <row r="1686" spans="1:2" ht="16.5" customHeight="1">
      <c r="A1686" s="178">
        <v>7613</v>
      </c>
      <c r="B1686" s="179" t="s">
        <v>749</v>
      </c>
    </row>
    <row r="1687" spans="1:2" ht="16.5" customHeight="1">
      <c r="A1687" s="178">
        <v>76131</v>
      </c>
      <c r="B1687" s="179" t="s">
        <v>329</v>
      </c>
    </row>
    <row r="1688" spans="1:2" ht="16.5" customHeight="1">
      <c r="A1688" s="178">
        <v>76132</v>
      </c>
      <c r="B1688" s="179" t="s">
        <v>259</v>
      </c>
    </row>
    <row r="1689" spans="1:2" ht="16.5" customHeight="1">
      <c r="A1689" s="178">
        <v>76133</v>
      </c>
      <c r="B1689" s="179" t="s">
        <v>260</v>
      </c>
    </row>
    <row r="1690" spans="1:2" ht="16.5" customHeight="1">
      <c r="A1690" s="178">
        <v>76134</v>
      </c>
      <c r="B1690" s="179" t="s">
        <v>261</v>
      </c>
    </row>
    <row r="1691" spans="1:2" ht="16.5" customHeight="1">
      <c r="A1691" s="178">
        <v>762</v>
      </c>
      <c r="B1691" s="179" t="s">
        <v>750</v>
      </c>
    </row>
    <row r="1692" spans="1:2" ht="16.5" customHeight="1">
      <c r="A1692" s="178">
        <v>7621</v>
      </c>
      <c r="B1692" s="179" t="s">
        <v>329</v>
      </c>
    </row>
    <row r="1693" spans="1:2" ht="16.5" customHeight="1">
      <c r="A1693" s="178">
        <v>7622</v>
      </c>
      <c r="B1693" s="179" t="s">
        <v>261</v>
      </c>
    </row>
    <row r="1694" spans="1:2" ht="16.5" customHeight="1">
      <c r="A1694" s="176">
        <v>77</v>
      </c>
      <c r="B1694" s="177" t="s">
        <v>857</v>
      </c>
    </row>
    <row r="1695" spans="1:2" ht="16.5" customHeight="1">
      <c r="A1695" s="178">
        <v>771</v>
      </c>
      <c r="B1695" s="179" t="s">
        <v>858</v>
      </c>
    </row>
    <row r="1696" spans="1:2" ht="16.5" customHeight="1">
      <c r="A1696" s="178">
        <v>772</v>
      </c>
      <c r="B1696" s="179" t="s">
        <v>859</v>
      </c>
    </row>
    <row r="1697" spans="1:2" ht="16.5" customHeight="1">
      <c r="A1697" s="178">
        <v>7721</v>
      </c>
      <c r="B1697" s="179" t="s">
        <v>192</v>
      </c>
    </row>
    <row r="1698" spans="1:2" ht="16.5" customHeight="1">
      <c r="A1698" s="178">
        <v>7722</v>
      </c>
      <c r="B1698" s="179" t="s">
        <v>860</v>
      </c>
    </row>
    <row r="1699" spans="1:2" ht="16.5" customHeight="1">
      <c r="A1699" s="178">
        <v>7723</v>
      </c>
      <c r="B1699" s="179" t="s">
        <v>861</v>
      </c>
    </row>
    <row r="1700" spans="1:2" ht="16.5" customHeight="1">
      <c r="A1700" s="178">
        <v>7724</v>
      </c>
      <c r="B1700" s="179" t="s">
        <v>368</v>
      </c>
    </row>
    <row r="1701" spans="1:2" ht="16.5" customHeight="1">
      <c r="A1701" s="178">
        <v>7725</v>
      </c>
      <c r="B1701" s="179" t="s">
        <v>372</v>
      </c>
    </row>
    <row r="1702" spans="1:2" ht="16.5" customHeight="1">
      <c r="A1702" s="178">
        <v>773</v>
      </c>
      <c r="B1702" s="179" t="s">
        <v>250</v>
      </c>
    </row>
    <row r="1703" spans="1:2" ht="16.5" customHeight="1">
      <c r="A1703" s="178">
        <v>774</v>
      </c>
      <c r="B1703" s="179" t="s">
        <v>862</v>
      </c>
    </row>
    <row r="1704" spans="1:2" ht="16.5" customHeight="1">
      <c r="A1704" s="178">
        <v>775</v>
      </c>
      <c r="B1704" s="179" t="s">
        <v>863</v>
      </c>
    </row>
    <row r="1705" spans="1:2" ht="16.5" customHeight="1">
      <c r="A1705" s="178">
        <v>776</v>
      </c>
      <c r="B1705" s="179" t="s">
        <v>864</v>
      </c>
    </row>
    <row r="1706" spans="1:2" ht="16.5" customHeight="1">
      <c r="A1706" s="178">
        <v>777</v>
      </c>
      <c r="B1706" s="179" t="s">
        <v>865</v>
      </c>
    </row>
    <row r="1707" spans="1:2" ht="16.5" customHeight="1">
      <c r="A1707" s="178">
        <v>7771</v>
      </c>
      <c r="B1707" s="179" t="s">
        <v>198</v>
      </c>
    </row>
    <row r="1708" spans="1:2" ht="16.5" customHeight="1">
      <c r="A1708" s="178">
        <v>7772</v>
      </c>
      <c r="B1708" s="179" t="s">
        <v>206</v>
      </c>
    </row>
    <row r="1709" spans="1:2" ht="16.5" customHeight="1">
      <c r="A1709" s="178">
        <v>7773</v>
      </c>
      <c r="B1709" s="179" t="s">
        <v>246</v>
      </c>
    </row>
    <row r="1710" spans="1:2" ht="16.5" customHeight="1">
      <c r="A1710" s="178">
        <v>778</v>
      </c>
      <c r="B1710" s="179" t="s">
        <v>765</v>
      </c>
    </row>
    <row r="1711" spans="1:2" ht="16.5" customHeight="1">
      <c r="A1711" s="178">
        <v>7781</v>
      </c>
      <c r="B1711" s="179" t="s">
        <v>766</v>
      </c>
    </row>
    <row r="1712" spans="1:2" ht="16.5" customHeight="1">
      <c r="A1712" s="178">
        <v>7782</v>
      </c>
      <c r="B1712" s="179" t="s">
        <v>866</v>
      </c>
    </row>
    <row r="1713" spans="1:2" ht="16.5" customHeight="1">
      <c r="A1713" s="178">
        <v>779</v>
      </c>
      <c r="B1713" s="179" t="s">
        <v>867</v>
      </c>
    </row>
    <row r="1714" spans="1:2" ht="16.5" customHeight="1">
      <c r="A1714" s="178">
        <v>7792</v>
      </c>
      <c r="B1714" s="179" t="s">
        <v>868</v>
      </c>
    </row>
    <row r="1715" spans="1:2" ht="16.5" customHeight="1">
      <c r="A1715" s="176">
        <v>78</v>
      </c>
      <c r="B1715" s="177" t="s">
        <v>869</v>
      </c>
    </row>
    <row r="1716" spans="1:2" ht="16.5" customHeight="1">
      <c r="A1716" s="178">
        <v>781</v>
      </c>
      <c r="B1716" s="179" t="s">
        <v>870</v>
      </c>
    </row>
    <row r="1717" spans="1:2" ht="16.5" customHeight="1">
      <c r="A1717" s="176">
        <v>79</v>
      </c>
      <c r="B1717" s="177" t="s">
        <v>871</v>
      </c>
    </row>
    <row r="1718" spans="1:2" ht="16.5" customHeight="1">
      <c r="A1718" s="178">
        <v>791</v>
      </c>
      <c r="B1718" s="179" t="s">
        <v>872</v>
      </c>
    </row>
    <row r="1719" spans="1:2" ht="16.5" customHeight="1">
      <c r="A1719" s="178">
        <v>792</v>
      </c>
      <c r="B1719" s="179" t="s">
        <v>873</v>
      </c>
    </row>
    <row r="1720" spans="1:2" ht="16.5" customHeight="1">
      <c r="A1720" s="178"/>
      <c r="B1720" s="175" t="s">
        <v>874</v>
      </c>
    </row>
    <row r="1721" spans="1:2" ht="16.5" customHeight="1">
      <c r="A1721" s="176">
        <v>80</v>
      </c>
      <c r="B1721" s="177" t="s">
        <v>875</v>
      </c>
    </row>
    <row r="1722" spans="1:2" ht="16.5" customHeight="1">
      <c r="A1722" s="178">
        <v>801</v>
      </c>
      <c r="B1722" s="179" t="s">
        <v>876</v>
      </c>
    </row>
    <row r="1723" spans="1:2" ht="16.5" customHeight="1">
      <c r="A1723" s="176">
        <v>81</v>
      </c>
      <c r="B1723" s="177" t="s">
        <v>877</v>
      </c>
    </row>
    <row r="1724" spans="1:2" ht="16.5" customHeight="1">
      <c r="A1724" s="178">
        <v>811</v>
      </c>
      <c r="B1724" s="179" t="s">
        <v>878</v>
      </c>
    </row>
    <row r="1725" spans="1:2" ht="16.5" customHeight="1">
      <c r="A1725" s="178">
        <v>812</v>
      </c>
      <c r="B1725" s="179" t="s">
        <v>879</v>
      </c>
    </row>
    <row r="1726" spans="1:2" ht="16.5" customHeight="1">
      <c r="A1726" s="178">
        <v>813</v>
      </c>
      <c r="B1726" s="179" t="s">
        <v>880</v>
      </c>
    </row>
    <row r="1727" spans="1:2" ht="16.5" customHeight="1">
      <c r="A1727" s="176">
        <v>82</v>
      </c>
      <c r="B1727" s="177" t="s">
        <v>881</v>
      </c>
    </row>
    <row r="1728" spans="1:2" ht="16.5" customHeight="1">
      <c r="A1728" s="178">
        <v>821</v>
      </c>
      <c r="B1728" s="179" t="s">
        <v>882</v>
      </c>
    </row>
    <row r="1729" spans="1:2" ht="16.5" customHeight="1">
      <c r="A1729" s="176">
        <v>83</v>
      </c>
      <c r="B1729" s="177" t="s">
        <v>883</v>
      </c>
    </row>
    <row r="1730" spans="1:2" ht="16.5" customHeight="1">
      <c r="A1730" s="178">
        <v>831</v>
      </c>
      <c r="B1730" s="179" t="s">
        <v>884</v>
      </c>
    </row>
    <row r="1731" spans="1:2" ht="16.5" customHeight="1">
      <c r="A1731" s="176">
        <v>84</v>
      </c>
      <c r="B1731" s="177" t="s">
        <v>885</v>
      </c>
    </row>
    <row r="1732" spans="1:2" ht="16.5" customHeight="1">
      <c r="A1732" s="178">
        <v>841</v>
      </c>
      <c r="B1732" s="179" t="s">
        <v>886</v>
      </c>
    </row>
    <row r="1733" spans="1:2" ht="16.5" customHeight="1">
      <c r="A1733" s="176">
        <v>85</v>
      </c>
      <c r="B1733" s="177" t="s">
        <v>887</v>
      </c>
    </row>
    <row r="1734" spans="1:2" ht="16.5" customHeight="1">
      <c r="A1734" s="178">
        <v>851</v>
      </c>
      <c r="B1734" s="179" t="s">
        <v>888</v>
      </c>
    </row>
    <row r="1735" spans="1:2" ht="16.5" customHeight="1">
      <c r="A1735" s="176">
        <v>87</v>
      </c>
      <c r="B1735" s="177" t="s">
        <v>889</v>
      </c>
    </row>
    <row r="1736" spans="1:2" ht="16.5" customHeight="1">
      <c r="A1736" s="178">
        <v>871</v>
      </c>
      <c r="B1736" s="179" t="s">
        <v>890</v>
      </c>
    </row>
    <row r="1737" spans="1:2" ht="16.5" customHeight="1">
      <c r="A1737" s="178">
        <v>872</v>
      </c>
      <c r="B1737" s="179" t="s">
        <v>891</v>
      </c>
    </row>
    <row r="1738" spans="1:2" ht="16.5" customHeight="1">
      <c r="A1738" s="176">
        <v>88</v>
      </c>
      <c r="B1738" s="177" t="s">
        <v>892</v>
      </c>
    </row>
    <row r="1739" spans="1:2" ht="16.5" customHeight="1">
      <c r="A1739" s="178">
        <v>881</v>
      </c>
      <c r="B1739" s="179" t="s">
        <v>893</v>
      </c>
    </row>
    <row r="1740" spans="1:2" ht="16.5" customHeight="1">
      <c r="A1740" s="178">
        <v>882</v>
      </c>
      <c r="B1740" s="179" t="s">
        <v>894</v>
      </c>
    </row>
    <row r="1741" spans="1:2" ht="16.5" customHeight="1">
      <c r="A1741" s="176">
        <v>89</v>
      </c>
      <c r="B1741" s="177" t="s">
        <v>895</v>
      </c>
    </row>
    <row r="1742" spans="1:2" ht="16.5" customHeight="1">
      <c r="A1742" s="178">
        <v>891</v>
      </c>
      <c r="B1742" s="179" t="s">
        <v>896</v>
      </c>
    </row>
    <row r="1743" spans="1:2" ht="16.5" customHeight="1">
      <c r="A1743" s="178">
        <v>892</v>
      </c>
      <c r="B1743" s="179" t="s">
        <v>637</v>
      </c>
    </row>
    <row r="1744" spans="1:2" ht="16.5" customHeight="1">
      <c r="A1744" s="178"/>
      <c r="B1744" s="175" t="s">
        <v>897</v>
      </c>
    </row>
    <row r="1745" spans="1:2" ht="16.5" customHeight="1">
      <c r="A1745" s="176">
        <v>90</v>
      </c>
      <c r="B1745" s="180" t="s">
        <v>898</v>
      </c>
    </row>
    <row r="1746" spans="1:2" ht="16.5" customHeight="1">
      <c r="A1746" s="176">
        <v>91</v>
      </c>
      <c r="B1746" s="180" t="s">
        <v>899</v>
      </c>
    </row>
    <row r="1747" spans="1:2" ht="16.5" customHeight="1">
      <c r="A1747" s="176">
        <v>92</v>
      </c>
      <c r="B1747" s="180" t="s">
        <v>900</v>
      </c>
    </row>
    <row r="1748" spans="1:2" ht="16.5" customHeight="1">
      <c r="A1748" s="176">
        <v>93</v>
      </c>
      <c r="B1748" s="180" t="s">
        <v>901</v>
      </c>
    </row>
    <row r="1749" spans="1:2" ht="16.5" customHeight="1">
      <c r="A1749" s="176">
        <v>94</v>
      </c>
      <c r="B1749" s="180" t="s">
        <v>902</v>
      </c>
    </row>
    <row r="1750" spans="1:2" ht="16.5" customHeight="1">
      <c r="A1750" s="178">
        <v>941</v>
      </c>
      <c r="B1750" s="181" t="s">
        <v>903</v>
      </c>
    </row>
    <row r="1751" spans="1:2" ht="16.5" customHeight="1">
      <c r="A1751" s="178">
        <v>942</v>
      </c>
      <c r="B1751" s="181" t="s">
        <v>904</v>
      </c>
    </row>
    <row r="1752" spans="1:2" ht="16.5" customHeight="1">
      <c r="A1752" s="176">
        <v>95</v>
      </c>
      <c r="B1752" s="180" t="s">
        <v>905</v>
      </c>
    </row>
    <row r="1753" spans="1:2" ht="16.5" customHeight="1">
      <c r="A1753" s="178">
        <v>951</v>
      </c>
      <c r="B1753" s="182" t="s">
        <v>906</v>
      </c>
    </row>
    <row r="1754" spans="1:2" ht="16.5" customHeight="1">
      <c r="A1754" s="178">
        <v>952</v>
      </c>
      <c r="B1754" s="181" t="s">
        <v>907</v>
      </c>
    </row>
    <row r="1755" spans="1:2" ht="16.5" customHeight="1">
      <c r="A1755" s="176">
        <v>96</v>
      </c>
      <c r="B1755" s="180" t="s">
        <v>908</v>
      </c>
    </row>
    <row r="1756" spans="1:2" ht="16.5" customHeight="1">
      <c r="A1756" s="176">
        <v>97</v>
      </c>
      <c r="B1756" s="180" t="s">
        <v>751</v>
      </c>
    </row>
    <row r="1757" spans="1:2" ht="16.5" customHeight="1">
      <c r="A1757" s="178">
        <v>971</v>
      </c>
      <c r="B1757" s="182" t="s">
        <v>909</v>
      </c>
    </row>
    <row r="1758" spans="1:2" ht="16.5" customHeight="1">
      <c r="A1758" s="178">
        <v>972</v>
      </c>
      <c r="B1758" s="182" t="s">
        <v>910</v>
      </c>
    </row>
    <row r="1759" spans="1:2" ht="16.5" customHeight="1">
      <c r="A1759" s="178">
        <v>973</v>
      </c>
      <c r="B1759" s="182" t="s">
        <v>911</v>
      </c>
    </row>
    <row r="1760" spans="1:2" ht="16.5" customHeight="1">
      <c r="A1760" s="176">
        <v>98</v>
      </c>
      <c r="B1760" s="180" t="s">
        <v>912</v>
      </c>
    </row>
    <row r="1761" spans="1:2" ht="16.5" customHeight="1">
      <c r="A1761" s="178"/>
      <c r="B1761" s="175" t="s">
        <v>913</v>
      </c>
    </row>
    <row r="1762" spans="1:2" ht="16.5" customHeight="1">
      <c r="A1762" s="176" t="s">
        <v>914</v>
      </c>
      <c r="B1762" s="177" t="s">
        <v>915</v>
      </c>
    </row>
    <row r="1763" spans="1:2" ht="16.5" customHeight="1">
      <c r="A1763" s="178" t="s">
        <v>916</v>
      </c>
      <c r="B1763" s="179" t="s">
        <v>917</v>
      </c>
    </row>
    <row r="1764" spans="1:2" ht="16.5" customHeight="1">
      <c r="A1764" s="178" t="s">
        <v>918</v>
      </c>
      <c r="B1764" s="179" t="s">
        <v>919</v>
      </c>
    </row>
    <row r="1765" spans="1:2" ht="16.5" customHeight="1">
      <c r="A1765" s="178" t="s">
        <v>920</v>
      </c>
      <c r="B1765" s="179" t="s">
        <v>921</v>
      </c>
    </row>
    <row r="1766" spans="1:2" ht="16.5" customHeight="1">
      <c r="A1766" s="178" t="s">
        <v>922</v>
      </c>
      <c r="B1766" s="179" t="s">
        <v>923</v>
      </c>
    </row>
    <row r="1767" spans="1:2" ht="16.5" customHeight="1">
      <c r="A1767" s="178" t="s">
        <v>924</v>
      </c>
      <c r="B1767" s="179" t="s">
        <v>925</v>
      </c>
    </row>
    <row r="1768" spans="1:2" ht="16.5" customHeight="1">
      <c r="A1768" s="178" t="s">
        <v>926</v>
      </c>
      <c r="B1768" s="179" t="s">
        <v>927</v>
      </c>
    </row>
    <row r="1769" spans="1:2" ht="16.5" customHeight="1">
      <c r="A1769" s="178" t="s">
        <v>928</v>
      </c>
      <c r="B1769" s="179" t="s">
        <v>929</v>
      </c>
    </row>
    <row r="1770" spans="1:2" ht="16.5" customHeight="1">
      <c r="A1770" s="178" t="s">
        <v>930</v>
      </c>
      <c r="B1770" s="179" t="s">
        <v>257</v>
      </c>
    </row>
    <row r="1771" spans="1:2" ht="16.5" customHeight="1">
      <c r="A1771" s="178" t="s">
        <v>931</v>
      </c>
      <c r="B1771" s="179" t="s">
        <v>258</v>
      </c>
    </row>
    <row r="1772" spans="1:2" ht="16.5" customHeight="1">
      <c r="A1772" s="178" t="s">
        <v>932</v>
      </c>
      <c r="B1772" s="179" t="s">
        <v>259</v>
      </c>
    </row>
    <row r="1773" spans="1:2" ht="16.5" customHeight="1">
      <c r="A1773" s="178" t="s">
        <v>933</v>
      </c>
      <c r="B1773" s="179" t="s">
        <v>260</v>
      </c>
    </row>
    <row r="1774" spans="1:2" ht="16.5" customHeight="1">
      <c r="A1774" s="178" t="s">
        <v>934</v>
      </c>
      <c r="B1774" s="179" t="s">
        <v>261</v>
      </c>
    </row>
    <row r="1775" spans="1:2" ht="16.5" customHeight="1">
      <c r="A1775" s="178" t="s">
        <v>935</v>
      </c>
      <c r="B1775" s="179" t="s">
        <v>936</v>
      </c>
    </row>
    <row r="1776" spans="1:2" ht="16.5" customHeight="1">
      <c r="A1776" s="176" t="s">
        <v>937</v>
      </c>
      <c r="B1776" s="177" t="s">
        <v>938</v>
      </c>
    </row>
    <row r="1777" spans="1:2" ht="16.5" customHeight="1">
      <c r="A1777" s="178" t="s">
        <v>939</v>
      </c>
      <c r="B1777" s="179" t="s">
        <v>940</v>
      </c>
    </row>
    <row r="1778" spans="1:2" ht="16.5" customHeight="1">
      <c r="A1778" s="178" t="s">
        <v>941</v>
      </c>
      <c r="B1778" s="179" t="s">
        <v>198</v>
      </c>
    </row>
    <row r="1779" spans="1:2" ht="16.5" customHeight="1">
      <c r="A1779" s="178" t="s">
        <v>942</v>
      </c>
      <c r="B1779" s="179" t="s">
        <v>206</v>
      </c>
    </row>
    <row r="1780" spans="1:2" ht="16.5" customHeight="1">
      <c r="A1780" s="178" t="s">
        <v>943</v>
      </c>
      <c r="B1780" s="179" t="s">
        <v>368</v>
      </c>
    </row>
    <row r="1781" spans="1:2" ht="16.5" customHeight="1">
      <c r="A1781" s="178" t="s">
        <v>944</v>
      </c>
      <c r="B1781" s="179" t="s">
        <v>945</v>
      </c>
    </row>
    <row r="1782" spans="1:2" ht="16.5" customHeight="1">
      <c r="A1782" s="178" t="s">
        <v>946</v>
      </c>
      <c r="B1782" s="179" t="s">
        <v>947</v>
      </c>
    </row>
    <row r="1783" spans="1:2" ht="16.5" customHeight="1">
      <c r="A1783" s="178" t="s">
        <v>948</v>
      </c>
      <c r="B1783" s="179" t="s">
        <v>949</v>
      </c>
    </row>
    <row r="1784" spans="1:2" ht="16.5" customHeight="1">
      <c r="A1784" s="178" t="s">
        <v>950</v>
      </c>
      <c r="B1784" s="179" t="s">
        <v>951</v>
      </c>
    </row>
    <row r="1785" spans="1:2" ht="16.5" customHeight="1">
      <c r="A1785" s="178" t="s">
        <v>952</v>
      </c>
      <c r="B1785" s="179" t="s">
        <v>953</v>
      </c>
    </row>
    <row r="1786" spans="1:2" ht="16.5" customHeight="1">
      <c r="A1786" s="176" t="s">
        <v>954</v>
      </c>
      <c r="B1786" s="177" t="s">
        <v>955</v>
      </c>
    </row>
    <row r="1787" spans="1:2" ht="16.5" customHeight="1">
      <c r="A1787" s="178" t="s">
        <v>956</v>
      </c>
      <c r="B1787" s="179" t="s">
        <v>957</v>
      </c>
    </row>
    <row r="1788" spans="1:2" ht="16.5" customHeight="1">
      <c r="A1788" s="178" t="s">
        <v>958</v>
      </c>
      <c r="B1788" s="179" t="s">
        <v>959</v>
      </c>
    </row>
    <row r="1789" spans="1:2" ht="16.5" customHeight="1">
      <c r="A1789" s="178" t="s">
        <v>960</v>
      </c>
      <c r="B1789" s="179" t="s">
        <v>961</v>
      </c>
    </row>
    <row r="1790" spans="1:2" ht="16.5" customHeight="1">
      <c r="A1790" s="178" t="s">
        <v>962</v>
      </c>
      <c r="B1790" s="179" t="s">
        <v>963</v>
      </c>
    </row>
    <row r="1791" spans="1:2" ht="16.5" customHeight="1">
      <c r="A1791" s="178" t="s">
        <v>964</v>
      </c>
      <c r="B1791" s="179" t="s">
        <v>319</v>
      </c>
    </row>
    <row r="1792" spans="1:2" ht="16.5" customHeight="1">
      <c r="A1792" s="178" t="s">
        <v>965</v>
      </c>
      <c r="B1792" s="179" t="s">
        <v>259</v>
      </c>
    </row>
    <row r="1793" spans="1:2" ht="16.5" customHeight="1">
      <c r="A1793" s="178" t="s">
        <v>966</v>
      </c>
      <c r="B1793" s="179" t="s">
        <v>237</v>
      </c>
    </row>
    <row r="1794" spans="1:2" ht="16.5" customHeight="1">
      <c r="A1794" s="176" t="s">
        <v>967</v>
      </c>
      <c r="B1794" s="177" t="s">
        <v>968</v>
      </c>
    </row>
    <row r="1795" spans="1:2" ht="16.5" customHeight="1">
      <c r="A1795" s="176" t="s">
        <v>969</v>
      </c>
      <c r="B1795" s="177" t="s">
        <v>970</v>
      </c>
    </row>
    <row r="1796" spans="1:2" ht="16.5" customHeight="1">
      <c r="A1796" s="178" t="s">
        <v>971</v>
      </c>
      <c r="B1796" s="179" t="s">
        <v>972</v>
      </c>
    </row>
    <row r="1797" spans="1:2" ht="16.5" customHeight="1">
      <c r="A1797" s="178" t="s">
        <v>973</v>
      </c>
      <c r="B1797" s="179" t="s">
        <v>974</v>
      </c>
    </row>
    <row r="1798" spans="1:2" ht="16.5" customHeight="1">
      <c r="A1798" s="178" t="s">
        <v>975</v>
      </c>
      <c r="B1798" s="179" t="s">
        <v>976</v>
      </c>
    </row>
    <row r="1799" spans="1:2" ht="16.5" customHeight="1">
      <c r="A1799" s="178" t="s">
        <v>977</v>
      </c>
      <c r="B1799" s="179" t="s">
        <v>978</v>
      </c>
    </row>
    <row r="1800" spans="1:2" ht="16.5" customHeight="1">
      <c r="A1800" s="178" t="s">
        <v>979</v>
      </c>
      <c r="B1800" s="179" t="s">
        <v>925</v>
      </c>
    </row>
    <row r="1801" spans="1:2" ht="16.5" customHeight="1">
      <c r="A1801" s="178" t="s">
        <v>980</v>
      </c>
      <c r="B1801" s="179" t="s">
        <v>927</v>
      </c>
    </row>
    <row r="1802" spans="1:2" ht="16.5" customHeight="1">
      <c r="A1802" s="178" t="s">
        <v>981</v>
      </c>
      <c r="B1802" s="179" t="s">
        <v>929</v>
      </c>
    </row>
    <row r="1803" spans="1:2" ht="16.5" customHeight="1">
      <c r="A1803" s="178" t="s">
        <v>982</v>
      </c>
      <c r="B1803" s="179" t="s">
        <v>257</v>
      </c>
    </row>
    <row r="1804" spans="1:2" ht="16.5" customHeight="1">
      <c r="A1804" s="178" t="s">
        <v>983</v>
      </c>
      <c r="B1804" s="179" t="s">
        <v>258</v>
      </c>
    </row>
    <row r="1805" spans="1:2" ht="16.5" customHeight="1">
      <c r="A1805" s="178" t="s">
        <v>984</v>
      </c>
      <c r="B1805" s="179" t="s">
        <v>259</v>
      </c>
    </row>
    <row r="1806" spans="1:2" ht="16.5" customHeight="1">
      <c r="A1806" s="178" t="s">
        <v>985</v>
      </c>
      <c r="B1806" s="179" t="s">
        <v>260</v>
      </c>
    </row>
    <row r="1807" spans="1:2" ht="16.5" customHeight="1">
      <c r="A1807" s="178" t="s">
        <v>986</v>
      </c>
      <c r="B1807" s="179" t="s">
        <v>261</v>
      </c>
    </row>
    <row r="1808" spans="1:2" ht="16.5" customHeight="1">
      <c r="A1808" s="178" t="s">
        <v>987</v>
      </c>
      <c r="B1808" s="179" t="s">
        <v>988</v>
      </c>
    </row>
    <row r="1809" spans="1:2" ht="16.5" customHeight="1">
      <c r="A1809" s="176" t="s">
        <v>989</v>
      </c>
      <c r="B1809" s="177" t="s">
        <v>990</v>
      </c>
    </row>
    <row r="1810" spans="1:2" ht="16.5" customHeight="1">
      <c r="A1810" s="178" t="s">
        <v>991</v>
      </c>
      <c r="B1810" s="179" t="s">
        <v>940</v>
      </c>
    </row>
    <row r="1811" spans="1:2" ht="16.5" customHeight="1">
      <c r="A1811" s="178" t="s">
        <v>992</v>
      </c>
      <c r="B1811" s="179" t="s">
        <v>198</v>
      </c>
    </row>
    <row r="1812" spans="1:2" ht="16.5" customHeight="1">
      <c r="A1812" s="178" t="s">
        <v>993</v>
      </c>
      <c r="B1812" s="179" t="s">
        <v>206</v>
      </c>
    </row>
    <row r="1813" spans="1:2" ht="16.5" customHeight="1">
      <c r="A1813" s="178" t="s">
        <v>994</v>
      </c>
      <c r="B1813" s="179" t="s">
        <v>368</v>
      </c>
    </row>
    <row r="1814" spans="1:2" ht="16.5" customHeight="1">
      <c r="A1814" s="178" t="s">
        <v>995</v>
      </c>
      <c r="B1814" s="179" t="s">
        <v>945</v>
      </c>
    </row>
    <row r="1815" spans="1:2" ht="16.5" customHeight="1">
      <c r="A1815" s="178" t="s">
        <v>996</v>
      </c>
      <c r="B1815" s="179" t="s">
        <v>947</v>
      </c>
    </row>
    <row r="1816" spans="1:2" ht="16.5" customHeight="1">
      <c r="A1816" s="178" t="s">
        <v>997</v>
      </c>
      <c r="B1816" s="179" t="s">
        <v>949</v>
      </c>
    </row>
    <row r="1817" spans="1:2" ht="16.5" customHeight="1">
      <c r="A1817" s="178" t="s">
        <v>998</v>
      </c>
      <c r="B1817" s="179" t="s">
        <v>951</v>
      </c>
    </row>
    <row r="1818" spans="1:2" ht="16.5" customHeight="1">
      <c r="A1818" s="178" t="s">
        <v>999</v>
      </c>
      <c r="B1818" s="179" t="s">
        <v>953</v>
      </c>
    </row>
    <row r="1819" spans="1:2" ht="16.5" customHeight="1">
      <c r="A1819" s="176" t="s">
        <v>1000</v>
      </c>
      <c r="B1819" s="177" t="s">
        <v>1001</v>
      </c>
    </row>
    <row r="1820" spans="1:2" ht="16.5" customHeight="1">
      <c r="A1820" s="178" t="s">
        <v>1002</v>
      </c>
      <c r="B1820" s="179" t="s">
        <v>237</v>
      </c>
    </row>
    <row r="1821" spans="1:2" ht="16.5" customHeight="1">
      <c r="A1821" s="176" t="s">
        <v>1003</v>
      </c>
      <c r="B1821" s="177" t="s">
        <v>1004</v>
      </c>
    </row>
  </sheetData>
  <sheetProtection/>
  <mergeCells count="2">
    <mergeCell ref="T6:V6"/>
    <mergeCell ref="Y1:Z1"/>
  </mergeCells>
  <printOptions/>
  <pageMargins left="0.7" right="0.7" top="0.75" bottom="0.75" header="0.3" footer="0.3"/>
  <pageSetup orientation="portrait" paperSize="9" r:id="rId1"/>
  <ignoredErrors>
    <ignoredError sqref="Y181 Y192 Y194:Y195 Y20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650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7.140625" style="0" customWidth="1"/>
    <col min="2" max="2" width="33.8515625" style="0" customWidth="1"/>
    <col min="3" max="3" width="14.140625" style="0" customWidth="1"/>
    <col min="4" max="4" width="10.8515625" style="0" customWidth="1"/>
    <col min="5" max="5" width="26.28125" style="0" customWidth="1"/>
    <col min="6" max="6" width="39.00390625" style="0" customWidth="1"/>
    <col min="7" max="7" width="36.140625" style="0" customWidth="1"/>
    <col min="8" max="8" width="40.421875" style="0" customWidth="1"/>
    <col min="13" max="13" width="24.140625" style="0" customWidth="1"/>
    <col min="14" max="14" width="13.28125" style="0" customWidth="1"/>
    <col min="15" max="15" width="14.00390625" style="0" customWidth="1"/>
    <col min="16" max="16" width="11.8515625" style="0" customWidth="1"/>
    <col min="17" max="17" width="13.8515625" style="0" customWidth="1"/>
    <col min="18" max="18" width="12.28125" style="0" customWidth="1"/>
    <col min="20" max="20" width="9.8515625" style="0" customWidth="1"/>
    <col min="21" max="21" width="10.421875" style="0" customWidth="1"/>
    <col min="22" max="27" width="9.28125" style="0" customWidth="1"/>
    <col min="28" max="28" width="14.140625" style="0" customWidth="1"/>
    <col min="29" max="29" width="14.7109375" style="0" customWidth="1"/>
    <col min="30" max="30" width="9.28125" style="0" customWidth="1"/>
    <col min="31" max="31" width="8.140625" style="0" customWidth="1"/>
    <col min="32" max="32" width="11.140625" style="0" customWidth="1"/>
    <col min="40" max="41" width="7.8515625" style="0" customWidth="1"/>
    <col min="42" max="42" width="7.7109375" style="0" customWidth="1"/>
    <col min="43" max="43" width="7.28125" style="0" customWidth="1"/>
    <col min="44" max="44" width="7.8515625" style="0" customWidth="1"/>
    <col min="45" max="100" width="7.28125" style="0" customWidth="1"/>
  </cols>
  <sheetData>
    <row r="1" spans="1:58" ht="12.75">
      <c r="A1" s="133" t="s">
        <v>150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</row>
    <row r="2" spans="1:58" ht="12.75">
      <c r="A2" s="386" t="s">
        <v>148</v>
      </c>
      <c r="B2" s="385"/>
      <c r="C2" s="138"/>
      <c r="D2" s="134"/>
      <c r="E2" s="135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</row>
    <row r="3" spans="1:58" ht="12.75">
      <c r="A3" s="384" t="s">
        <v>63</v>
      </c>
      <c r="B3" s="385"/>
      <c r="C3" s="142"/>
      <c r="D3" s="136"/>
      <c r="E3" s="137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</row>
    <row r="4" spans="1:58" ht="12.75">
      <c r="A4" s="384" t="s">
        <v>128</v>
      </c>
      <c r="B4" s="385"/>
      <c r="C4" s="140"/>
      <c r="D4" s="136"/>
      <c r="E4" s="137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</row>
    <row r="5" spans="1:58" ht="12.75">
      <c r="A5" s="131" t="s">
        <v>146</v>
      </c>
      <c r="B5" s="132"/>
      <c r="C5" s="139"/>
      <c r="D5" s="136"/>
      <c r="E5" s="137"/>
      <c r="F5" s="387"/>
      <c r="G5" s="388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</row>
    <row r="6" spans="1:58" ht="12.75">
      <c r="A6" s="384" t="s">
        <v>129</v>
      </c>
      <c r="B6" s="385"/>
      <c r="C6" s="140"/>
      <c r="D6" s="136"/>
      <c r="E6" s="137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58" ht="12.75">
      <c r="A7" s="384" t="s">
        <v>147</v>
      </c>
      <c r="B7" s="385"/>
      <c r="C7" s="139"/>
      <c r="D7" s="136"/>
      <c r="E7" s="137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58" ht="12.75">
      <c r="A8" s="386" t="s">
        <v>149</v>
      </c>
      <c r="B8" s="385"/>
      <c r="C8" s="140"/>
      <c r="D8" s="136"/>
      <c r="E8" s="137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</row>
    <row r="9" spans="1:58" ht="12.7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</row>
    <row r="10" spans="1:58" ht="12.7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</row>
    <row r="11" spans="1:100" ht="12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ht="12.75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ht="12.75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</row>
    <row r="15" spans="1:100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</row>
    <row r="16" spans="1:100" ht="12.7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</row>
    <row r="17" spans="1:100" ht="12.7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</row>
    <row r="18" spans="1:100" ht="12.7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</row>
    <row r="19" spans="1:100" ht="12.7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</row>
    <row r="20" spans="1:100" ht="12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</row>
    <row r="21" spans="1:100" ht="12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</row>
    <row r="22" spans="1:100" ht="12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</row>
    <row r="23" spans="1:100" ht="12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</row>
    <row r="24" spans="1:100" ht="12.75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</row>
    <row r="25" spans="1:100" ht="12.7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</row>
    <row r="26" spans="1:21" ht="12.75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510" ht="12.75">
      <c r="A1510" s="124"/>
    </row>
    <row r="1538" ht="12.75">
      <c r="A1538" s="124"/>
    </row>
    <row r="1598" ht="13.5" thickBot="1">
      <c r="A1598" s="125"/>
    </row>
    <row r="1599" ht="13.5" thickBot="1">
      <c r="A1599" s="115" t="s">
        <v>89</v>
      </c>
    </row>
    <row r="1600" ht="12.75">
      <c r="A1600" s="116" t="s">
        <v>90</v>
      </c>
    </row>
    <row r="1601" ht="45">
      <c r="A1601" s="117" t="s">
        <v>91</v>
      </c>
    </row>
    <row r="1602" ht="33.75">
      <c r="A1602" s="117" t="s">
        <v>92</v>
      </c>
    </row>
    <row r="1603" ht="33.75">
      <c r="A1603" s="117" t="s">
        <v>93</v>
      </c>
    </row>
    <row r="1604" ht="157.5">
      <c r="A1604" s="117" t="s">
        <v>94</v>
      </c>
    </row>
    <row r="1605" ht="112.5">
      <c r="A1605" s="117" t="s">
        <v>95</v>
      </c>
    </row>
    <row r="1606" ht="22.5">
      <c r="A1606" s="117" t="s">
        <v>96</v>
      </c>
    </row>
    <row r="1607" ht="22.5">
      <c r="A1607" s="117" t="s">
        <v>97</v>
      </c>
    </row>
    <row r="1608" ht="45">
      <c r="A1608" s="117" t="s">
        <v>98</v>
      </c>
    </row>
    <row r="1609" ht="45">
      <c r="A1609" s="117" t="s">
        <v>99</v>
      </c>
    </row>
    <row r="1610" ht="371.25">
      <c r="A1610" s="117" t="s">
        <v>100</v>
      </c>
    </row>
    <row r="1611" ht="78.75">
      <c r="A1611" s="117" t="s">
        <v>101</v>
      </c>
    </row>
    <row r="1612" ht="258.75">
      <c r="A1612" s="117" t="s">
        <v>102</v>
      </c>
    </row>
    <row r="1613" ht="303.75">
      <c r="A1613" s="117" t="s">
        <v>103</v>
      </c>
    </row>
    <row r="1614" ht="135">
      <c r="A1614" s="117" t="s">
        <v>104</v>
      </c>
    </row>
    <row r="1615" ht="146.25">
      <c r="A1615" s="117" t="s">
        <v>105</v>
      </c>
    </row>
    <row r="1616" ht="146.25">
      <c r="A1616" s="117" t="s">
        <v>106</v>
      </c>
    </row>
    <row r="1617" ht="303.75">
      <c r="A1617" s="117" t="s">
        <v>107</v>
      </c>
    </row>
    <row r="1618" ht="90">
      <c r="A1618" s="117" t="s">
        <v>108</v>
      </c>
    </row>
    <row r="1619" ht="45">
      <c r="A1619" s="117" t="s">
        <v>109</v>
      </c>
    </row>
    <row r="1620" ht="112.5">
      <c r="A1620" s="117" t="s">
        <v>110</v>
      </c>
    </row>
    <row r="1621" ht="67.5">
      <c r="A1621" s="117" t="s">
        <v>111</v>
      </c>
    </row>
    <row r="1622" ht="292.5">
      <c r="A1622" s="117" t="s">
        <v>112</v>
      </c>
    </row>
    <row r="1623" ht="112.5">
      <c r="A1623" s="117" t="s">
        <v>113</v>
      </c>
    </row>
    <row r="1624" ht="78.75">
      <c r="A1624" s="117" t="s">
        <v>114</v>
      </c>
    </row>
    <row r="1625" ht="409.5">
      <c r="A1625" s="117" t="s">
        <v>115</v>
      </c>
    </row>
    <row r="1626" ht="78.75">
      <c r="A1626" s="117" t="s">
        <v>116</v>
      </c>
    </row>
    <row r="1627" ht="67.5">
      <c r="A1627" s="117" t="s">
        <v>117</v>
      </c>
    </row>
    <row r="1628" ht="270">
      <c r="A1628" s="117" t="s">
        <v>118</v>
      </c>
    </row>
    <row r="1629" ht="213.75">
      <c r="A1629" s="117" t="s">
        <v>119</v>
      </c>
    </row>
    <row r="1630" ht="45">
      <c r="A1630" s="117" t="s">
        <v>120</v>
      </c>
    </row>
    <row r="1631" ht="360">
      <c r="A1631" s="117" t="s">
        <v>121</v>
      </c>
    </row>
    <row r="1632" ht="45">
      <c r="A1632" s="117" t="s">
        <v>122</v>
      </c>
    </row>
    <row r="1633" ht="33.75">
      <c r="A1633" s="117" t="s">
        <v>123</v>
      </c>
    </row>
    <row r="1634" ht="67.5">
      <c r="A1634" s="117" t="s">
        <v>124</v>
      </c>
    </row>
    <row r="1635" ht="56.25">
      <c r="A1635" s="117" t="s">
        <v>125</v>
      </c>
    </row>
    <row r="1636" ht="12.75">
      <c r="A1636" s="117"/>
    </row>
    <row r="1637" ht="12.75">
      <c r="A1637" s="118"/>
    </row>
    <row r="1638" ht="22.5">
      <c r="A1638" s="119" t="s">
        <v>126</v>
      </c>
    </row>
    <row r="1639" ht="33.75">
      <c r="A1639" s="119" t="s">
        <v>127</v>
      </c>
    </row>
    <row r="1640" ht="12.75">
      <c r="A1640" s="119"/>
    </row>
    <row r="1641" ht="12.75">
      <c r="A1641" s="119"/>
    </row>
    <row r="1642" ht="12.75">
      <c r="A1642" s="119"/>
    </row>
    <row r="1643" ht="12.75">
      <c r="A1643" s="119"/>
    </row>
    <row r="1644" ht="12.75">
      <c r="A1644" s="119"/>
    </row>
    <row r="1645" ht="12.75">
      <c r="A1645" s="119"/>
    </row>
    <row r="1646" ht="12.75">
      <c r="A1646" s="119"/>
    </row>
    <row r="1647" ht="12.75">
      <c r="A1647" s="119"/>
    </row>
    <row r="1648" ht="12.75">
      <c r="A1648" s="119"/>
    </row>
    <row r="1649" ht="12.75">
      <c r="A1649" s="119"/>
    </row>
    <row r="1650" ht="12.75">
      <c r="A1650" s="119"/>
    </row>
  </sheetData>
  <sheetProtection/>
  <mergeCells count="7">
    <mergeCell ref="A7:B7"/>
    <mergeCell ref="A8:B8"/>
    <mergeCell ref="F5:G5"/>
    <mergeCell ref="A2:B2"/>
    <mergeCell ref="A3:B3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O919"/>
  <sheetViews>
    <sheetView showGridLines="0" zoomScale="98" zoomScaleNormal="98" workbookViewId="0" topLeftCell="E33">
      <selection activeCell="J45" sqref="J45"/>
    </sheetView>
  </sheetViews>
  <sheetFormatPr defaultColWidth="11.421875" defaultRowHeight="12" customHeight="1"/>
  <cols>
    <col min="1" max="1" width="4.57421875" style="2" customWidth="1"/>
    <col min="2" max="2" width="7.7109375" style="2" customWidth="1"/>
    <col min="3" max="3" width="1.8515625" style="2" hidden="1" customWidth="1"/>
    <col min="4" max="4" width="8.57421875" style="2" customWidth="1"/>
    <col min="5" max="5" width="3.00390625" style="2" customWidth="1"/>
    <col min="6" max="6" width="4.421875" style="2" customWidth="1"/>
    <col min="7" max="7" width="4.7109375" style="262" customWidth="1"/>
    <col min="8" max="8" width="4.421875" style="263" customWidth="1"/>
    <col min="9" max="9" width="9.7109375" style="2" customWidth="1"/>
    <col min="10" max="10" width="35.140625" style="2" customWidth="1"/>
    <col min="11" max="11" width="5.28125" style="2" customWidth="1"/>
    <col min="12" max="12" width="7.28125" style="2" hidden="1" customWidth="1"/>
    <col min="13" max="13" width="12.7109375" style="2" customWidth="1"/>
    <col min="14" max="14" width="7.140625" style="2" customWidth="1"/>
    <col min="15" max="15" width="7.28125" style="2" customWidth="1"/>
    <col min="16" max="16" width="5.7109375" style="2" hidden="1" customWidth="1"/>
    <col min="17" max="17" width="4.7109375" style="2" customWidth="1"/>
    <col min="18" max="18" width="9.421875" style="2" customWidth="1"/>
    <col min="19" max="19" width="6.57421875" style="2" customWidth="1"/>
    <col min="20" max="20" width="10.140625" style="2" customWidth="1"/>
    <col min="21" max="21" width="5.57421875" style="2" customWidth="1"/>
    <col min="22" max="22" width="6.8515625" style="2" customWidth="1"/>
    <col min="23" max="23" width="4.28125" style="2" customWidth="1"/>
    <col min="24" max="24" width="4.57421875" style="2" customWidth="1"/>
    <col min="25" max="25" width="6.140625" style="2" customWidth="1"/>
    <col min="26" max="26" width="7.140625" style="2" customWidth="1"/>
    <col min="27" max="27" width="8.00390625" style="2" customWidth="1"/>
    <col min="28" max="28" width="5.28125" style="2" hidden="1" customWidth="1"/>
    <col min="29" max="29" width="10.28125" style="2" customWidth="1"/>
    <col min="30" max="30" width="7.28125" style="2" hidden="1" customWidth="1"/>
    <col min="31" max="31" width="13.28125" style="2" hidden="1" customWidth="1"/>
    <col min="32" max="32" width="0.42578125" style="2" hidden="1" customWidth="1"/>
    <col min="33" max="33" width="3.00390625" style="2" hidden="1" customWidth="1"/>
    <col min="34" max="16384" width="11.421875" style="2" customWidth="1"/>
  </cols>
  <sheetData>
    <row r="1" spans="1:26" ht="21.75" customHeight="1">
      <c r="A1" s="389" t="s">
        <v>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272"/>
    </row>
    <row r="2" spans="1:7" ht="12" customHeight="1">
      <c r="A2" s="113"/>
      <c r="B2" s="113"/>
      <c r="C2" s="113"/>
      <c r="D2" s="113"/>
      <c r="E2" s="113"/>
      <c r="F2" s="113"/>
      <c r="G2" s="259"/>
    </row>
    <row r="3" spans="1:25" ht="12" customHeight="1">
      <c r="A3" s="129" t="s">
        <v>155</v>
      </c>
      <c r="B3" s="113"/>
      <c r="C3" s="113"/>
      <c r="F3" s="146" t="s">
        <v>1947</v>
      </c>
      <c r="G3" s="260"/>
      <c r="H3" s="264">
        <v>2018</v>
      </c>
      <c r="V3" s="121"/>
      <c r="Y3" s="126"/>
    </row>
    <row r="4" spans="1:25" ht="12" customHeight="1">
      <c r="A4" s="129" t="s">
        <v>156</v>
      </c>
      <c r="B4" s="113"/>
      <c r="C4" s="113"/>
      <c r="F4" s="310"/>
      <c r="G4" s="146"/>
      <c r="H4" s="264"/>
      <c r="V4" s="121"/>
      <c r="Y4" s="122"/>
    </row>
    <row r="5" spans="1:28" ht="12" customHeight="1">
      <c r="A5" s="129" t="s">
        <v>144</v>
      </c>
      <c r="B5" s="113"/>
      <c r="C5" s="113"/>
      <c r="F5" s="146"/>
      <c r="G5" s="260"/>
      <c r="H5" s="264"/>
      <c r="AB5" s="280"/>
    </row>
    <row r="6" spans="1:20" ht="5.25" customHeight="1">
      <c r="A6" s="32"/>
      <c r="B6" s="32"/>
      <c r="C6" s="32"/>
      <c r="D6" s="32"/>
      <c r="E6" s="32"/>
      <c r="F6" s="32"/>
      <c r="G6" s="261"/>
      <c r="H6" s="2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.75" customHeight="1" hidden="1">
      <c r="A7" s="127">
        <v>1</v>
      </c>
      <c r="B7" s="127">
        <v>40544</v>
      </c>
      <c r="C7" s="128">
        <f>B7-A7</f>
        <v>40543</v>
      </c>
      <c r="E7" s="32"/>
      <c r="F7" s="32"/>
      <c r="G7" s="261"/>
      <c r="H7" s="26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33" ht="33.75" customHeight="1">
      <c r="A8" s="390" t="s">
        <v>143</v>
      </c>
      <c r="B8" s="390" t="s">
        <v>21</v>
      </c>
      <c r="C8" s="395" t="s">
        <v>139</v>
      </c>
      <c r="D8" s="390" t="s">
        <v>142</v>
      </c>
      <c r="E8" s="390" t="s">
        <v>15</v>
      </c>
      <c r="F8" s="390"/>
      <c r="G8" s="390"/>
      <c r="H8" s="396" t="s">
        <v>30</v>
      </c>
      <c r="I8" s="396"/>
      <c r="J8" s="396"/>
      <c r="K8" s="390" t="s">
        <v>141</v>
      </c>
      <c r="L8" s="394" t="s">
        <v>152</v>
      </c>
      <c r="M8" s="390" t="s">
        <v>162</v>
      </c>
      <c r="N8" s="390" t="s">
        <v>163</v>
      </c>
      <c r="O8" s="390"/>
      <c r="P8" s="391" t="s">
        <v>170</v>
      </c>
      <c r="Q8" s="390" t="s">
        <v>73</v>
      </c>
      <c r="R8" s="390" t="s">
        <v>169</v>
      </c>
      <c r="S8" s="390" t="s">
        <v>165</v>
      </c>
      <c r="T8" s="390" t="s">
        <v>166</v>
      </c>
      <c r="U8" s="390" t="s">
        <v>167</v>
      </c>
      <c r="V8" s="390" t="s">
        <v>168</v>
      </c>
      <c r="W8" s="390"/>
      <c r="X8" s="390"/>
      <c r="Y8" s="390"/>
      <c r="Z8" s="36"/>
      <c r="AA8" s="36"/>
      <c r="AB8" s="36"/>
      <c r="AC8" s="36"/>
      <c r="AD8" s="36"/>
      <c r="AE8" s="36"/>
      <c r="AF8" s="36"/>
      <c r="AG8" s="36"/>
    </row>
    <row r="9" spans="1:33" ht="18.75" customHeight="1">
      <c r="A9" s="390"/>
      <c r="B9" s="390"/>
      <c r="C9" s="395"/>
      <c r="D9" s="390"/>
      <c r="E9" s="390"/>
      <c r="F9" s="390"/>
      <c r="G9" s="390"/>
      <c r="H9" s="390" t="s">
        <v>32</v>
      </c>
      <c r="I9" s="390"/>
      <c r="J9" s="397" t="s">
        <v>130</v>
      </c>
      <c r="K9" s="390"/>
      <c r="L9" s="394"/>
      <c r="M9" s="390"/>
      <c r="N9" s="390"/>
      <c r="O9" s="390"/>
      <c r="P9" s="392"/>
      <c r="Q9" s="390"/>
      <c r="R9" s="390"/>
      <c r="S9" s="390"/>
      <c r="T9" s="390"/>
      <c r="U9" s="390"/>
      <c r="V9" s="390"/>
      <c r="W9" s="390"/>
      <c r="X9" s="390"/>
      <c r="Y9" s="390"/>
      <c r="Z9" s="36"/>
      <c r="AA9" s="36"/>
      <c r="AB9" s="36"/>
      <c r="AC9" s="36"/>
      <c r="AD9" s="36"/>
      <c r="AE9" s="36"/>
      <c r="AF9" s="36"/>
      <c r="AG9" s="36"/>
    </row>
    <row r="10" spans="1:33" ht="19.5" customHeight="1">
      <c r="A10" s="390"/>
      <c r="B10" s="390"/>
      <c r="C10" s="395"/>
      <c r="D10" s="390"/>
      <c r="E10" s="355" t="s">
        <v>16</v>
      </c>
      <c r="F10" s="355" t="s">
        <v>29</v>
      </c>
      <c r="G10" s="379" t="s">
        <v>17</v>
      </c>
      <c r="H10" s="380" t="s">
        <v>16</v>
      </c>
      <c r="I10" s="381" t="s">
        <v>17</v>
      </c>
      <c r="J10" s="397"/>
      <c r="K10" s="390"/>
      <c r="L10" s="394"/>
      <c r="M10" s="390"/>
      <c r="N10" s="355" t="s">
        <v>164</v>
      </c>
      <c r="O10" s="355" t="s">
        <v>140</v>
      </c>
      <c r="P10" s="393"/>
      <c r="Q10" s="390"/>
      <c r="R10" s="390"/>
      <c r="S10" s="390"/>
      <c r="T10" s="390"/>
      <c r="U10" s="390"/>
      <c r="V10" s="355" t="s">
        <v>22</v>
      </c>
      <c r="W10" s="355" t="s">
        <v>16</v>
      </c>
      <c r="X10" s="355" t="s">
        <v>23</v>
      </c>
      <c r="Y10" s="355" t="s">
        <v>31</v>
      </c>
      <c r="Z10" s="36"/>
      <c r="AA10" s="145" t="s">
        <v>133</v>
      </c>
      <c r="AB10" s="143" t="s">
        <v>134</v>
      </c>
      <c r="AC10" s="144" t="s">
        <v>132</v>
      </c>
      <c r="AD10" s="130" t="s">
        <v>158</v>
      </c>
      <c r="AE10" s="149" t="s">
        <v>171</v>
      </c>
      <c r="AF10" s="141" t="s">
        <v>131</v>
      </c>
      <c r="AG10" s="123" t="s">
        <v>135</v>
      </c>
    </row>
    <row r="11" spans="1:33" ht="12" customHeight="1">
      <c r="A11" s="356">
        <v>1</v>
      </c>
      <c r="B11" s="357"/>
      <c r="C11" s="358">
        <v>42009</v>
      </c>
      <c r="D11" s="359"/>
      <c r="E11" s="360">
        <v>1</v>
      </c>
      <c r="F11" s="361">
        <v>1</v>
      </c>
      <c r="G11" s="361">
        <v>8253</v>
      </c>
      <c r="H11" s="360">
        <v>6</v>
      </c>
      <c r="I11" s="348"/>
      <c r="J11" s="309" t="s">
        <v>1347</v>
      </c>
      <c r="K11" s="362">
        <f>IF(AG11="x",T11*1,0)</f>
        <v>0</v>
      </c>
      <c r="L11" s="363">
        <f>IF(AF11="G",AD11/'[6]Base de datos'!$V$8,0)</f>
        <v>0</v>
      </c>
      <c r="M11" s="364">
        <f>+L11</f>
        <v>0</v>
      </c>
      <c r="N11" s="362">
        <f>IF(AF11="e",ROUND(AD11*(1),2),0)</f>
        <v>0</v>
      </c>
      <c r="O11" s="362">
        <f>IF(AF11="i",ROUND(AD11*(1),2),0)</f>
        <v>0</v>
      </c>
      <c r="P11" s="365">
        <f>SUM(M11+N11+O11)</f>
        <v>0</v>
      </c>
      <c r="Q11" s="366"/>
      <c r="R11" s="366" t="b">
        <f>IF(M11&gt;0,ROUND(M11*'[6]Base de datos'!$U$8,2),IF(AE11&lt;0,AE11*1))</f>
        <v>0</v>
      </c>
      <c r="S11" s="367"/>
      <c r="T11" s="368">
        <f>SUM(M11:S11)-P11</f>
        <v>0</v>
      </c>
      <c r="U11" s="369" t="b">
        <f>IF(AA11&lt;&gt;0,VLOOKUP(C11,'[6]Base de datos'!$N$3:$P$33,3,0))</f>
        <v>0</v>
      </c>
      <c r="V11" s="306"/>
      <c r="W11" s="303"/>
      <c r="X11" s="304"/>
      <c r="Y11" s="307"/>
      <c r="Z11" s="36"/>
      <c r="AA11" s="276"/>
      <c r="AB11" s="277">
        <f>ROUND(AA11*(U11),2)</f>
        <v>0</v>
      </c>
      <c r="AC11" s="299"/>
      <c r="AD11" s="277">
        <f>AB11+AC11</f>
        <v>0</v>
      </c>
      <c r="AE11" s="278"/>
      <c r="AF11" s="147" t="s">
        <v>1351</v>
      </c>
      <c r="AG11" s="148"/>
    </row>
    <row r="12" spans="1:33" ht="12" customHeight="1">
      <c r="A12" s="356">
        <f>A11+1</f>
        <v>2</v>
      </c>
      <c r="B12" s="357" t="s">
        <v>2161</v>
      </c>
      <c r="C12" s="358">
        <v>42009</v>
      </c>
      <c r="D12" s="359" t="str">
        <f>B12</f>
        <v>04/01/2017</v>
      </c>
      <c r="E12" s="360">
        <v>1</v>
      </c>
      <c r="F12" s="361">
        <v>1</v>
      </c>
      <c r="G12" s="361">
        <f>G11+1</f>
        <v>8254</v>
      </c>
      <c r="H12" s="360">
        <v>6</v>
      </c>
      <c r="I12" s="348" t="s">
        <v>2162</v>
      </c>
      <c r="J12" s="309" t="str">
        <f>IF(I12&lt;&gt;0,VLOOKUP(I12,'Base de datos'!$Y$3:$Z$448,2,0),"")</f>
        <v>ANGEL PEDRO HERRERA ESTELA</v>
      </c>
      <c r="K12" s="362">
        <f>IF(AG12="x",T12*1,0)</f>
        <v>0</v>
      </c>
      <c r="L12" s="363">
        <f>IF(AF12="G",AD12/'[6]Base de datos'!$V$8,0)</f>
        <v>42.37288135593221</v>
      </c>
      <c r="M12" s="364">
        <f>+L12</f>
        <v>42.37288135593221</v>
      </c>
      <c r="N12" s="362">
        <f>IF(AF12="e",ROUND(AD12*(1),2),0)</f>
        <v>0</v>
      </c>
      <c r="O12" s="362">
        <f>IF(AF12="i",ROUND(AD12*(1),2),0)</f>
        <v>0</v>
      </c>
      <c r="P12" s="365">
        <f>SUM(M12+N12+O12)</f>
        <v>42.37288135593221</v>
      </c>
      <c r="Q12" s="366"/>
      <c r="R12" s="366">
        <f>IF(M12&gt;0,ROUND(M12*'[6]Base de datos'!$U$8,2),IF(AE12&lt;0,AE12*1))</f>
        <v>7.63</v>
      </c>
      <c r="S12" s="367"/>
      <c r="T12" s="368">
        <f>SUM(M12:S12)-P12</f>
        <v>50.0028813559322</v>
      </c>
      <c r="U12" s="369" t="b">
        <f>IF(AA12&lt;&gt;0,VLOOKUP(C12,'[6]Base de datos'!$N$3:$P$33,3,0))</f>
        <v>0</v>
      </c>
      <c r="V12" s="306"/>
      <c r="W12" s="303"/>
      <c r="X12" s="304"/>
      <c r="Y12" s="307"/>
      <c r="Z12" s="36"/>
      <c r="AA12" s="276"/>
      <c r="AB12" s="277">
        <f>ROUND(AA12*(U12),2)</f>
        <v>0</v>
      </c>
      <c r="AC12" s="299">
        <v>50</v>
      </c>
      <c r="AD12" s="277">
        <f>AB12+AC12</f>
        <v>50</v>
      </c>
      <c r="AE12" s="278"/>
      <c r="AF12" s="147" t="s">
        <v>1351</v>
      </c>
      <c r="AG12" s="148"/>
    </row>
    <row r="13" spans="1:33" ht="12" customHeight="1">
      <c r="A13" s="356">
        <f aca="true" t="shared" si="0" ref="A13:A80">A12+1</f>
        <v>3</v>
      </c>
      <c r="B13" s="357"/>
      <c r="C13" s="358">
        <v>42009</v>
      </c>
      <c r="D13" s="359"/>
      <c r="E13" s="360">
        <v>1</v>
      </c>
      <c r="F13" s="361">
        <v>1</v>
      </c>
      <c r="G13" s="361">
        <f aca="true" t="shared" si="1" ref="G13:G18">G12+1</f>
        <v>8255</v>
      </c>
      <c r="H13" s="360">
        <v>6</v>
      </c>
      <c r="I13" s="348"/>
      <c r="J13" s="309" t="s">
        <v>1347</v>
      </c>
      <c r="K13" s="362">
        <f aca="true" t="shared" si="2" ref="K13:K18">IF(AG13="x",T13*1,0)</f>
        <v>0</v>
      </c>
      <c r="L13" s="363">
        <f>IF(AF13="G",AD13/'[6]Base de datos'!$V$8,0)</f>
        <v>0</v>
      </c>
      <c r="M13" s="364">
        <f aca="true" t="shared" si="3" ref="M13:M30">+L13</f>
        <v>0</v>
      </c>
      <c r="N13" s="362">
        <f aca="true" t="shared" si="4" ref="N13:N18">IF(AF13="e",ROUND(AD13*(1),2),0)</f>
        <v>0</v>
      </c>
      <c r="O13" s="362">
        <f aca="true" t="shared" si="5" ref="O13:O18">IF(AF13="i",ROUND(AD13*(1),2),0)</f>
        <v>0</v>
      </c>
      <c r="P13" s="365">
        <f aca="true" t="shared" si="6" ref="P13:P18">SUM(M13+N13+O13)</f>
        <v>0</v>
      </c>
      <c r="Q13" s="366"/>
      <c r="R13" s="366" t="b">
        <f>IF(M13&gt;0,ROUND(M13*'[6]Base de datos'!$U$8,2),IF(AE13&lt;0,AE13*1))</f>
        <v>0</v>
      </c>
      <c r="S13" s="367"/>
      <c r="T13" s="368">
        <f aca="true" t="shared" si="7" ref="T13:T18">SUM(M13:S13)-P13</f>
        <v>0</v>
      </c>
      <c r="U13" s="369" t="b">
        <f>IF(AA13&lt;&gt;0,VLOOKUP(C13,'[6]Base de datos'!$N$3:$P$33,3,0))</f>
        <v>0</v>
      </c>
      <c r="V13" s="306"/>
      <c r="W13" s="303"/>
      <c r="X13" s="304"/>
      <c r="Y13" s="307"/>
      <c r="Z13" s="36"/>
      <c r="AA13" s="276"/>
      <c r="AB13" s="277">
        <f aca="true" t="shared" si="8" ref="AB13:AB18">ROUND(AA13*(U13),2)</f>
        <v>0</v>
      </c>
      <c r="AC13" s="299"/>
      <c r="AD13" s="277">
        <f aca="true" t="shared" si="9" ref="AD13:AD18">AB13+AC13</f>
        <v>0</v>
      </c>
      <c r="AE13" s="278"/>
      <c r="AF13" s="147" t="s">
        <v>1351</v>
      </c>
      <c r="AG13" s="148"/>
    </row>
    <row r="14" spans="1:33" ht="12" customHeight="1">
      <c r="A14" s="356">
        <f t="shared" si="0"/>
        <v>4</v>
      </c>
      <c r="B14" s="357"/>
      <c r="C14" s="358">
        <v>42009</v>
      </c>
      <c r="D14" s="359"/>
      <c r="E14" s="360">
        <v>1</v>
      </c>
      <c r="F14" s="361">
        <v>1</v>
      </c>
      <c r="G14" s="361">
        <f t="shared" si="1"/>
        <v>8256</v>
      </c>
      <c r="H14" s="360">
        <v>6</v>
      </c>
      <c r="I14" s="348"/>
      <c r="J14" s="309" t="s">
        <v>1347</v>
      </c>
      <c r="K14" s="362">
        <f t="shared" si="2"/>
        <v>0</v>
      </c>
      <c r="L14" s="363">
        <f>IF(AF14="G",AD14/'[6]Base de datos'!$V$8,0)</f>
        <v>0</v>
      </c>
      <c r="M14" s="364">
        <f t="shared" si="3"/>
        <v>0</v>
      </c>
      <c r="N14" s="362">
        <f t="shared" si="4"/>
        <v>0</v>
      </c>
      <c r="O14" s="362">
        <f t="shared" si="5"/>
        <v>0</v>
      </c>
      <c r="P14" s="365">
        <f t="shared" si="6"/>
        <v>0</v>
      </c>
      <c r="Q14" s="366"/>
      <c r="R14" s="366" t="b">
        <f>IF(M14&gt;0,ROUND(M14*'[6]Base de datos'!$U$8,2),IF(AE14&lt;0,AE14*1))</f>
        <v>0</v>
      </c>
      <c r="S14" s="367"/>
      <c r="T14" s="368">
        <f t="shared" si="7"/>
        <v>0</v>
      </c>
      <c r="U14" s="369" t="b">
        <f>IF(AA14&lt;&gt;0,VLOOKUP(C14,'[6]Base de datos'!$N$3:$P$33,3,0))</f>
        <v>0</v>
      </c>
      <c r="V14" s="306"/>
      <c r="W14" s="303"/>
      <c r="X14" s="304"/>
      <c r="Y14" s="307"/>
      <c r="Z14" s="36"/>
      <c r="AA14" s="276"/>
      <c r="AB14" s="277">
        <f t="shared" si="8"/>
        <v>0</v>
      </c>
      <c r="AC14" s="299"/>
      <c r="AD14" s="277">
        <f t="shared" si="9"/>
        <v>0</v>
      </c>
      <c r="AE14" s="278"/>
      <c r="AF14" s="147" t="s">
        <v>1351</v>
      </c>
      <c r="AG14" s="148"/>
    </row>
    <row r="15" spans="1:33" ht="12" customHeight="1">
      <c r="A15" s="356">
        <f t="shared" si="0"/>
        <v>5</v>
      </c>
      <c r="B15" s="357"/>
      <c r="C15" s="358">
        <v>42009</v>
      </c>
      <c r="D15" s="359"/>
      <c r="E15" s="360">
        <v>1</v>
      </c>
      <c r="F15" s="361">
        <v>1</v>
      </c>
      <c r="G15" s="361">
        <f t="shared" si="1"/>
        <v>8257</v>
      </c>
      <c r="H15" s="360">
        <v>6</v>
      </c>
      <c r="I15" s="348"/>
      <c r="J15" s="309" t="s">
        <v>1347</v>
      </c>
      <c r="K15" s="362">
        <f t="shared" si="2"/>
        <v>0</v>
      </c>
      <c r="L15" s="363">
        <f>IF(AF15="G",AD15/'[6]Base de datos'!$V$8,0)</f>
        <v>0</v>
      </c>
      <c r="M15" s="364">
        <f t="shared" si="3"/>
        <v>0</v>
      </c>
      <c r="N15" s="362">
        <f t="shared" si="4"/>
        <v>0</v>
      </c>
      <c r="O15" s="362">
        <f t="shared" si="5"/>
        <v>0</v>
      </c>
      <c r="P15" s="365">
        <f t="shared" si="6"/>
        <v>0</v>
      </c>
      <c r="Q15" s="366"/>
      <c r="R15" s="366" t="b">
        <f>IF(M15&gt;0,ROUND(M15*'[6]Base de datos'!$U$8,2),IF(AE15&lt;0,AE15*1))</f>
        <v>0</v>
      </c>
      <c r="S15" s="367"/>
      <c r="T15" s="368">
        <f t="shared" si="7"/>
        <v>0</v>
      </c>
      <c r="U15" s="369" t="b">
        <f>IF(AA15&lt;&gt;0,VLOOKUP(C15,'[6]Base de datos'!$N$3:$P$33,3,0))</f>
        <v>0</v>
      </c>
      <c r="V15" s="306"/>
      <c r="W15" s="303"/>
      <c r="X15" s="304"/>
      <c r="Y15" s="307"/>
      <c r="Z15" s="36"/>
      <c r="AA15" s="276"/>
      <c r="AB15" s="277">
        <f t="shared" si="8"/>
        <v>0</v>
      </c>
      <c r="AC15" s="299"/>
      <c r="AD15" s="277">
        <f t="shared" si="9"/>
        <v>0</v>
      </c>
      <c r="AE15" s="278"/>
      <c r="AF15" s="147" t="s">
        <v>1351</v>
      </c>
      <c r="AG15" s="148"/>
    </row>
    <row r="16" spans="1:33" ht="12" customHeight="1">
      <c r="A16" s="356">
        <f t="shared" si="0"/>
        <v>6</v>
      </c>
      <c r="B16" s="357"/>
      <c r="C16" s="358">
        <v>42009</v>
      </c>
      <c r="D16" s="359"/>
      <c r="E16" s="360">
        <v>1</v>
      </c>
      <c r="F16" s="361">
        <v>1</v>
      </c>
      <c r="G16" s="361">
        <f t="shared" si="1"/>
        <v>8258</v>
      </c>
      <c r="H16" s="360">
        <v>6</v>
      </c>
      <c r="I16" s="348"/>
      <c r="J16" s="309" t="s">
        <v>1347</v>
      </c>
      <c r="K16" s="362">
        <f t="shared" si="2"/>
        <v>0</v>
      </c>
      <c r="L16" s="363">
        <f>IF(AF16="G",AD16/'[6]Base de datos'!$V$8,0)</f>
        <v>0</v>
      </c>
      <c r="M16" s="364">
        <f t="shared" si="3"/>
        <v>0</v>
      </c>
      <c r="N16" s="362">
        <f t="shared" si="4"/>
        <v>0</v>
      </c>
      <c r="O16" s="362">
        <f t="shared" si="5"/>
        <v>0</v>
      </c>
      <c r="P16" s="365">
        <f t="shared" si="6"/>
        <v>0</v>
      </c>
      <c r="Q16" s="366"/>
      <c r="R16" s="366" t="b">
        <f>IF(M16&gt;0,ROUND(M16*'[6]Base de datos'!$U$8,2),IF(AE16&lt;0,AE16*1))</f>
        <v>0</v>
      </c>
      <c r="S16" s="367"/>
      <c r="T16" s="368">
        <f t="shared" si="7"/>
        <v>0</v>
      </c>
      <c r="U16" s="369" t="b">
        <f>IF(AA16&lt;&gt;0,VLOOKUP(C16,'[6]Base de datos'!$N$3:$P$33,3,0))</f>
        <v>0</v>
      </c>
      <c r="V16" s="306"/>
      <c r="W16" s="303"/>
      <c r="X16" s="304"/>
      <c r="Y16" s="307"/>
      <c r="Z16" s="36"/>
      <c r="AA16" s="276"/>
      <c r="AB16" s="277">
        <f t="shared" si="8"/>
        <v>0</v>
      </c>
      <c r="AC16" s="299"/>
      <c r="AD16" s="277">
        <f t="shared" si="9"/>
        <v>0</v>
      </c>
      <c r="AE16" s="278"/>
      <c r="AF16" s="147" t="s">
        <v>1351</v>
      </c>
      <c r="AG16" s="148"/>
    </row>
    <row r="17" spans="1:33" ht="12" customHeight="1">
      <c r="A17" s="356">
        <f t="shared" si="0"/>
        <v>7</v>
      </c>
      <c r="B17" s="357"/>
      <c r="C17" s="358">
        <v>42009</v>
      </c>
      <c r="D17" s="359"/>
      <c r="E17" s="360">
        <v>1</v>
      </c>
      <c r="F17" s="361">
        <v>1</v>
      </c>
      <c r="G17" s="361">
        <f t="shared" si="1"/>
        <v>8259</v>
      </c>
      <c r="H17" s="360">
        <v>6</v>
      </c>
      <c r="I17" s="348"/>
      <c r="J17" s="309" t="s">
        <v>1347</v>
      </c>
      <c r="K17" s="362">
        <f t="shared" si="2"/>
        <v>0</v>
      </c>
      <c r="L17" s="363">
        <f>IF(AF17="G",AD17/'[6]Base de datos'!$V$8,0)</f>
        <v>0</v>
      </c>
      <c r="M17" s="364">
        <f t="shared" si="3"/>
        <v>0</v>
      </c>
      <c r="N17" s="362">
        <f t="shared" si="4"/>
        <v>0</v>
      </c>
      <c r="O17" s="362">
        <f t="shared" si="5"/>
        <v>0</v>
      </c>
      <c r="P17" s="365">
        <f t="shared" si="6"/>
        <v>0</v>
      </c>
      <c r="Q17" s="366"/>
      <c r="R17" s="366" t="b">
        <f>IF(M17&gt;0,ROUND(M17*'[6]Base de datos'!$U$8,2),IF(AE17&lt;0,AE17*1))</f>
        <v>0</v>
      </c>
      <c r="S17" s="367"/>
      <c r="T17" s="368">
        <f t="shared" si="7"/>
        <v>0</v>
      </c>
      <c r="U17" s="369" t="b">
        <f>IF(AA17&lt;&gt;0,VLOOKUP(C17,'[6]Base de datos'!$N$3:$P$33,3,0))</f>
        <v>0</v>
      </c>
      <c r="V17" s="306"/>
      <c r="W17" s="303"/>
      <c r="X17" s="304"/>
      <c r="Y17" s="307"/>
      <c r="Z17" s="36"/>
      <c r="AA17" s="276"/>
      <c r="AB17" s="277">
        <f t="shared" si="8"/>
        <v>0</v>
      </c>
      <c r="AC17" s="299"/>
      <c r="AD17" s="277">
        <f t="shared" si="9"/>
        <v>0</v>
      </c>
      <c r="AE17" s="278"/>
      <c r="AF17" s="147" t="s">
        <v>1351</v>
      </c>
      <c r="AG17" s="148"/>
    </row>
    <row r="18" spans="1:33" ht="12" customHeight="1">
      <c r="A18" s="356">
        <f t="shared" si="0"/>
        <v>8</v>
      </c>
      <c r="B18" s="357" t="s">
        <v>2151</v>
      </c>
      <c r="C18" s="358">
        <v>42009</v>
      </c>
      <c r="D18" s="359" t="str">
        <f>B18</f>
        <v>13/01/2017</v>
      </c>
      <c r="E18" s="360">
        <v>1</v>
      </c>
      <c r="F18" s="361">
        <v>1</v>
      </c>
      <c r="G18" s="361">
        <f t="shared" si="1"/>
        <v>8260</v>
      </c>
      <c r="H18" s="360">
        <v>6</v>
      </c>
      <c r="I18" s="348" t="s">
        <v>2164</v>
      </c>
      <c r="J18" s="309" t="str">
        <f>IF(I18&lt;&gt;0,VLOOKUP(I18,'Base de datos'!$Y$3:$Z$448,2,0),"")</f>
        <v>SIMAS CONTRATISTAS GENERALES SAC</v>
      </c>
      <c r="K18" s="362">
        <f t="shared" si="2"/>
        <v>0</v>
      </c>
      <c r="L18" s="363">
        <f>IF(AF18="G",AD18/'[6]Base de datos'!$V$8,0)</f>
        <v>510.1694915254238</v>
      </c>
      <c r="M18" s="364">
        <f t="shared" si="3"/>
        <v>510.1694915254238</v>
      </c>
      <c r="N18" s="362">
        <f t="shared" si="4"/>
        <v>0</v>
      </c>
      <c r="O18" s="362">
        <f t="shared" si="5"/>
        <v>0</v>
      </c>
      <c r="P18" s="365">
        <f t="shared" si="6"/>
        <v>510.1694915254238</v>
      </c>
      <c r="Q18" s="366"/>
      <c r="R18" s="366">
        <f>IF(M18&gt;0,ROUND(M18*'[6]Base de datos'!$U$8,2),IF(AE18&lt;0,AE18*1))</f>
        <v>91.83</v>
      </c>
      <c r="S18" s="367"/>
      <c r="T18" s="368">
        <f t="shared" si="7"/>
        <v>601.9994915254238</v>
      </c>
      <c r="U18" s="369" t="b">
        <f>IF(AA18&lt;&gt;0,VLOOKUP(C18,'[6]Base de datos'!$N$3:$P$33,3,0))</f>
        <v>0</v>
      </c>
      <c r="V18" s="306"/>
      <c r="W18" s="303"/>
      <c r="X18" s="304"/>
      <c r="Y18" s="307"/>
      <c r="Z18" s="36"/>
      <c r="AA18" s="276"/>
      <c r="AB18" s="277">
        <f t="shared" si="8"/>
        <v>0</v>
      </c>
      <c r="AC18" s="299">
        <v>602</v>
      </c>
      <c r="AD18" s="277">
        <f t="shared" si="9"/>
        <v>602</v>
      </c>
      <c r="AE18" s="278"/>
      <c r="AF18" s="147" t="s">
        <v>1351</v>
      </c>
      <c r="AG18" s="148"/>
    </row>
    <row r="19" spans="1:33" ht="12" customHeight="1">
      <c r="A19" s="356">
        <f t="shared" si="0"/>
        <v>9</v>
      </c>
      <c r="B19" s="357" t="s">
        <v>2151</v>
      </c>
      <c r="C19" s="358">
        <v>42009</v>
      </c>
      <c r="D19" s="359" t="str">
        <f aca="true" t="shared" si="10" ref="D19:D30">B19</f>
        <v>13/01/2017</v>
      </c>
      <c r="E19" s="360">
        <v>1</v>
      </c>
      <c r="F19" s="361">
        <v>1</v>
      </c>
      <c r="G19" s="361">
        <f aca="true" t="shared" si="11" ref="G19:G37">G18+1</f>
        <v>8261</v>
      </c>
      <c r="H19" s="360" t="s">
        <v>1353</v>
      </c>
      <c r="I19" s="348" t="s">
        <v>2166</v>
      </c>
      <c r="J19" s="309" t="str">
        <f>IF(I19&lt;&gt;0,VLOOKUP(I19,'Base de datos'!$Y$3:$Z$448,2,0),"")</f>
        <v>HIDRANDINA SA</v>
      </c>
      <c r="K19" s="362">
        <f aca="true" t="shared" si="12" ref="K19:K30">IF(AG19="x",T19*1,0)</f>
        <v>0</v>
      </c>
      <c r="L19" s="363">
        <f>IF(AF19="G",AD19/'[6]Base de datos'!$V$8,0)</f>
        <v>71.1864406779661</v>
      </c>
      <c r="M19" s="364">
        <f t="shared" si="3"/>
        <v>71.1864406779661</v>
      </c>
      <c r="N19" s="362">
        <f aca="true" t="shared" si="13" ref="N19:N30">IF(AF19="e",ROUND(AD19*(1),2),0)</f>
        <v>0</v>
      </c>
      <c r="O19" s="362">
        <f aca="true" t="shared" si="14" ref="O19:O30">IF(AF19="i",ROUND(AD19*(1),2),0)</f>
        <v>0</v>
      </c>
      <c r="P19" s="365">
        <f aca="true" t="shared" si="15" ref="P19:P30">SUM(M19+N19+O19)</f>
        <v>71.1864406779661</v>
      </c>
      <c r="Q19" s="366"/>
      <c r="R19" s="366">
        <f>IF(M19&gt;0,ROUND(M19*'[6]Base de datos'!$U$8,2),IF(AE19&lt;0,AE19*1))</f>
        <v>12.81</v>
      </c>
      <c r="S19" s="367"/>
      <c r="T19" s="368">
        <f aca="true" t="shared" si="16" ref="T19:T30">SUM(M19:S19)-P19</f>
        <v>83.9964406779661</v>
      </c>
      <c r="U19" s="369" t="b">
        <f>IF(AA19&lt;&gt;0,VLOOKUP(C19,'[6]Base de datos'!$N$3:$P$33,3,0))</f>
        <v>0</v>
      </c>
      <c r="V19" s="306"/>
      <c r="W19" s="303"/>
      <c r="X19" s="304"/>
      <c r="Y19" s="307"/>
      <c r="Z19" s="36"/>
      <c r="AA19" s="276"/>
      <c r="AB19" s="277">
        <f aca="true" t="shared" si="17" ref="AB19:AB30">ROUND(AA19*(U19),2)</f>
        <v>0</v>
      </c>
      <c r="AC19" s="299">
        <v>84</v>
      </c>
      <c r="AD19" s="277">
        <f aca="true" t="shared" si="18" ref="AD19:AD30">AB19+AC19</f>
        <v>84</v>
      </c>
      <c r="AE19" s="278"/>
      <c r="AF19" s="147" t="s">
        <v>1351</v>
      </c>
      <c r="AG19" s="148"/>
    </row>
    <row r="20" spans="1:33" ht="12" customHeight="1">
      <c r="A20" s="356">
        <f t="shared" si="0"/>
        <v>10</v>
      </c>
      <c r="B20" s="357" t="s">
        <v>2151</v>
      </c>
      <c r="C20" s="358">
        <v>42009</v>
      </c>
      <c r="D20" s="359" t="str">
        <f t="shared" si="10"/>
        <v>13/01/2017</v>
      </c>
      <c r="E20" s="360">
        <v>1</v>
      </c>
      <c r="F20" s="361">
        <v>1</v>
      </c>
      <c r="G20" s="361">
        <f t="shared" si="11"/>
        <v>8262</v>
      </c>
      <c r="H20" s="360">
        <v>6</v>
      </c>
      <c r="I20" s="348" t="s">
        <v>2168</v>
      </c>
      <c r="J20" s="309" t="str">
        <f>IF(I20&lt;&gt;0,VLOOKUP(I20,'Base de datos'!$Y$3:$Z$448,2,0),"")</f>
        <v>DIRESA CAJAMARCA</v>
      </c>
      <c r="K20" s="362">
        <f t="shared" si="12"/>
        <v>0</v>
      </c>
      <c r="L20" s="363">
        <f>IF(AF20="G",AD20/'[6]Base de datos'!$V$8,0)</f>
        <v>5084.745762711865</v>
      </c>
      <c r="M20" s="364">
        <f t="shared" si="3"/>
        <v>5084.745762711865</v>
      </c>
      <c r="N20" s="362">
        <f t="shared" si="13"/>
        <v>0</v>
      </c>
      <c r="O20" s="362">
        <f t="shared" si="14"/>
        <v>0</v>
      </c>
      <c r="P20" s="365">
        <f t="shared" si="15"/>
        <v>5084.745762711865</v>
      </c>
      <c r="Q20" s="366"/>
      <c r="R20" s="366">
        <f>IF(M20&gt;0,ROUND(M20*'[6]Base de datos'!$U$8,2),IF(AE20&lt;0,AE20*1))</f>
        <v>915.25</v>
      </c>
      <c r="S20" s="367"/>
      <c r="T20" s="368">
        <f t="shared" si="16"/>
        <v>5999.995762711865</v>
      </c>
      <c r="U20" s="369" t="b">
        <f>IF(AA20&lt;&gt;0,VLOOKUP(C20,'[6]Base de datos'!$N$3:$P$33,3,0))</f>
        <v>0</v>
      </c>
      <c r="V20" s="306"/>
      <c r="W20" s="303"/>
      <c r="X20" s="304"/>
      <c r="Y20" s="307"/>
      <c r="Z20" s="36"/>
      <c r="AA20" s="276"/>
      <c r="AB20" s="277">
        <f t="shared" si="17"/>
        <v>0</v>
      </c>
      <c r="AC20" s="299">
        <v>6000</v>
      </c>
      <c r="AD20" s="277">
        <f t="shared" si="18"/>
        <v>6000</v>
      </c>
      <c r="AE20" s="278"/>
      <c r="AF20" s="147" t="s">
        <v>1351</v>
      </c>
      <c r="AG20" s="148"/>
    </row>
    <row r="21" spans="1:33" ht="12" customHeight="1">
      <c r="A21" s="356">
        <f t="shared" si="0"/>
        <v>11</v>
      </c>
      <c r="B21" s="357" t="s">
        <v>2151</v>
      </c>
      <c r="C21" s="358">
        <v>42009</v>
      </c>
      <c r="D21" s="359" t="str">
        <f t="shared" si="10"/>
        <v>13/01/2017</v>
      </c>
      <c r="E21" s="360">
        <v>1</v>
      </c>
      <c r="F21" s="361">
        <v>1</v>
      </c>
      <c r="G21" s="361">
        <f t="shared" si="11"/>
        <v>8263</v>
      </c>
      <c r="H21" s="360">
        <v>6</v>
      </c>
      <c r="I21" s="348" t="s">
        <v>2168</v>
      </c>
      <c r="J21" s="309" t="str">
        <f>IF(I21&lt;&gt;0,VLOOKUP(I21,'Base de datos'!$Y$3:$Z$448,2,0),"")</f>
        <v>DIRESA CAJAMARCA</v>
      </c>
      <c r="K21" s="362">
        <f t="shared" si="12"/>
        <v>0</v>
      </c>
      <c r="L21" s="363">
        <f>IF(AF21="G",AD21/'[6]Base de datos'!$V$8,0)</f>
        <v>305.08474576271186</v>
      </c>
      <c r="M21" s="364">
        <f t="shared" si="3"/>
        <v>305.08474576271186</v>
      </c>
      <c r="N21" s="362">
        <f t="shared" si="13"/>
        <v>0</v>
      </c>
      <c r="O21" s="362">
        <f t="shared" si="14"/>
        <v>0</v>
      </c>
      <c r="P21" s="365">
        <f t="shared" si="15"/>
        <v>305.08474576271186</v>
      </c>
      <c r="Q21" s="366"/>
      <c r="R21" s="366">
        <f>IF(M21&gt;0,ROUND(M21*'[6]Base de datos'!$U$8,2),IF(AE21&lt;0,AE21*1))</f>
        <v>54.92</v>
      </c>
      <c r="S21" s="367"/>
      <c r="T21" s="368">
        <f t="shared" si="16"/>
        <v>360.0047457627118</v>
      </c>
      <c r="U21" s="369" t="b">
        <f>IF(AA21&lt;&gt;0,VLOOKUP(C21,'[6]Base de datos'!$N$3:$P$33,3,0))</f>
        <v>0</v>
      </c>
      <c r="V21" s="306"/>
      <c r="W21" s="303"/>
      <c r="X21" s="304"/>
      <c r="Y21" s="307"/>
      <c r="Z21" s="36"/>
      <c r="AA21" s="276"/>
      <c r="AB21" s="277">
        <f t="shared" si="17"/>
        <v>0</v>
      </c>
      <c r="AC21" s="299">
        <v>360</v>
      </c>
      <c r="AD21" s="277">
        <f t="shared" si="18"/>
        <v>360</v>
      </c>
      <c r="AE21" s="278"/>
      <c r="AF21" s="147" t="s">
        <v>1351</v>
      </c>
      <c r="AG21" s="148"/>
    </row>
    <row r="22" spans="1:33" ht="12" customHeight="1">
      <c r="A22" s="356">
        <f t="shared" si="0"/>
        <v>12</v>
      </c>
      <c r="B22" s="357"/>
      <c r="C22" s="358">
        <v>42009</v>
      </c>
      <c r="D22" s="359"/>
      <c r="E22" s="360">
        <v>1</v>
      </c>
      <c r="F22" s="361">
        <v>1</v>
      </c>
      <c r="G22" s="361">
        <f t="shared" si="11"/>
        <v>8264</v>
      </c>
      <c r="H22" s="360">
        <v>6</v>
      </c>
      <c r="I22" s="348"/>
      <c r="J22" s="309" t="s">
        <v>1347</v>
      </c>
      <c r="K22" s="362">
        <f t="shared" si="12"/>
        <v>0</v>
      </c>
      <c r="L22" s="363">
        <f>IF(AF22="G",AD22/'[6]Base de datos'!$V$8,0)</f>
        <v>0</v>
      </c>
      <c r="M22" s="364">
        <f t="shared" si="3"/>
        <v>0</v>
      </c>
      <c r="N22" s="362">
        <f t="shared" si="13"/>
        <v>0</v>
      </c>
      <c r="O22" s="362">
        <f t="shared" si="14"/>
        <v>0</v>
      </c>
      <c r="P22" s="365">
        <f t="shared" si="15"/>
        <v>0</v>
      </c>
      <c r="Q22" s="366"/>
      <c r="R22" s="366" t="b">
        <f>IF(M22&gt;0,ROUND(M22*'[6]Base de datos'!$U$8,2),IF(AE22&lt;0,AE22*1))</f>
        <v>0</v>
      </c>
      <c r="S22" s="367"/>
      <c r="T22" s="368">
        <f t="shared" si="16"/>
        <v>0</v>
      </c>
      <c r="U22" s="369" t="b">
        <f>IF(AA22&lt;&gt;0,VLOOKUP(C22,'[6]Base de datos'!$N$3:$P$33,3,0))</f>
        <v>0</v>
      </c>
      <c r="V22" s="306"/>
      <c r="W22" s="303"/>
      <c r="X22" s="304"/>
      <c r="Y22" s="307"/>
      <c r="Z22" s="36"/>
      <c r="AA22" s="276"/>
      <c r="AB22" s="277">
        <f t="shared" si="17"/>
        <v>0</v>
      </c>
      <c r="AC22" s="299"/>
      <c r="AD22" s="277">
        <f t="shared" si="18"/>
        <v>0</v>
      </c>
      <c r="AE22" s="278"/>
      <c r="AF22" s="147" t="s">
        <v>1351</v>
      </c>
      <c r="AG22" s="148"/>
    </row>
    <row r="23" spans="1:33" ht="12" customHeight="1">
      <c r="A23" s="356">
        <f t="shared" si="0"/>
        <v>13</v>
      </c>
      <c r="B23" s="357" t="s">
        <v>2171</v>
      </c>
      <c r="C23" s="358">
        <v>42009</v>
      </c>
      <c r="D23" s="359" t="str">
        <f t="shared" si="10"/>
        <v>16/01/2017</v>
      </c>
      <c r="E23" s="360">
        <v>1</v>
      </c>
      <c r="F23" s="361">
        <v>1</v>
      </c>
      <c r="G23" s="361">
        <f t="shared" si="11"/>
        <v>8265</v>
      </c>
      <c r="H23" s="360">
        <v>6</v>
      </c>
      <c r="I23" s="348" t="s">
        <v>2170</v>
      </c>
      <c r="J23" s="309" t="str">
        <f>IF(I23&lt;&gt;0,VLOOKUP(I23,'Base de datos'!$Y$3:$Z$448,2,0),"")</f>
        <v>CONSORCIO CAN LIMA</v>
      </c>
      <c r="K23" s="362">
        <f t="shared" si="12"/>
        <v>0</v>
      </c>
      <c r="L23" s="363">
        <f>IF(AF23="G",AD23/'[6]Base de datos'!$V$8,0)</f>
        <v>130.5084745762712</v>
      </c>
      <c r="M23" s="364">
        <f t="shared" si="3"/>
        <v>130.5084745762712</v>
      </c>
      <c r="N23" s="362">
        <f t="shared" si="13"/>
        <v>0</v>
      </c>
      <c r="O23" s="362">
        <f t="shared" si="14"/>
        <v>0</v>
      </c>
      <c r="P23" s="365">
        <f t="shared" si="15"/>
        <v>130.5084745762712</v>
      </c>
      <c r="Q23" s="366"/>
      <c r="R23" s="366">
        <f>IF(M23&gt;0,ROUND(M23*'[6]Base de datos'!$U$8,2),IF(AE23&lt;0,AE23*1))</f>
        <v>23.49</v>
      </c>
      <c r="S23" s="367"/>
      <c r="T23" s="368">
        <f t="shared" si="16"/>
        <v>153.9984745762712</v>
      </c>
      <c r="U23" s="369" t="b">
        <f>IF(AA23&lt;&gt;0,VLOOKUP(C23,'[6]Base de datos'!$N$3:$P$33,3,0))</f>
        <v>0</v>
      </c>
      <c r="V23" s="306"/>
      <c r="W23" s="303"/>
      <c r="X23" s="304"/>
      <c r="Y23" s="307"/>
      <c r="Z23" s="36"/>
      <c r="AA23" s="276"/>
      <c r="AB23" s="277">
        <f t="shared" si="17"/>
        <v>0</v>
      </c>
      <c r="AC23" s="299">
        <v>154</v>
      </c>
      <c r="AD23" s="277">
        <f t="shared" si="18"/>
        <v>154</v>
      </c>
      <c r="AE23" s="278"/>
      <c r="AF23" s="147" t="s">
        <v>1351</v>
      </c>
      <c r="AG23" s="148"/>
    </row>
    <row r="24" spans="1:33" ht="12" customHeight="1">
      <c r="A24" s="356">
        <f t="shared" si="0"/>
        <v>14</v>
      </c>
      <c r="B24" s="357" t="s">
        <v>2171</v>
      </c>
      <c r="C24" s="358">
        <v>42009</v>
      </c>
      <c r="D24" s="359" t="str">
        <f t="shared" si="10"/>
        <v>16/01/2017</v>
      </c>
      <c r="E24" s="360">
        <v>1</v>
      </c>
      <c r="F24" s="361">
        <v>1</v>
      </c>
      <c r="G24" s="361">
        <f t="shared" si="11"/>
        <v>8266</v>
      </c>
      <c r="H24" s="360">
        <v>6</v>
      </c>
      <c r="I24" s="348" t="s">
        <v>2172</v>
      </c>
      <c r="J24" s="309" t="str">
        <f>IF(I24&lt;&gt;0,VLOOKUP(I24,'Base de datos'!$Y$3:$Z$448,2,0),"")</f>
        <v>MUNICIPALIDAD PROVINCIAL DE CONTUMAZA</v>
      </c>
      <c r="K24" s="362">
        <f t="shared" si="12"/>
        <v>0</v>
      </c>
      <c r="L24" s="363">
        <f>IF(AF24="G",AD24/'[6]Base de datos'!$V$8,0)</f>
        <v>2030.5084745762713</v>
      </c>
      <c r="M24" s="364">
        <f t="shared" si="3"/>
        <v>2030.5084745762713</v>
      </c>
      <c r="N24" s="362">
        <f t="shared" si="13"/>
        <v>0</v>
      </c>
      <c r="O24" s="362">
        <f t="shared" si="14"/>
        <v>0</v>
      </c>
      <c r="P24" s="365">
        <f t="shared" si="15"/>
        <v>2030.5084745762713</v>
      </c>
      <c r="Q24" s="366"/>
      <c r="R24" s="366">
        <f>IF(M24&gt;0,ROUND(M24*'[6]Base de datos'!$U$8,2),IF(AE24&lt;0,AE24*1))</f>
        <v>365.49</v>
      </c>
      <c r="S24" s="367"/>
      <c r="T24" s="368">
        <f t="shared" si="16"/>
        <v>2395.9984745762713</v>
      </c>
      <c r="U24" s="369" t="b">
        <f>IF(AA24&lt;&gt;0,VLOOKUP(C24,'[6]Base de datos'!$N$3:$P$33,3,0))</f>
        <v>0</v>
      </c>
      <c r="V24" s="306"/>
      <c r="W24" s="303"/>
      <c r="X24" s="304"/>
      <c r="Y24" s="307"/>
      <c r="Z24" s="36"/>
      <c r="AA24" s="276"/>
      <c r="AB24" s="277">
        <f t="shared" si="17"/>
        <v>0</v>
      </c>
      <c r="AC24" s="299">
        <v>2396</v>
      </c>
      <c r="AD24" s="277">
        <f t="shared" si="18"/>
        <v>2396</v>
      </c>
      <c r="AE24" s="278"/>
      <c r="AF24" s="147" t="s">
        <v>1351</v>
      </c>
      <c r="AG24" s="148"/>
    </row>
    <row r="25" spans="1:33" ht="12" customHeight="1">
      <c r="A25" s="356">
        <f t="shared" si="0"/>
        <v>15</v>
      </c>
      <c r="B25" s="357" t="s">
        <v>2158</v>
      </c>
      <c r="C25" s="358">
        <v>42009</v>
      </c>
      <c r="D25" s="359" t="str">
        <f t="shared" si="10"/>
        <v>17/01/2017</v>
      </c>
      <c r="E25" s="360">
        <v>1</v>
      </c>
      <c r="F25" s="361">
        <v>1</v>
      </c>
      <c r="G25" s="361">
        <f t="shared" si="11"/>
        <v>8267</v>
      </c>
      <c r="H25" s="360">
        <v>6</v>
      </c>
      <c r="I25" s="348" t="s">
        <v>2174</v>
      </c>
      <c r="J25" s="309" t="str">
        <f>IF(I25&lt;&gt;0,VLOOKUP(I25,'Base de datos'!$Y$3:$Z$448,2,0),"")</f>
        <v>E.P.S SEDACAJ SA</v>
      </c>
      <c r="K25" s="362">
        <f t="shared" si="12"/>
        <v>0</v>
      </c>
      <c r="L25" s="363">
        <f>IF(AF25="G",AD25/'[6]Base de datos'!$V$8,0)</f>
        <v>35.59322033898305</v>
      </c>
      <c r="M25" s="364">
        <f t="shared" si="3"/>
        <v>35.59322033898305</v>
      </c>
      <c r="N25" s="362">
        <f t="shared" si="13"/>
        <v>0</v>
      </c>
      <c r="O25" s="362">
        <f t="shared" si="14"/>
        <v>0</v>
      </c>
      <c r="P25" s="365">
        <f t="shared" si="15"/>
        <v>35.59322033898305</v>
      </c>
      <c r="Q25" s="366"/>
      <c r="R25" s="366">
        <f>IF(M25&gt;0,ROUND(M25*'[6]Base de datos'!$U$8,2),IF(AE25&lt;0,AE25*1))</f>
        <v>6.41</v>
      </c>
      <c r="S25" s="367"/>
      <c r="T25" s="368">
        <f t="shared" si="16"/>
        <v>42.00322033898305</v>
      </c>
      <c r="U25" s="369" t="b">
        <f>IF(AA25&lt;&gt;0,VLOOKUP(C25,'[6]Base de datos'!$N$3:$P$33,3,0))</f>
        <v>0</v>
      </c>
      <c r="V25" s="306"/>
      <c r="W25" s="303"/>
      <c r="X25" s="304"/>
      <c r="Y25" s="307"/>
      <c r="Z25" s="36"/>
      <c r="AA25" s="276"/>
      <c r="AB25" s="277">
        <f t="shared" si="17"/>
        <v>0</v>
      </c>
      <c r="AC25" s="299">
        <v>42</v>
      </c>
      <c r="AD25" s="277">
        <f t="shared" si="18"/>
        <v>42</v>
      </c>
      <c r="AE25" s="278"/>
      <c r="AF25" s="147" t="s">
        <v>1351</v>
      </c>
      <c r="AG25" s="148"/>
    </row>
    <row r="26" spans="1:33" ht="12" customHeight="1">
      <c r="A26" s="356">
        <f t="shared" si="0"/>
        <v>16</v>
      </c>
      <c r="B26" s="357" t="s">
        <v>2176</v>
      </c>
      <c r="C26" s="358">
        <v>42009</v>
      </c>
      <c r="D26" s="359" t="str">
        <f t="shared" si="10"/>
        <v>19/01/2017</v>
      </c>
      <c r="E26" s="360">
        <v>1</v>
      </c>
      <c r="F26" s="361">
        <v>1</v>
      </c>
      <c r="G26" s="361">
        <f t="shared" si="11"/>
        <v>8268</v>
      </c>
      <c r="H26" s="360">
        <v>6</v>
      </c>
      <c r="I26" s="348" t="s">
        <v>2164</v>
      </c>
      <c r="J26" s="309" t="str">
        <f>IF(I26&lt;&gt;0,VLOOKUP(I26,'Base de datos'!$Y$3:$Z$448,2,0),"")</f>
        <v>SIMAS CONTRATISTAS GENERALES SAC</v>
      </c>
      <c r="K26" s="362">
        <f t="shared" si="12"/>
        <v>0</v>
      </c>
      <c r="L26" s="363">
        <f>IF(AF26="G",AD26/'[6]Base de datos'!$V$8,0)</f>
        <v>93.22033898305085</v>
      </c>
      <c r="M26" s="364">
        <f t="shared" si="3"/>
        <v>93.22033898305085</v>
      </c>
      <c r="N26" s="362">
        <f t="shared" si="13"/>
        <v>0</v>
      </c>
      <c r="O26" s="362">
        <f t="shared" si="14"/>
        <v>0</v>
      </c>
      <c r="P26" s="365">
        <f t="shared" si="15"/>
        <v>93.22033898305085</v>
      </c>
      <c r="Q26" s="366"/>
      <c r="R26" s="366">
        <f>IF(M26&gt;0,ROUND(M26*'[6]Base de datos'!$U$8,2),IF(AE26&lt;0,AE26*1))</f>
        <v>16.78</v>
      </c>
      <c r="S26" s="367"/>
      <c r="T26" s="368">
        <f t="shared" si="16"/>
        <v>110.00033898305085</v>
      </c>
      <c r="U26" s="369" t="b">
        <f>IF(AA26&lt;&gt;0,VLOOKUP(C26,'[6]Base de datos'!$N$3:$P$33,3,0))</f>
        <v>0</v>
      </c>
      <c r="V26" s="306"/>
      <c r="W26" s="303"/>
      <c r="X26" s="304"/>
      <c r="Y26" s="307"/>
      <c r="Z26" s="36"/>
      <c r="AA26" s="276"/>
      <c r="AB26" s="277">
        <f t="shared" si="17"/>
        <v>0</v>
      </c>
      <c r="AC26" s="299">
        <v>110</v>
      </c>
      <c r="AD26" s="277">
        <f t="shared" si="18"/>
        <v>110</v>
      </c>
      <c r="AE26" s="278"/>
      <c r="AF26" s="147" t="s">
        <v>1351</v>
      </c>
      <c r="AG26" s="148"/>
    </row>
    <row r="27" spans="1:33" ht="12" customHeight="1">
      <c r="A27" s="356">
        <f t="shared" si="0"/>
        <v>17</v>
      </c>
      <c r="B27" s="357"/>
      <c r="C27" s="358">
        <v>42009</v>
      </c>
      <c r="D27" s="359"/>
      <c r="E27" s="360">
        <v>1</v>
      </c>
      <c r="F27" s="361">
        <v>1</v>
      </c>
      <c r="G27" s="361">
        <f t="shared" si="11"/>
        <v>8269</v>
      </c>
      <c r="H27" s="360">
        <v>6</v>
      </c>
      <c r="I27" s="348"/>
      <c r="J27" s="309" t="s">
        <v>1347</v>
      </c>
      <c r="K27" s="362">
        <f t="shared" si="12"/>
        <v>0</v>
      </c>
      <c r="L27" s="363">
        <f>IF(AF27="G",AD27/'[6]Base de datos'!$V$8,0)</f>
        <v>0</v>
      </c>
      <c r="M27" s="364">
        <f t="shared" si="3"/>
        <v>0</v>
      </c>
      <c r="N27" s="362">
        <f t="shared" si="13"/>
        <v>0</v>
      </c>
      <c r="O27" s="362">
        <f t="shared" si="14"/>
        <v>0</v>
      </c>
      <c r="P27" s="365">
        <f t="shared" si="15"/>
        <v>0</v>
      </c>
      <c r="Q27" s="366"/>
      <c r="R27" s="366" t="b">
        <f>IF(M27&gt;0,ROUND(M27*'[6]Base de datos'!$U$8,2),IF(AE27&lt;0,AE27*1))</f>
        <v>0</v>
      </c>
      <c r="S27" s="367"/>
      <c r="T27" s="368">
        <f t="shared" si="16"/>
        <v>0</v>
      </c>
      <c r="U27" s="369" t="b">
        <f>IF(AA27&lt;&gt;0,VLOOKUP(C27,'[6]Base de datos'!$N$3:$P$33,3,0))</f>
        <v>0</v>
      </c>
      <c r="V27" s="306"/>
      <c r="W27" s="303"/>
      <c r="X27" s="304"/>
      <c r="Y27" s="307"/>
      <c r="Z27" s="36"/>
      <c r="AA27" s="276"/>
      <c r="AB27" s="277">
        <f t="shared" si="17"/>
        <v>0</v>
      </c>
      <c r="AC27" s="299"/>
      <c r="AD27" s="277">
        <f t="shared" si="18"/>
        <v>0</v>
      </c>
      <c r="AE27" s="278"/>
      <c r="AF27" s="147" t="s">
        <v>1351</v>
      </c>
      <c r="AG27" s="148"/>
    </row>
    <row r="28" spans="1:33" ht="12" customHeight="1">
      <c r="A28" s="356">
        <f t="shared" si="0"/>
        <v>18</v>
      </c>
      <c r="B28" s="357" t="s">
        <v>2152</v>
      </c>
      <c r="C28" s="358">
        <v>42009</v>
      </c>
      <c r="D28" s="359" t="str">
        <f t="shared" si="10"/>
        <v>21/01/2017</v>
      </c>
      <c r="E28" s="360">
        <v>1</v>
      </c>
      <c r="F28" s="361">
        <v>1</v>
      </c>
      <c r="G28" s="361">
        <f t="shared" si="11"/>
        <v>8270</v>
      </c>
      <c r="H28" s="360">
        <v>6</v>
      </c>
      <c r="I28" s="348" t="s">
        <v>2170</v>
      </c>
      <c r="J28" s="309" t="str">
        <f>IF(I28&lt;&gt;0,VLOOKUP(I28,'Base de datos'!$Y$3:$Z$448,2,0),"")</f>
        <v>CONSORCIO CAN LIMA</v>
      </c>
      <c r="K28" s="362">
        <f t="shared" si="12"/>
        <v>0</v>
      </c>
      <c r="L28" s="363">
        <f>IF(AF28="G",AD28/'[6]Base de datos'!$V$8,0)</f>
        <v>47.45762711864407</v>
      </c>
      <c r="M28" s="364">
        <f t="shared" si="3"/>
        <v>47.45762711864407</v>
      </c>
      <c r="N28" s="362">
        <f t="shared" si="13"/>
        <v>0</v>
      </c>
      <c r="O28" s="362">
        <f t="shared" si="14"/>
        <v>0</v>
      </c>
      <c r="P28" s="365">
        <f t="shared" si="15"/>
        <v>47.45762711864407</v>
      </c>
      <c r="Q28" s="366"/>
      <c r="R28" s="366">
        <f>IF(M28&gt;0,ROUND(M28*'[6]Base de datos'!$U$8,2),IF(AE28&lt;0,AE28*1))</f>
        <v>8.54</v>
      </c>
      <c r="S28" s="367"/>
      <c r="T28" s="368">
        <f t="shared" si="16"/>
        <v>55.99762711864406</v>
      </c>
      <c r="U28" s="369" t="b">
        <f>IF(AA28&lt;&gt;0,VLOOKUP(C28,'[6]Base de datos'!$N$3:$P$33,3,0))</f>
        <v>0</v>
      </c>
      <c r="V28" s="306"/>
      <c r="W28" s="303"/>
      <c r="X28" s="304"/>
      <c r="Y28" s="307"/>
      <c r="Z28" s="36"/>
      <c r="AA28" s="276"/>
      <c r="AB28" s="277">
        <f t="shared" si="17"/>
        <v>0</v>
      </c>
      <c r="AC28" s="299">
        <v>56</v>
      </c>
      <c r="AD28" s="277">
        <f t="shared" si="18"/>
        <v>56</v>
      </c>
      <c r="AE28" s="278"/>
      <c r="AF28" s="147" t="s">
        <v>1351</v>
      </c>
      <c r="AG28" s="148"/>
    </row>
    <row r="29" spans="1:33" ht="12" customHeight="1">
      <c r="A29" s="356">
        <f t="shared" si="0"/>
        <v>19</v>
      </c>
      <c r="B29" s="357" t="s">
        <v>2178</v>
      </c>
      <c r="C29" s="358">
        <v>42009</v>
      </c>
      <c r="D29" s="359" t="str">
        <f t="shared" si="10"/>
        <v>25/01/2017</v>
      </c>
      <c r="E29" s="360">
        <v>1</v>
      </c>
      <c r="F29" s="361">
        <v>1</v>
      </c>
      <c r="G29" s="361">
        <f t="shared" si="11"/>
        <v>8271</v>
      </c>
      <c r="H29" s="360">
        <v>6</v>
      </c>
      <c r="I29" s="348" t="s">
        <v>2179</v>
      </c>
      <c r="J29" s="309" t="str">
        <f>IF(I29&lt;&gt;0,VLOOKUP(I29,'Base de datos'!$Y$3:$Z$448,2,0),"")</f>
        <v>REJALI SERVICIOS GENERALES SRL</v>
      </c>
      <c r="K29" s="362">
        <f t="shared" si="12"/>
        <v>0</v>
      </c>
      <c r="L29" s="363">
        <f>IF(AF29="G",AD29/'[6]Base de datos'!$V$8,0)</f>
        <v>76.27118644067797</v>
      </c>
      <c r="M29" s="364">
        <f t="shared" si="3"/>
        <v>76.27118644067797</v>
      </c>
      <c r="N29" s="362">
        <f t="shared" si="13"/>
        <v>0</v>
      </c>
      <c r="O29" s="362">
        <f t="shared" si="14"/>
        <v>0</v>
      </c>
      <c r="P29" s="365">
        <f t="shared" si="15"/>
        <v>76.27118644067797</v>
      </c>
      <c r="Q29" s="366"/>
      <c r="R29" s="366">
        <f>IF(M29&gt;0,ROUND(M29*'[6]Base de datos'!$U$8,2),IF(AE29&lt;0,AE29*1))</f>
        <v>13.73</v>
      </c>
      <c r="S29" s="367"/>
      <c r="T29" s="368">
        <f t="shared" si="16"/>
        <v>90.00118644067796</v>
      </c>
      <c r="U29" s="369" t="b">
        <f>IF(AA29&lt;&gt;0,VLOOKUP(C29,'[6]Base de datos'!$N$3:$P$33,3,0))</f>
        <v>0</v>
      </c>
      <c r="V29" s="306"/>
      <c r="W29" s="303"/>
      <c r="X29" s="304"/>
      <c r="Y29" s="307"/>
      <c r="Z29" s="36"/>
      <c r="AA29" s="276"/>
      <c r="AB29" s="277">
        <f t="shared" si="17"/>
        <v>0</v>
      </c>
      <c r="AC29" s="299">
        <v>90</v>
      </c>
      <c r="AD29" s="277">
        <f t="shared" si="18"/>
        <v>90</v>
      </c>
      <c r="AE29" s="278"/>
      <c r="AF29" s="147" t="s">
        <v>1351</v>
      </c>
      <c r="AG29" s="148"/>
    </row>
    <row r="30" spans="1:33" ht="12" customHeight="1">
      <c r="A30" s="356">
        <f t="shared" si="0"/>
        <v>20</v>
      </c>
      <c r="B30" s="357" t="s">
        <v>2178</v>
      </c>
      <c r="C30" s="358">
        <v>42009</v>
      </c>
      <c r="D30" s="359" t="str">
        <f t="shared" si="10"/>
        <v>25/01/2017</v>
      </c>
      <c r="E30" s="360">
        <v>1</v>
      </c>
      <c r="F30" s="361">
        <v>1</v>
      </c>
      <c r="G30" s="361">
        <f t="shared" si="11"/>
        <v>8272</v>
      </c>
      <c r="H30" s="360">
        <v>6</v>
      </c>
      <c r="I30" s="348" t="s">
        <v>2162</v>
      </c>
      <c r="J30" s="309" t="str">
        <f>IF(I30&lt;&gt;0,VLOOKUP(I30,'Base de datos'!$Y$3:$Z$448,2,0),"")</f>
        <v>ANGEL PEDRO HERRERA ESTELA</v>
      </c>
      <c r="K30" s="362">
        <f t="shared" si="12"/>
        <v>0</v>
      </c>
      <c r="L30" s="363">
        <f>IF(AF30="G",AD30/'[6]Base de datos'!$V$8,0)</f>
        <v>84.74576271186442</v>
      </c>
      <c r="M30" s="364">
        <f t="shared" si="3"/>
        <v>84.74576271186442</v>
      </c>
      <c r="N30" s="362">
        <f t="shared" si="13"/>
        <v>0</v>
      </c>
      <c r="O30" s="362">
        <f t="shared" si="14"/>
        <v>0</v>
      </c>
      <c r="P30" s="365">
        <f t="shared" si="15"/>
        <v>84.74576271186442</v>
      </c>
      <c r="Q30" s="366"/>
      <c r="R30" s="366">
        <f>IF(M30&gt;0,ROUND(M30*'[6]Base de datos'!$U$8,2),IF(AE30&lt;0,AE30*1))</f>
        <v>15.25</v>
      </c>
      <c r="S30" s="367"/>
      <c r="T30" s="368">
        <f t="shared" si="16"/>
        <v>99.99576271186442</v>
      </c>
      <c r="U30" s="369" t="b">
        <f>IF(AA30&lt;&gt;0,VLOOKUP(C30,'[6]Base de datos'!$N$3:$P$33,3,0))</f>
        <v>0</v>
      </c>
      <c r="V30" s="306"/>
      <c r="W30" s="303"/>
      <c r="X30" s="304"/>
      <c r="Y30" s="307"/>
      <c r="Z30" s="36"/>
      <c r="AA30" s="276"/>
      <c r="AB30" s="277">
        <f t="shared" si="17"/>
        <v>0</v>
      </c>
      <c r="AC30" s="299">
        <v>100</v>
      </c>
      <c r="AD30" s="277">
        <f t="shared" si="18"/>
        <v>100</v>
      </c>
      <c r="AE30" s="278"/>
      <c r="AF30" s="147" t="s">
        <v>1351</v>
      </c>
      <c r="AG30" s="148"/>
    </row>
    <row r="31" spans="1:33" ht="12" customHeight="1">
      <c r="A31" s="356">
        <f t="shared" si="0"/>
        <v>21</v>
      </c>
      <c r="B31" s="357"/>
      <c r="C31" s="358">
        <v>42009</v>
      </c>
      <c r="D31" s="359"/>
      <c r="E31" s="360">
        <v>1</v>
      </c>
      <c r="F31" s="361">
        <v>1</v>
      </c>
      <c r="G31" s="361">
        <f t="shared" si="11"/>
        <v>8273</v>
      </c>
      <c r="H31" s="360">
        <v>6</v>
      </c>
      <c r="I31" s="348"/>
      <c r="J31" s="309" t="s">
        <v>1347</v>
      </c>
      <c r="K31" s="362">
        <f aca="true" t="shared" si="19" ref="K31:K37">IF(AG31="x",T31*1,0)</f>
        <v>0</v>
      </c>
      <c r="L31" s="363">
        <f>IF(AF31="G",AD31/'[6]Base de datos'!$V$8,0)</f>
        <v>0</v>
      </c>
      <c r="M31" s="364">
        <f aca="true" t="shared" si="20" ref="M31:M36">+L31</f>
        <v>0</v>
      </c>
      <c r="N31" s="362">
        <f aca="true" t="shared" si="21" ref="N31:N37">IF(AF31="e",ROUND(AD31*(1),2),0)</f>
        <v>0</v>
      </c>
      <c r="O31" s="362">
        <f aca="true" t="shared" si="22" ref="O31:O37">IF(AF31="i",ROUND(AD31*(1),2),0)</f>
        <v>0</v>
      </c>
      <c r="P31" s="365">
        <f aca="true" t="shared" si="23" ref="P31:P37">SUM(M31+N31+O31)</f>
        <v>0</v>
      </c>
      <c r="Q31" s="366"/>
      <c r="R31" s="366" t="b">
        <f>IF(M31&gt;0,ROUND(M31*'[6]Base de datos'!$U$8,2),IF(AE31&lt;0,AE31*1))</f>
        <v>0</v>
      </c>
      <c r="S31" s="367"/>
      <c r="T31" s="368">
        <f aca="true" t="shared" si="24" ref="T31:T37">SUM(M31:S31)-P31</f>
        <v>0</v>
      </c>
      <c r="U31" s="369" t="b">
        <f>IF(AA31&lt;&gt;0,VLOOKUP(C31,'[6]Base de datos'!$N$3:$P$33,3,0))</f>
        <v>0</v>
      </c>
      <c r="V31" s="306"/>
      <c r="W31" s="303"/>
      <c r="X31" s="304"/>
      <c r="Y31" s="307"/>
      <c r="Z31" s="36"/>
      <c r="AA31" s="276"/>
      <c r="AB31" s="277">
        <f aca="true" t="shared" si="25" ref="AB31:AB37">ROUND(AA31*(U31),2)</f>
        <v>0</v>
      </c>
      <c r="AC31" s="299"/>
      <c r="AD31" s="277">
        <f aca="true" t="shared" si="26" ref="AD31:AD37">AB31+AC31</f>
        <v>0</v>
      </c>
      <c r="AE31" s="278"/>
      <c r="AF31" s="147" t="s">
        <v>1351</v>
      </c>
      <c r="AG31" s="148"/>
    </row>
    <row r="32" spans="1:33" ht="12" customHeight="1">
      <c r="A32" s="356">
        <f t="shared" si="0"/>
        <v>22</v>
      </c>
      <c r="B32" s="357" t="s">
        <v>2183</v>
      </c>
      <c r="C32" s="358">
        <v>42009</v>
      </c>
      <c r="D32" s="359" t="str">
        <f aca="true" t="shared" si="27" ref="D32:D37">B32</f>
        <v>26/01/2017</v>
      </c>
      <c r="E32" s="360">
        <v>1</v>
      </c>
      <c r="F32" s="361">
        <v>1</v>
      </c>
      <c r="G32" s="361">
        <f t="shared" si="11"/>
        <v>8274</v>
      </c>
      <c r="H32" s="360">
        <v>6</v>
      </c>
      <c r="I32" s="348" t="s">
        <v>2181</v>
      </c>
      <c r="J32" s="309" t="str">
        <f>IF(I32&lt;&gt;0,VLOOKUP(I32,'Base de datos'!$Y$3:$Z$448,2,0),"")</f>
        <v>G&amp;S DEL PERU SAC</v>
      </c>
      <c r="K32" s="362">
        <f t="shared" si="19"/>
        <v>0</v>
      </c>
      <c r="L32" s="363">
        <f>IF(AF32="G",AD32/'[6]Base de datos'!$V$8,0)</f>
        <v>67.79661016949153</v>
      </c>
      <c r="M32" s="364">
        <f t="shared" si="20"/>
        <v>67.79661016949153</v>
      </c>
      <c r="N32" s="362">
        <f t="shared" si="21"/>
        <v>0</v>
      </c>
      <c r="O32" s="362">
        <f t="shared" si="22"/>
        <v>0</v>
      </c>
      <c r="P32" s="365">
        <f t="shared" si="23"/>
        <v>67.79661016949153</v>
      </c>
      <c r="Q32" s="366"/>
      <c r="R32" s="366">
        <f>IF(M32&gt;0,ROUND(M32*'[6]Base de datos'!$U$8,2),IF(AE32&lt;0,AE32*1))</f>
        <v>12.2</v>
      </c>
      <c r="S32" s="367"/>
      <c r="T32" s="368">
        <f t="shared" si="24"/>
        <v>79.99661016949152</v>
      </c>
      <c r="U32" s="369" t="b">
        <f>IF(AA32&lt;&gt;0,VLOOKUP(C32,'[6]Base de datos'!$N$3:$P$33,3,0))</f>
        <v>0</v>
      </c>
      <c r="V32" s="306"/>
      <c r="W32" s="303"/>
      <c r="X32" s="304"/>
      <c r="Y32" s="307"/>
      <c r="Z32" s="36"/>
      <c r="AA32" s="276"/>
      <c r="AB32" s="277">
        <f t="shared" si="25"/>
        <v>0</v>
      </c>
      <c r="AC32" s="299">
        <v>80</v>
      </c>
      <c r="AD32" s="277">
        <f t="shared" si="26"/>
        <v>80</v>
      </c>
      <c r="AE32" s="278"/>
      <c r="AF32" s="147" t="s">
        <v>1351</v>
      </c>
      <c r="AG32" s="148"/>
    </row>
    <row r="33" spans="1:33" ht="12" customHeight="1">
      <c r="A33" s="356">
        <f t="shared" si="0"/>
        <v>23</v>
      </c>
      <c r="B33" s="357" t="s">
        <v>2183</v>
      </c>
      <c r="C33" s="358">
        <v>42009</v>
      </c>
      <c r="D33" s="359" t="str">
        <f t="shared" si="27"/>
        <v>26/01/2017</v>
      </c>
      <c r="E33" s="360">
        <v>1</v>
      </c>
      <c r="F33" s="361">
        <v>1</v>
      </c>
      <c r="G33" s="361">
        <f t="shared" si="11"/>
        <v>8275</v>
      </c>
      <c r="H33" s="360">
        <v>6</v>
      </c>
      <c r="I33" s="348" t="s">
        <v>2162</v>
      </c>
      <c r="J33" s="309" t="str">
        <f>IF(I33&lt;&gt;0,VLOOKUP(I33,'Base de datos'!$Y$3:$Z$448,2,0),"")</f>
        <v>ANGEL PEDRO HERRERA ESTELA</v>
      </c>
      <c r="K33" s="362">
        <f t="shared" si="19"/>
        <v>0</v>
      </c>
      <c r="L33" s="363">
        <f>IF(AF33="G",AD33/'[6]Base de datos'!$V$8,0)</f>
        <v>42.37288135593221</v>
      </c>
      <c r="M33" s="364">
        <f t="shared" si="20"/>
        <v>42.37288135593221</v>
      </c>
      <c r="N33" s="362">
        <f t="shared" si="21"/>
        <v>0</v>
      </c>
      <c r="O33" s="362">
        <f t="shared" si="22"/>
        <v>0</v>
      </c>
      <c r="P33" s="365">
        <f t="shared" si="23"/>
        <v>42.37288135593221</v>
      </c>
      <c r="Q33" s="366"/>
      <c r="R33" s="366">
        <f>IF(M33&gt;0,ROUND(M33*'[6]Base de datos'!$U$8,2),IF(AE33&lt;0,AE33*1))</f>
        <v>7.63</v>
      </c>
      <c r="S33" s="367"/>
      <c r="T33" s="368">
        <f t="shared" si="24"/>
        <v>50.0028813559322</v>
      </c>
      <c r="U33" s="369" t="b">
        <f>IF(AA33&lt;&gt;0,VLOOKUP(C33,'[6]Base de datos'!$N$3:$P$33,3,0))</f>
        <v>0</v>
      </c>
      <c r="V33" s="306"/>
      <c r="W33" s="303"/>
      <c r="X33" s="304"/>
      <c r="Y33" s="307"/>
      <c r="Z33" s="36"/>
      <c r="AA33" s="276"/>
      <c r="AB33" s="277">
        <f t="shared" si="25"/>
        <v>0</v>
      </c>
      <c r="AC33" s="299">
        <v>50</v>
      </c>
      <c r="AD33" s="277">
        <f t="shared" si="26"/>
        <v>50</v>
      </c>
      <c r="AE33" s="278"/>
      <c r="AF33" s="147" t="s">
        <v>1351</v>
      </c>
      <c r="AG33" s="148"/>
    </row>
    <row r="34" spans="1:33" ht="12" customHeight="1">
      <c r="A34" s="356">
        <f t="shared" si="0"/>
        <v>24</v>
      </c>
      <c r="B34" s="357" t="s">
        <v>2183</v>
      </c>
      <c r="C34" s="358">
        <v>42009</v>
      </c>
      <c r="D34" s="359" t="str">
        <f t="shared" si="27"/>
        <v>26/01/2017</v>
      </c>
      <c r="E34" s="360">
        <v>1</v>
      </c>
      <c r="F34" s="361">
        <v>1</v>
      </c>
      <c r="G34" s="361">
        <f t="shared" si="11"/>
        <v>8276</v>
      </c>
      <c r="H34" s="360">
        <v>6</v>
      </c>
      <c r="I34" s="348" t="s">
        <v>2184</v>
      </c>
      <c r="J34" s="309" t="str">
        <f>IF(I34&lt;&gt;0,VLOOKUP(I34,'Base de datos'!$Y$3:$Z$448,2,0),"")</f>
        <v>FINANZIERA CONFIANZA</v>
      </c>
      <c r="K34" s="362">
        <f t="shared" si="19"/>
        <v>0</v>
      </c>
      <c r="L34" s="363">
        <f>IF(AF34="G",AD34/'[6]Base de datos'!$V$8,0)</f>
        <v>254.23728813559325</v>
      </c>
      <c r="M34" s="364">
        <f t="shared" si="20"/>
        <v>254.23728813559325</v>
      </c>
      <c r="N34" s="362">
        <f t="shared" si="21"/>
        <v>0</v>
      </c>
      <c r="O34" s="362">
        <f t="shared" si="22"/>
        <v>0</v>
      </c>
      <c r="P34" s="365">
        <f t="shared" si="23"/>
        <v>254.23728813559325</v>
      </c>
      <c r="Q34" s="366"/>
      <c r="R34" s="366">
        <f>IF(M34&gt;0,ROUND(M34*'[6]Base de datos'!$U$8,2),IF(AE34&lt;0,AE34*1))</f>
        <v>45.76</v>
      </c>
      <c r="S34" s="367"/>
      <c r="T34" s="368">
        <f t="shared" si="24"/>
        <v>299.99728813559324</v>
      </c>
      <c r="U34" s="369" t="b">
        <f>IF(AA34&lt;&gt;0,VLOOKUP(C34,'[6]Base de datos'!$N$3:$P$33,3,0))</f>
        <v>0</v>
      </c>
      <c r="V34" s="306"/>
      <c r="W34" s="303"/>
      <c r="X34" s="304"/>
      <c r="Y34" s="307"/>
      <c r="Z34" s="36"/>
      <c r="AA34" s="276"/>
      <c r="AB34" s="277">
        <f t="shared" si="25"/>
        <v>0</v>
      </c>
      <c r="AC34" s="299">
        <v>300</v>
      </c>
      <c r="AD34" s="277">
        <f t="shared" si="26"/>
        <v>300</v>
      </c>
      <c r="AE34" s="278"/>
      <c r="AF34" s="147" t="s">
        <v>1351</v>
      </c>
      <c r="AG34" s="148"/>
    </row>
    <row r="35" spans="1:33" ht="12" customHeight="1">
      <c r="A35" s="356">
        <f t="shared" si="0"/>
        <v>25</v>
      </c>
      <c r="B35" s="357" t="s">
        <v>2147</v>
      </c>
      <c r="C35" s="358">
        <v>42009</v>
      </c>
      <c r="D35" s="359" t="str">
        <f t="shared" si="27"/>
        <v>31/01/2017</v>
      </c>
      <c r="E35" s="360">
        <v>1</v>
      </c>
      <c r="F35" s="361">
        <v>1</v>
      </c>
      <c r="G35" s="361">
        <f t="shared" si="11"/>
        <v>8277</v>
      </c>
      <c r="H35" s="360">
        <v>6</v>
      </c>
      <c r="I35" s="348" t="s">
        <v>2170</v>
      </c>
      <c r="J35" s="309" t="str">
        <f>IF(I35&lt;&gt;0,VLOOKUP(I35,'Base de datos'!$Y$3:$Z$448,2,0),"")</f>
        <v>CONSORCIO CAN LIMA</v>
      </c>
      <c r="K35" s="362">
        <f t="shared" si="19"/>
        <v>0</v>
      </c>
      <c r="L35" s="363">
        <f>IF(AF35="G",AD35/'[6]Base de datos'!$V$8,0)</f>
        <v>106.77966101694916</v>
      </c>
      <c r="M35" s="364">
        <f t="shared" si="20"/>
        <v>106.77966101694916</v>
      </c>
      <c r="N35" s="362">
        <f t="shared" si="21"/>
        <v>0</v>
      </c>
      <c r="O35" s="362">
        <f t="shared" si="22"/>
        <v>0</v>
      </c>
      <c r="P35" s="365">
        <f t="shared" si="23"/>
        <v>106.77966101694916</v>
      </c>
      <c r="Q35" s="366"/>
      <c r="R35" s="366">
        <f>IF(M35&gt;0,ROUND(M35*'[6]Base de datos'!$U$8,2),IF(AE35&lt;0,AE35*1))</f>
        <v>19.22</v>
      </c>
      <c r="S35" s="367"/>
      <c r="T35" s="368">
        <f t="shared" si="24"/>
        <v>125.99966101694916</v>
      </c>
      <c r="U35" s="369" t="b">
        <f>IF(AA35&lt;&gt;0,VLOOKUP(C35,'[6]Base de datos'!$N$3:$P$33,3,0))</f>
        <v>0</v>
      </c>
      <c r="V35" s="306"/>
      <c r="W35" s="303"/>
      <c r="X35" s="304"/>
      <c r="Y35" s="307"/>
      <c r="Z35" s="36"/>
      <c r="AA35" s="276"/>
      <c r="AB35" s="277">
        <f t="shared" si="25"/>
        <v>0</v>
      </c>
      <c r="AC35" s="299">
        <v>126</v>
      </c>
      <c r="AD35" s="277">
        <f t="shared" si="26"/>
        <v>126</v>
      </c>
      <c r="AE35" s="278"/>
      <c r="AF35" s="147" t="s">
        <v>1351</v>
      </c>
      <c r="AG35" s="148"/>
    </row>
    <row r="36" spans="1:33" ht="12" customHeight="1">
      <c r="A36" s="356">
        <f t="shared" si="0"/>
        <v>26</v>
      </c>
      <c r="B36" s="357" t="s">
        <v>2147</v>
      </c>
      <c r="C36" s="358">
        <v>42009</v>
      </c>
      <c r="D36" s="359" t="str">
        <f t="shared" si="27"/>
        <v>31/01/2017</v>
      </c>
      <c r="E36" s="360">
        <v>1</v>
      </c>
      <c r="F36" s="361">
        <v>1</v>
      </c>
      <c r="G36" s="361">
        <f t="shared" si="11"/>
        <v>8278</v>
      </c>
      <c r="H36" s="360">
        <v>6</v>
      </c>
      <c r="I36" s="348" t="s">
        <v>2186</v>
      </c>
      <c r="J36" s="309" t="str">
        <f>IF(I36&lt;&gt;0,VLOOKUP(I36,'Base de datos'!$Y$3:$Z$498,2,0),"")</f>
        <v>CIX ORTON CONTRATISTAS GENERALES SAC</v>
      </c>
      <c r="K36" s="362">
        <f t="shared" si="19"/>
        <v>0</v>
      </c>
      <c r="L36" s="363">
        <f>IF(AF36="G",AD36/'[6]Base de datos'!$V$8,0)</f>
        <v>169.49152542372883</v>
      </c>
      <c r="M36" s="364">
        <f t="shared" si="20"/>
        <v>169.49152542372883</v>
      </c>
      <c r="N36" s="362">
        <f t="shared" si="21"/>
        <v>0</v>
      </c>
      <c r="O36" s="362">
        <f t="shared" si="22"/>
        <v>0</v>
      </c>
      <c r="P36" s="365">
        <f t="shared" si="23"/>
        <v>169.49152542372883</v>
      </c>
      <c r="Q36" s="366"/>
      <c r="R36" s="366">
        <f>IF(M36&gt;0,ROUND(M36*'[6]Base de datos'!$U$8,2),IF(AE36&lt;0,AE36*1))</f>
        <v>30.51</v>
      </c>
      <c r="S36" s="367"/>
      <c r="T36" s="368">
        <f t="shared" si="24"/>
        <v>200.00152542372882</v>
      </c>
      <c r="U36" s="369" t="b">
        <f>IF(AA36&lt;&gt;0,VLOOKUP(C36,'[6]Base de datos'!$N$3:$P$33,3,0))</f>
        <v>0</v>
      </c>
      <c r="V36" s="306"/>
      <c r="W36" s="303"/>
      <c r="X36" s="304"/>
      <c r="Y36" s="307"/>
      <c r="Z36" s="36"/>
      <c r="AA36" s="276"/>
      <c r="AB36" s="277">
        <f t="shared" si="25"/>
        <v>0</v>
      </c>
      <c r="AC36" s="299">
        <v>200</v>
      </c>
      <c r="AD36" s="277">
        <f t="shared" si="26"/>
        <v>200</v>
      </c>
      <c r="AE36" s="278"/>
      <c r="AF36" s="147" t="s">
        <v>1351</v>
      </c>
      <c r="AG36" s="148"/>
    </row>
    <row r="37" spans="1:33" ht="12" customHeight="1">
      <c r="A37" s="356">
        <f t="shared" si="0"/>
        <v>27</v>
      </c>
      <c r="B37" s="357" t="s">
        <v>2147</v>
      </c>
      <c r="C37" s="358">
        <f>IF(B37&lt;&gt;0,($C$7+B37),"")</f>
        <v>83309</v>
      </c>
      <c r="D37" s="359" t="str">
        <f t="shared" si="27"/>
        <v>31/01/2017</v>
      </c>
      <c r="E37" s="360">
        <v>1</v>
      </c>
      <c r="F37" s="361">
        <v>1</v>
      </c>
      <c r="G37" s="361">
        <f t="shared" si="11"/>
        <v>8279</v>
      </c>
      <c r="H37" s="360">
        <v>6</v>
      </c>
      <c r="I37" s="348" t="s">
        <v>2186</v>
      </c>
      <c r="J37" s="309" t="str">
        <f>IF(I37&lt;&gt;0,VLOOKUP(I37,'Base de datos'!$Y$3:$Z$498,2,0),"")</f>
        <v>CIX ORTON CONTRATISTAS GENERALES SAC</v>
      </c>
      <c r="K37" s="362">
        <f t="shared" si="19"/>
        <v>0</v>
      </c>
      <c r="L37" s="363">
        <f>IF(AF37="G",AD37/'[6]Base de datos'!$V$8,0)</f>
        <v>169.49152542372883</v>
      </c>
      <c r="M37" s="364">
        <f>+L37</f>
        <v>169.49152542372883</v>
      </c>
      <c r="N37" s="362">
        <f t="shared" si="21"/>
        <v>0</v>
      </c>
      <c r="O37" s="362">
        <f t="shared" si="22"/>
        <v>0</v>
      </c>
      <c r="P37" s="365">
        <f t="shared" si="23"/>
        <v>169.49152542372883</v>
      </c>
      <c r="Q37" s="366"/>
      <c r="R37" s="366">
        <f>IF(M37&gt;0,ROUND(M37*'[6]Base de datos'!$U$8,2),IF(AE37&lt;0,AE37*1))</f>
        <v>30.51</v>
      </c>
      <c r="S37" s="367"/>
      <c r="T37" s="368">
        <f t="shared" si="24"/>
        <v>200.00152542372882</v>
      </c>
      <c r="U37" s="369" t="b">
        <f>IF(AA37&lt;&gt;0,VLOOKUP(C37,'[6]Base de datos'!$N$3:$P$33,3,0))</f>
        <v>0</v>
      </c>
      <c r="V37" s="306"/>
      <c r="W37" s="303"/>
      <c r="X37" s="304"/>
      <c r="Y37" s="307"/>
      <c r="Z37" s="36"/>
      <c r="AA37" s="276"/>
      <c r="AB37" s="277">
        <f t="shared" si="25"/>
        <v>0</v>
      </c>
      <c r="AC37" s="299">
        <v>200</v>
      </c>
      <c r="AD37" s="277">
        <f t="shared" si="26"/>
        <v>200</v>
      </c>
      <c r="AE37" s="278"/>
      <c r="AF37" s="147" t="s">
        <v>1351</v>
      </c>
      <c r="AG37" s="148"/>
    </row>
    <row r="38" spans="1:33" ht="12" customHeight="1">
      <c r="A38" s="356">
        <f t="shared" si="0"/>
        <v>28</v>
      </c>
      <c r="B38" s="357" t="s">
        <v>2150</v>
      </c>
      <c r="C38" s="358"/>
      <c r="D38" s="359" t="str">
        <f aca="true" t="shared" si="28" ref="D38:D80">B38</f>
        <v>03/01/2017</v>
      </c>
      <c r="E38" s="360">
        <v>3</v>
      </c>
      <c r="F38" s="361">
        <v>1</v>
      </c>
      <c r="G38" s="361">
        <v>9522</v>
      </c>
      <c r="H38" s="360">
        <v>6</v>
      </c>
      <c r="I38" s="348"/>
      <c r="J38" s="309" t="s">
        <v>2199</v>
      </c>
      <c r="K38" s="362">
        <f aca="true" t="shared" si="29" ref="K38:K81">IF(AG38="x",T38*1,0)</f>
        <v>0</v>
      </c>
      <c r="L38" s="363">
        <f>IF(AF38="G",AD38/'[6]Base de datos'!$V$8,0)</f>
        <v>16.949152542372882</v>
      </c>
      <c r="M38" s="364">
        <f aca="true" t="shared" si="30" ref="M38:M81">+L38</f>
        <v>16.949152542372882</v>
      </c>
      <c r="N38" s="362">
        <f aca="true" t="shared" si="31" ref="N38:N81">IF(AF38="e",ROUND(AD38*(1),2),0)</f>
        <v>0</v>
      </c>
      <c r="O38" s="362">
        <f aca="true" t="shared" si="32" ref="O38:O81">IF(AF38="i",ROUND(AD38*(1),2),0)</f>
        <v>0</v>
      </c>
      <c r="P38" s="365">
        <f aca="true" t="shared" si="33" ref="P38:P81">SUM(M38+N38+O38)</f>
        <v>16.949152542372882</v>
      </c>
      <c r="Q38" s="366"/>
      <c r="R38" s="366">
        <f>IF(M38&gt;0,ROUND(M38*'[6]Base de datos'!$U$8,2),IF(AE38&lt;0,AE38*1))</f>
        <v>3.05</v>
      </c>
      <c r="S38" s="367"/>
      <c r="T38" s="368">
        <f aca="true" t="shared" si="34" ref="T38:T81">SUM(M38:S38)-P38</f>
        <v>19.99915254237288</v>
      </c>
      <c r="U38" s="369" t="b">
        <f>IF(AA38&lt;&gt;0,VLOOKUP(C38,'[6]Base de datos'!$N$3:$P$33,3,0))</f>
        <v>0</v>
      </c>
      <c r="V38" s="306"/>
      <c r="W38" s="303"/>
      <c r="X38" s="304"/>
      <c r="Y38" s="307"/>
      <c r="Z38" s="36"/>
      <c r="AA38" s="276"/>
      <c r="AB38" s="277">
        <f aca="true" t="shared" si="35" ref="AB38:AB81">ROUND(AA38*(U38),2)</f>
        <v>0</v>
      </c>
      <c r="AC38" s="299">
        <v>20</v>
      </c>
      <c r="AD38" s="277">
        <f aca="true" t="shared" si="36" ref="AD38:AD81">AB38+AC38</f>
        <v>20</v>
      </c>
      <c r="AE38" s="278"/>
      <c r="AF38" s="147" t="s">
        <v>1351</v>
      </c>
      <c r="AG38" s="148"/>
    </row>
    <row r="39" spans="1:33" ht="12" customHeight="1">
      <c r="A39" s="356">
        <f t="shared" si="0"/>
        <v>29</v>
      </c>
      <c r="B39" s="357" t="s">
        <v>2161</v>
      </c>
      <c r="C39" s="358"/>
      <c r="D39" s="359" t="str">
        <f t="shared" si="28"/>
        <v>04/01/2017</v>
      </c>
      <c r="E39" s="360">
        <v>3</v>
      </c>
      <c r="F39" s="361">
        <v>1</v>
      </c>
      <c r="G39" s="361">
        <f>G38+1</f>
        <v>9523</v>
      </c>
      <c r="H39" s="360">
        <v>6</v>
      </c>
      <c r="I39" s="348"/>
      <c r="J39" s="309" t="s">
        <v>2200</v>
      </c>
      <c r="K39" s="362">
        <f t="shared" si="29"/>
        <v>0</v>
      </c>
      <c r="L39" s="363">
        <f>IF(AF39="G",AD39/'[6]Base de datos'!$V$8,0)</f>
        <v>8.135593220338983</v>
      </c>
      <c r="M39" s="364">
        <f t="shared" si="30"/>
        <v>8.135593220338983</v>
      </c>
      <c r="N39" s="362">
        <f t="shared" si="31"/>
        <v>0</v>
      </c>
      <c r="O39" s="362">
        <f t="shared" si="32"/>
        <v>0</v>
      </c>
      <c r="P39" s="365">
        <f t="shared" si="33"/>
        <v>8.135593220338983</v>
      </c>
      <c r="Q39" s="366"/>
      <c r="R39" s="366">
        <f>IF(M39&gt;0,ROUND(M39*'[6]Base de datos'!$U$8,2),IF(AE39&lt;0,AE39*1))</f>
        <v>1.46</v>
      </c>
      <c r="S39" s="367"/>
      <c r="T39" s="368">
        <f t="shared" si="34"/>
        <v>9.595593220338984</v>
      </c>
      <c r="U39" s="369" t="b">
        <f>IF(AA39&lt;&gt;0,VLOOKUP(C39,'[6]Base de datos'!$N$3:$P$33,3,0))</f>
        <v>0</v>
      </c>
      <c r="V39" s="306"/>
      <c r="W39" s="303"/>
      <c r="X39" s="304"/>
      <c r="Y39" s="307"/>
      <c r="Z39" s="36"/>
      <c r="AA39" s="276"/>
      <c r="AB39" s="277">
        <f t="shared" si="35"/>
        <v>0</v>
      </c>
      <c r="AC39" s="299">
        <v>9.6</v>
      </c>
      <c r="AD39" s="277">
        <f t="shared" si="36"/>
        <v>9.6</v>
      </c>
      <c r="AE39" s="278"/>
      <c r="AF39" s="147" t="s">
        <v>1351</v>
      </c>
      <c r="AG39" s="148"/>
    </row>
    <row r="40" spans="1:33" ht="12" customHeight="1">
      <c r="A40" s="356">
        <f t="shared" si="0"/>
        <v>30</v>
      </c>
      <c r="B40" s="357" t="s">
        <v>2201</v>
      </c>
      <c r="C40" s="358"/>
      <c r="D40" s="359" t="str">
        <f t="shared" si="28"/>
        <v>06/01/2017</v>
      </c>
      <c r="E40" s="360">
        <v>3</v>
      </c>
      <c r="F40" s="361">
        <v>1</v>
      </c>
      <c r="G40" s="361">
        <f aca="true" t="shared" si="37" ref="G40:G81">G39+1</f>
        <v>9524</v>
      </c>
      <c r="H40" s="360">
        <v>6</v>
      </c>
      <c r="I40" s="348"/>
      <c r="J40" s="309" t="s">
        <v>2202</v>
      </c>
      <c r="K40" s="362">
        <f t="shared" si="29"/>
        <v>0</v>
      </c>
      <c r="L40" s="363">
        <f>IF(AF40="G",AD40/'[6]Base de datos'!$V$8,0)</f>
        <v>233.05084745762713</v>
      </c>
      <c r="M40" s="364">
        <f t="shared" si="30"/>
        <v>233.05084745762713</v>
      </c>
      <c r="N40" s="362">
        <f t="shared" si="31"/>
        <v>0</v>
      </c>
      <c r="O40" s="362">
        <f t="shared" si="32"/>
        <v>0</v>
      </c>
      <c r="P40" s="365">
        <f t="shared" si="33"/>
        <v>233.05084745762713</v>
      </c>
      <c r="Q40" s="366"/>
      <c r="R40" s="366">
        <f>IF(M40&gt;0,ROUND(M40*'[6]Base de datos'!$U$8,2),IF(AE40&lt;0,AE40*1))</f>
        <v>41.95</v>
      </c>
      <c r="S40" s="367"/>
      <c r="T40" s="368">
        <f t="shared" si="34"/>
        <v>275.0008474576271</v>
      </c>
      <c r="U40" s="369" t="b">
        <f>IF(AA40&lt;&gt;0,VLOOKUP(C40,'[6]Base de datos'!$N$3:$P$33,3,0))</f>
        <v>0</v>
      </c>
      <c r="V40" s="306"/>
      <c r="W40" s="303"/>
      <c r="X40" s="304"/>
      <c r="Y40" s="307"/>
      <c r="Z40" s="36"/>
      <c r="AA40" s="276"/>
      <c r="AB40" s="277">
        <f t="shared" si="35"/>
        <v>0</v>
      </c>
      <c r="AC40" s="299">
        <v>275</v>
      </c>
      <c r="AD40" s="277">
        <f t="shared" si="36"/>
        <v>275</v>
      </c>
      <c r="AE40" s="278"/>
      <c r="AF40" s="147" t="s">
        <v>1351</v>
      </c>
      <c r="AG40" s="148"/>
    </row>
    <row r="41" spans="1:33" ht="12" customHeight="1">
      <c r="A41" s="356">
        <f t="shared" si="0"/>
        <v>31</v>
      </c>
      <c r="B41" s="357" t="s">
        <v>2203</v>
      </c>
      <c r="C41" s="358"/>
      <c r="D41" s="359" t="str">
        <f t="shared" si="28"/>
        <v>08/01/2017</v>
      </c>
      <c r="E41" s="360">
        <v>3</v>
      </c>
      <c r="F41" s="361">
        <v>1</v>
      </c>
      <c r="G41" s="361">
        <f t="shared" si="37"/>
        <v>9525</v>
      </c>
      <c r="H41" s="360">
        <v>6</v>
      </c>
      <c r="I41" s="348"/>
      <c r="J41" s="309" t="s">
        <v>1347</v>
      </c>
      <c r="K41" s="362">
        <f t="shared" si="29"/>
        <v>0</v>
      </c>
      <c r="L41" s="363">
        <f>IF(AF41="G",AD41/'[6]Base de datos'!$V$8,0)</f>
        <v>0</v>
      </c>
      <c r="M41" s="364">
        <f t="shared" si="30"/>
        <v>0</v>
      </c>
      <c r="N41" s="362">
        <f t="shared" si="31"/>
        <v>0</v>
      </c>
      <c r="O41" s="362">
        <f t="shared" si="32"/>
        <v>0</v>
      </c>
      <c r="P41" s="365">
        <f t="shared" si="33"/>
        <v>0</v>
      </c>
      <c r="Q41" s="366"/>
      <c r="R41" s="366" t="b">
        <f>IF(M41&gt;0,ROUND(M41*'[6]Base de datos'!$U$8,2),IF(AE41&lt;0,AE41*1))</f>
        <v>0</v>
      </c>
      <c r="S41" s="367"/>
      <c r="T41" s="368">
        <f t="shared" si="34"/>
        <v>0</v>
      </c>
      <c r="U41" s="369" t="b">
        <f>IF(AA41&lt;&gt;0,VLOOKUP(C41,'[6]Base de datos'!$N$3:$P$33,3,0))</f>
        <v>0</v>
      </c>
      <c r="V41" s="306"/>
      <c r="W41" s="303"/>
      <c r="X41" s="304"/>
      <c r="Y41" s="307"/>
      <c r="Z41" s="36"/>
      <c r="AA41" s="276"/>
      <c r="AB41" s="277">
        <f t="shared" si="35"/>
        <v>0</v>
      </c>
      <c r="AC41" s="299"/>
      <c r="AD41" s="277">
        <f t="shared" si="36"/>
        <v>0</v>
      </c>
      <c r="AE41" s="278"/>
      <c r="AF41" s="147" t="s">
        <v>1351</v>
      </c>
      <c r="AG41" s="148"/>
    </row>
    <row r="42" spans="1:33" ht="12" customHeight="1">
      <c r="A42" s="356">
        <f t="shared" si="0"/>
        <v>32</v>
      </c>
      <c r="B42" s="357" t="s">
        <v>2203</v>
      </c>
      <c r="C42" s="358"/>
      <c r="D42" s="359" t="str">
        <f t="shared" si="28"/>
        <v>08/01/2017</v>
      </c>
      <c r="E42" s="360">
        <v>3</v>
      </c>
      <c r="F42" s="361">
        <v>1</v>
      </c>
      <c r="G42" s="361">
        <f t="shared" si="37"/>
        <v>9526</v>
      </c>
      <c r="H42" s="360">
        <v>6</v>
      </c>
      <c r="I42" s="348"/>
      <c r="J42" s="309" t="s">
        <v>2204</v>
      </c>
      <c r="K42" s="362">
        <f t="shared" si="29"/>
        <v>0</v>
      </c>
      <c r="L42" s="363">
        <f>IF(AF42="G",AD42/'[6]Base de datos'!$V$8,0)</f>
        <v>46.610169491525426</v>
      </c>
      <c r="M42" s="364">
        <f t="shared" si="30"/>
        <v>46.610169491525426</v>
      </c>
      <c r="N42" s="362">
        <f t="shared" si="31"/>
        <v>0</v>
      </c>
      <c r="O42" s="362">
        <f t="shared" si="32"/>
        <v>0</v>
      </c>
      <c r="P42" s="365">
        <f t="shared" si="33"/>
        <v>46.610169491525426</v>
      </c>
      <c r="Q42" s="366"/>
      <c r="R42" s="366">
        <f>IF(M42&gt;0,ROUND(M42*'[6]Base de datos'!$U$8,2),IF(AE42&lt;0,AE42*1))</f>
        <v>8.39</v>
      </c>
      <c r="S42" s="367"/>
      <c r="T42" s="368">
        <f t="shared" si="34"/>
        <v>55.000169491525426</v>
      </c>
      <c r="U42" s="369" t="b">
        <f>IF(AA42&lt;&gt;0,VLOOKUP(C42,'[6]Base de datos'!$N$3:$P$33,3,0))</f>
        <v>0</v>
      </c>
      <c r="V42" s="306"/>
      <c r="W42" s="303"/>
      <c r="X42" s="304"/>
      <c r="Y42" s="307"/>
      <c r="Z42" s="36"/>
      <c r="AA42" s="276"/>
      <c r="AB42" s="277">
        <f t="shared" si="35"/>
        <v>0</v>
      </c>
      <c r="AC42" s="299">
        <v>55</v>
      </c>
      <c r="AD42" s="277">
        <f t="shared" si="36"/>
        <v>55</v>
      </c>
      <c r="AE42" s="278"/>
      <c r="AF42" s="147" t="s">
        <v>1351</v>
      </c>
      <c r="AG42" s="148"/>
    </row>
    <row r="43" spans="1:33" ht="12" customHeight="1">
      <c r="A43" s="356">
        <f t="shared" si="0"/>
        <v>33</v>
      </c>
      <c r="B43" s="357" t="s">
        <v>2205</v>
      </c>
      <c r="C43" s="358"/>
      <c r="D43" s="359" t="str">
        <f t="shared" si="28"/>
        <v>011/01/2017</v>
      </c>
      <c r="E43" s="360">
        <v>3</v>
      </c>
      <c r="F43" s="361">
        <v>1</v>
      </c>
      <c r="G43" s="361">
        <f t="shared" si="37"/>
        <v>9527</v>
      </c>
      <c r="H43" s="360">
        <v>6</v>
      </c>
      <c r="I43" s="348"/>
      <c r="J43" s="309" t="s">
        <v>2206</v>
      </c>
      <c r="K43" s="362">
        <f t="shared" si="29"/>
        <v>0</v>
      </c>
      <c r="L43" s="363">
        <f>IF(AF43="G",AD43/'[6]Base de datos'!$V$8,0)</f>
        <v>40.67796610169492</v>
      </c>
      <c r="M43" s="364">
        <f t="shared" si="30"/>
        <v>40.67796610169492</v>
      </c>
      <c r="N43" s="362">
        <f t="shared" si="31"/>
        <v>0</v>
      </c>
      <c r="O43" s="362">
        <f t="shared" si="32"/>
        <v>0</v>
      </c>
      <c r="P43" s="365">
        <f t="shared" si="33"/>
        <v>40.67796610169492</v>
      </c>
      <c r="Q43" s="366"/>
      <c r="R43" s="366">
        <f>IF(M43&gt;0,ROUND(M43*'[6]Base de datos'!$U$8,2),IF(AE43&lt;0,AE43*1))</f>
        <v>7.32</v>
      </c>
      <c r="S43" s="367"/>
      <c r="T43" s="368">
        <f t="shared" si="34"/>
        <v>47.997966101694914</v>
      </c>
      <c r="U43" s="369" t="b">
        <f>IF(AA43&lt;&gt;0,VLOOKUP(C43,'[6]Base de datos'!$N$3:$P$33,3,0))</f>
        <v>0</v>
      </c>
      <c r="V43" s="306"/>
      <c r="W43" s="303"/>
      <c r="X43" s="304"/>
      <c r="Y43" s="307"/>
      <c r="Z43" s="36"/>
      <c r="AA43" s="276"/>
      <c r="AB43" s="277">
        <f t="shared" si="35"/>
        <v>0</v>
      </c>
      <c r="AC43" s="299">
        <v>48</v>
      </c>
      <c r="AD43" s="277">
        <f t="shared" si="36"/>
        <v>48</v>
      </c>
      <c r="AE43" s="278"/>
      <c r="AF43" s="147" t="s">
        <v>1351</v>
      </c>
      <c r="AG43" s="148"/>
    </row>
    <row r="44" spans="1:33" ht="12" customHeight="1">
      <c r="A44" s="356"/>
      <c r="B44" s="357"/>
      <c r="C44" s="358"/>
      <c r="D44" s="359"/>
      <c r="E44" s="360"/>
      <c r="F44" s="361"/>
      <c r="G44" s="361"/>
      <c r="H44" s="360"/>
      <c r="I44" s="348"/>
      <c r="J44" s="371"/>
      <c r="K44" s="372"/>
      <c r="L44" s="373"/>
      <c r="M44" s="374"/>
      <c r="N44" s="372"/>
      <c r="O44" s="372"/>
      <c r="P44" s="375"/>
      <c r="Q44" s="376"/>
      <c r="R44" s="376"/>
      <c r="S44" s="377"/>
      <c r="T44" s="378"/>
      <c r="U44" s="369"/>
      <c r="V44" s="306"/>
      <c r="W44" s="303"/>
      <c r="X44" s="304"/>
      <c r="Y44" s="307"/>
      <c r="Z44" s="36"/>
      <c r="AA44" s="276"/>
      <c r="AB44" s="277"/>
      <c r="AC44" s="299"/>
      <c r="AD44" s="277"/>
      <c r="AE44" s="278"/>
      <c r="AF44" s="147"/>
      <c r="AG44" s="148"/>
    </row>
    <row r="45" spans="1:33" ht="12" customHeight="1">
      <c r="A45" s="36"/>
      <c r="B45" s="36"/>
      <c r="C45" s="36"/>
      <c r="D45" s="36"/>
      <c r="E45" s="36"/>
      <c r="F45" s="36"/>
      <c r="G45" s="36"/>
      <c r="H45" s="36"/>
      <c r="I45" s="36"/>
      <c r="J45" s="371" t="s">
        <v>77</v>
      </c>
      <c r="K45" s="372"/>
      <c r="L45" s="373" t="e">
        <f>SUM(#REF!)</f>
        <v>#REF!</v>
      </c>
      <c r="M45" s="374">
        <f>SUM(M11:M44)</f>
        <v>9667.457627118643</v>
      </c>
      <c r="N45" s="374">
        <f aca="true" t="shared" si="38" ref="N45:T45">SUM(N11:N44)</f>
        <v>0</v>
      </c>
      <c r="O45" s="374">
        <f t="shared" si="38"/>
        <v>0</v>
      </c>
      <c r="P45" s="374">
        <f t="shared" si="38"/>
        <v>9667.457627118643</v>
      </c>
      <c r="Q45" s="374">
        <f t="shared" si="38"/>
        <v>0</v>
      </c>
      <c r="R45" s="374">
        <f t="shared" si="38"/>
        <v>1740.1300000000003</v>
      </c>
      <c r="S45" s="374">
        <f t="shared" si="38"/>
        <v>0</v>
      </c>
      <c r="T45" s="374">
        <f t="shared" si="38"/>
        <v>11407.58762711865</v>
      </c>
      <c r="U45" s="374">
        <f aca="true" t="shared" si="39" ref="U45:AD45">SUM(U11:U44)</f>
        <v>0</v>
      </c>
      <c r="V45" s="374">
        <f t="shared" si="39"/>
        <v>0</v>
      </c>
      <c r="W45" s="374">
        <f t="shared" si="39"/>
        <v>0</v>
      </c>
      <c r="X45" s="374">
        <f t="shared" si="39"/>
        <v>0</v>
      </c>
      <c r="Y45" s="374">
        <f t="shared" si="39"/>
        <v>0</v>
      </c>
      <c r="Z45" s="374">
        <f t="shared" si="39"/>
        <v>0</v>
      </c>
      <c r="AA45" s="374">
        <f t="shared" si="39"/>
        <v>0</v>
      </c>
      <c r="AB45" s="374">
        <f t="shared" si="39"/>
        <v>0</v>
      </c>
      <c r="AC45" s="374">
        <f t="shared" si="39"/>
        <v>11407.6</v>
      </c>
      <c r="AD45" s="374">
        <f t="shared" si="39"/>
        <v>11407.6</v>
      </c>
      <c r="AE45" s="36"/>
      <c r="AF45" s="36"/>
      <c r="AG45" s="36"/>
    </row>
    <row r="46" spans="1:33" ht="12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</row>
    <row r="47" spans="1:37" ht="12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2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2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22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2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12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ht="12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ht="12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ht="9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ht="12" customHeight="1" hidden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7.2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24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29.2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2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2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12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ht="12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12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ht="12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ht="12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2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12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ht="12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12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ht="12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2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2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2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2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2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2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2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2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2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ht="19.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ht="1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ht="1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ht="5.2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ht="21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ht="18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ht="1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ht="11.2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ht="11.2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ht="11.2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ht="11.2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ht="11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ht="11.2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ht="11.2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ht="11.2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ht="11.2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ht="11.2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ht="11.2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ht="11.2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ht="11.2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ht="11.2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ht="11.2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ht="11.2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ht="11.2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ht="11.2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ht="11.2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ht="11.2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ht="11.2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37" ht="11.2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37" ht="11.2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37" ht="11.2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ht="11.2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ht="11.2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37" ht="11.2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37" ht="11.2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1:37" ht="11.2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1:37" ht="11.2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37" ht="11.2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37" ht="11.2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37" ht="11.2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37" ht="11.2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</row>
    <row r="129" spans="1:37" ht="11.2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  <row r="130" spans="1:37" ht="1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</row>
    <row r="131" spans="1:37" ht="1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</row>
    <row r="132" spans="1:37" ht="1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</row>
    <row r="133" spans="1:37" ht="1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1:37" ht="21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</row>
    <row r="135" spans="1:37" ht="1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</row>
    <row r="136" spans="1:37" ht="1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</row>
    <row r="137" spans="1:37" ht="1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</row>
    <row r="138" spans="1:37" ht="1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</row>
    <row r="139" spans="1:37" ht="15" customHeight="1" hidden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</row>
    <row r="140" spans="1:37" ht="1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</row>
    <row r="141" spans="1:37" ht="19.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1:37" ht="24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1:37" ht="11.2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1:37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1:37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</row>
    <row r="146" spans="1:37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</row>
    <row r="147" spans="1:3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</row>
    <row r="148" spans="1:37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</row>
    <row r="149" spans="1:37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</row>
    <row r="150" spans="1:37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</row>
    <row r="151" spans="1:37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</row>
    <row r="152" spans="1:37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1:37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</row>
    <row r="154" spans="1:37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</row>
    <row r="155" spans="1:37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1:37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</row>
    <row r="157" spans="1:3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</row>
    <row r="158" spans="1:37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:37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</row>
    <row r="160" spans="1:37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</row>
    <row r="161" spans="1:37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</row>
    <row r="162" spans="1:37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:37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</row>
    <row r="165" spans="1:37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</row>
    <row r="167" spans="1:3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</row>
    <row r="168" spans="1:37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</row>
    <row r="169" spans="1:37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</row>
    <row r="170" spans="1:37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</row>
    <row r="171" spans="1:37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</row>
    <row r="172" spans="1:37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</row>
    <row r="173" spans="1:37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</row>
    <row r="174" spans="1:37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</row>
    <row r="175" spans="1:37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</row>
    <row r="176" spans="1:37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</row>
    <row r="177" spans="1:3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</row>
    <row r="178" spans="1:37" ht="1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</row>
    <row r="179" spans="1:37" ht="24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</row>
    <row r="180" spans="1:37" ht="1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</row>
    <row r="181" spans="1:37" ht="1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</row>
    <row r="182" spans="1:37" ht="1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</row>
    <row r="183" spans="1:37" ht="1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</row>
    <row r="184" spans="1:37" ht="6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</row>
    <row r="185" spans="1:37" ht="15" customHeight="1" hidden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</row>
    <row r="186" spans="1:37" ht="23.2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</row>
    <row r="187" spans="1:37" ht="1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</row>
    <row r="188" spans="1:37" ht="21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</row>
    <row r="189" spans="1:37" ht="12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</row>
    <row r="190" spans="1:37" ht="12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</row>
    <row r="191" spans="1:37" ht="12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</row>
    <row r="192" spans="1:37" ht="12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</row>
    <row r="193" spans="1:37" ht="12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</row>
    <row r="194" spans="1:37" ht="12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</row>
    <row r="195" spans="1:37" ht="12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</row>
    <row r="196" spans="1:37" ht="12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</row>
    <row r="197" spans="1:37" ht="12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</row>
    <row r="198" spans="1:37" ht="12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</row>
    <row r="199" spans="1:37" ht="12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</row>
    <row r="200" spans="1:37" ht="12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</row>
    <row r="201" spans="1:37" ht="12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</row>
    <row r="202" spans="1:37" ht="12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</row>
    <row r="203" spans="1:37" ht="12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</row>
    <row r="204" spans="1:37" ht="12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</row>
    <row r="205" spans="1:37" ht="12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</row>
    <row r="206" spans="1:37" ht="12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</row>
    <row r="207" spans="1:37" ht="12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</row>
    <row r="208" spans="1:37" ht="12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</row>
    <row r="209" spans="1:37" ht="12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</row>
    <row r="210" spans="1:37" ht="12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</row>
    <row r="211" spans="1:37" ht="12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</row>
    <row r="212" spans="1:37" ht="12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</row>
    <row r="213" spans="1:37" ht="12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</row>
    <row r="214" spans="1:37" ht="12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</row>
    <row r="215" spans="1:37" ht="12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</row>
    <row r="216" spans="1:37" ht="12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</row>
    <row r="217" spans="1:37" ht="12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</row>
    <row r="218" spans="1:37" ht="12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</row>
    <row r="219" spans="1:37" ht="12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</row>
    <row r="220" spans="1:37" ht="12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1:37" ht="12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</row>
    <row r="222" spans="1:37" ht="12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1:37" ht="12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</row>
    <row r="224" spans="1:37" ht="12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</row>
    <row r="225" spans="1:37" ht="12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</row>
    <row r="226" spans="1:37" ht="12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</row>
    <row r="227" spans="1:37" ht="12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</row>
    <row r="228" spans="1:37" ht="20.2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</row>
    <row r="229" spans="1:37" ht="12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</row>
    <row r="230" spans="1:37" ht="12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</row>
    <row r="231" spans="1:37" ht="12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</row>
    <row r="232" spans="1:37" ht="12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</row>
    <row r="233" spans="1:37" ht="1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</row>
    <row r="234" spans="1:37" ht="12" customHeight="1" hidden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</row>
    <row r="235" spans="1:41" ht="12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O235" s="354"/>
    </row>
    <row r="236" spans="1:37" ht="19.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</row>
    <row r="237" spans="1:37" ht="27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</row>
    <row r="238" spans="1:37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</row>
    <row r="239" spans="1:37" ht="12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</row>
    <row r="240" spans="1:37" ht="12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</row>
    <row r="241" spans="1:37" ht="12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</row>
    <row r="242" spans="1:37" ht="12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</row>
    <row r="243" spans="1:37" ht="12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</row>
    <row r="244" spans="1:37" ht="12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</row>
    <row r="245" spans="1:37" ht="12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</row>
    <row r="246" spans="1:37" ht="12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</row>
    <row r="247" spans="1:37" ht="12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</row>
    <row r="248" spans="1:37" ht="12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</row>
    <row r="249" spans="1:37" ht="12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</row>
    <row r="250" spans="1:37" ht="12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</row>
    <row r="251" spans="1:37" ht="12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</row>
    <row r="252" spans="1:37" ht="12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1:37" ht="12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4" spans="1:37" ht="12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</row>
    <row r="255" spans="1:37" ht="12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</row>
    <row r="256" spans="1:37" ht="12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</row>
    <row r="257" spans="1:37" ht="12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</row>
    <row r="258" spans="1:37" ht="12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</row>
    <row r="259" spans="1:37" ht="23.2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</row>
    <row r="260" spans="1:37" ht="12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</row>
    <row r="261" spans="1:37" ht="12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</row>
    <row r="262" spans="1:37" ht="12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</row>
    <row r="263" spans="1:37" ht="12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</row>
    <row r="264" spans="1:37" ht="12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</row>
    <row r="265" spans="1:37" ht="18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</row>
    <row r="266" spans="1:37" ht="25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</row>
    <row r="267" spans="1:37" ht="12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</row>
    <row r="268" spans="1:37" ht="12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</row>
    <row r="269" spans="1:37" ht="12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</row>
    <row r="270" spans="1:37" ht="12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</row>
    <row r="271" spans="1:37" ht="12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</row>
    <row r="272" spans="1:37" ht="12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</row>
    <row r="273" spans="1:37" ht="12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</row>
    <row r="274" spans="1:37" ht="12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</row>
    <row r="275" spans="1:37" ht="12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</row>
    <row r="276" spans="1:37" ht="12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</row>
    <row r="277" spans="1:37" ht="12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1:37" ht="12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</row>
    <row r="279" spans="1:37" ht="12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1:37" ht="12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</row>
    <row r="281" spans="1:37" ht="12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1:37" ht="12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1:37" ht="12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1:37" ht="12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</row>
    <row r="285" spans="1:37" ht="12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</row>
    <row r="286" spans="1:37" ht="12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</row>
    <row r="287" spans="1:37" ht="12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</row>
    <row r="288" spans="1:37" ht="12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</row>
    <row r="289" spans="1:37" ht="12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</row>
    <row r="290" spans="1:37" ht="12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</row>
    <row r="291" spans="1:37" ht="12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</row>
    <row r="292" spans="1:37" ht="12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</row>
    <row r="293" spans="1:37" ht="12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</row>
    <row r="294" spans="1:37" ht="12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</row>
    <row r="295" spans="1:37" ht="12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</row>
    <row r="296" spans="1:37" ht="12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</row>
    <row r="297" spans="1:37" ht="12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</row>
    <row r="298" spans="1:37" ht="12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</row>
    <row r="299" spans="1:37" ht="12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</row>
    <row r="300" spans="1:37" ht="12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</row>
    <row r="301" spans="1:37" ht="12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</row>
    <row r="302" spans="1:37" ht="12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</row>
    <row r="303" spans="1:37" ht="12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</row>
    <row r="304" spans="1:37" ht="12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</row>
    <row r="305" spans="1:37" ht="12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</row>
    <row r="306" spans="1:37" ht="21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</row>
    <row r="307" spans="1:37" ht="12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</row>
    <row r="308" spans="1:37" ht="12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</row>
    <row r="309" spans="1:37" ht="12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</row>
    <row r="310" spans="1:37" ht="12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</row>
    <row r="311" spans="1:37" ht="12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</row>
    <row r="312" spans="1:37" ht="19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</row>
    <row r="313" spans="1:37" ht="24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</row>
    <row r="314" spans="1:37" ht="12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</row>
    <row r="315" spans="1:37" ht="12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</row>
    <row r="316" spans="1:37" ht="12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</row>
    <row r="317" spans="1:37" ht="12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</row>
    <row r="318" spans="1:37" ht="12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</row>
    <row r="319" spans="1:37" ht="12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</row>
    <row r="320" spans="1:37" ht="12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</row>
    <row r="321" spans="1:37" ht="12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</row>
    <row r="322" spans="1:37" ht="12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</row>
    <row r="323" spans="1:37" ht="12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</row>
    <row r="324" spans="1:37" ht="12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</row>
    <row r="325" spans="1:37" ht="12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</row>
    <row r="326" spans="1:37" ht="12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</row>
    <row r="327" spans="1:37" ht="12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</row>
    <row r="328" spans="1:37" ht="12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</row>
    <row r="329" spans="1:37" ht="12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</row>
    <row r="330" spans="1:37" ht="12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</row>
    <row r="331" spans="1:37" ht="12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</row>
    <row r="332" spans="1:37" ht="12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</row>
    <row r="333" spans="1:37" ht="12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</row>
    <row r="334" spans="1:37" ht="12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1:37" ht="12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</row>
    <row r="336" spans="1:37" ht="12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1:37" ht="12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</row>
    <row r="338" spans="1:37" ht="12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</row>
    <row r="339" spans="1:37" ht="12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</row>
    <row r="340" spans="1:37" ht="12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</row>
    <row r="341" spans="1:37" ht="12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</row>
    <row r="342" spans="1:37" ht="12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</row>
    <row r="343" spans="1:37" ht="12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</row>
    <row r="344" spans="1:37" ht="12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</row>
    <row r="345" spans="1:37" ht="12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</row>
    <row r="346" spans="1:37" ht="12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</row>
    <row r="347" spans="1:37" ht="12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</row>
    <row r="348" spans="1:37" ht="1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</row>
    <row r="349" spans="1:37" ht="1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</row>
    <row r="350" spans="1:37" ht="23.2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</row>
    <row r="351" spans="1:37" ht="18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</row>
    <row r="352" spans="1:37" ht="1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</row>
    <row r="353" spans="1:37" ht="1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</row>
    <row r="354" spans="1:37" ht="1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</row>
    <row r="355" spans="1:37" ht="1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</row>
    <row r="356" spans="1:37" ht="30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</row>
    <row r="357" spans="1:37" ht="10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</row>
    <row r="358" spans="1:37" ht="18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</row>
    <row r="359" spans="1:37" ht="12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</row>
    <row r="360" spans="1:37" s="370" customFormat="1" ht="12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</row>
    <row r="361" spans="1:37" s="370" customFormat="1" ht="12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</row>
    <row r="362" spans="1:37" s="370" customFormat="1" ht="12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</row>
    <row r="363" spans="1:37" ht="1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</row>
    <row r="364" spans="1:37" ht="1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</row>
    <row r="365" spans="1:37" ht="1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</row>
    <row r="366" spans="1:37" ht="1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</row>
    <row r="367" spans="1:37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</row>
    <row r="368" spans="1:37" ht="1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</row>
    <row r="369" spans="1:37" ht="1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</row>
    <row r="370" spans="1:37" ht="1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</row>
    <row r="371" spans="1:37" ht="1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</row>
    <row r="372" spans="1:37" ht="1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</row>
    <row r="373" spans="1:37" ht="1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</row>
    <row r="374" spans="1:37" ht="20.2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</row>
    <row r="375" spans="1:37" ht="12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</row>
    <row r="376" spans="1:37" ht="12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</row>
    <row r="377" spans="1:37" ht="12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</row>
    <row r="378" spans="1:37" ht="12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</row>
    <row r="379" spans="1:37" ht="12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</row>
    <row r="380" spans="1:37" ht="12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</row>
    <row r="381" spans="1:37" ht="12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</row>
    <row r="382" spans="1:37" ht="12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</row>
    <row r="383" spans="1:37" ht="12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</row>
    <row r="384" spans="1:37" ht="12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</row>
    <row r="385" spans="1:37" ht="12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</row>
    <row r="386" spans="1:37" ht="12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</row>
    <row r="387" spans="1:37" ht="12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</row>
    <row r="388" spans="1:37" ht="12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</row>
    <row r="389" spans="1:37" ht="12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</row>
    <row r="390" spans="1:37" ht="12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</row>
    <row r="391" spans="1:37" ht="12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</row>
    <row r="392" spans="1:37" ht="12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</row>
    <row r="393" spans="1:37" ht="12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</row>
    <row r="394" spans="1:37" ht="12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</row>
    <row r="395" spans="1:37" ht="12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</row>
    <row r="396" spans="1:37" ht="12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</row>
    <row r="397" spans="1:37" ht="12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</row>
    <row r="398" spans="1:37" ht="12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</row>
    <row r="399" spans="1:37" ht="12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</row>
    <row r="400" spans="1:37" ht="12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</row>
    <row r="401" spans="1:37" ht="12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</row>
    <row r="402" spans="1:37" ht="12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</row>
    <row r="403" spans="1:37" ht="12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</row>
    <row r="404" spans="1:37" ht="12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</row>
    <row r="405" spans="1:37" ht="12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</row>
    <row r="406" spans="1:37" ht="12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</row>
    <row r="407" spans="1:37" ht="12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</row>
    <row r="408" spans="1:37" ht="12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</row>
    <row r="409" spans="1:37" ht="1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</row>
    <row r="410" spans="1:37" ht="1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</row>
    <row r="411" spans="1:37" ht="1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</row>
    <row r="412" spans="1:37" ht="20.2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</row>
    <row r="413" spans="1:37" ht="1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</row>
    <row r="414" spans="1:37" ht="1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</row>
    <row r="415" spans="1:37" ht="1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</row>
    <row r="416" spans="1:37" ht="5.2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</row>
    <row r="417" spans="1:37" ht="18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</row>
    <row r="418" spans="1:37" ht="18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</row>
    <row r="419" spans="1:37" ht="19.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</row>
    <row r="420" spans="1:37" ht="1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</row>
    <row r="421" spans="1:37" ht="11.2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</row>
    <row r="422" spans="1:37" ht="11.2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</row>
    <row r="423" spans="1:37" ht="11.2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</row>
    <row r="424" spans="1:37" ht="11.2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</row>
    <row r="425" spans="1:37" ht="11.2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</row>
    <row r="426" spans="1:37" ht="11.2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</row>
    <row r="427" spans="1:37" ht="11.2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</row>
    <row r="428" spans="1:37" ht="11.2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</row>
    <row r="429" spans="1:37" ht="11.2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</row>
    <row r="430" spans="1:37" ht="11.2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</row>
    <row r="431" spans="1:37" ht="11.2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</row>
    <row r="432" spans="1:37" ht="11.2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</row>
    <row r="433" spans="1:37" ht="11.2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</row>
    <row r="434" spans="1:37" ht="11.2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</row>
    <row r="435" spans="1:37" ht="11.2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</row>
    <row r="436" spans="1:37" ht="11.2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</row>
    <row r="437" spans="1:37" ht="11.2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</row>
    <row r="438" spans="1:37" ht="11.2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</row>
    <row r="439" spans="1:37" ht="11.2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</row>
    <row r="440" spans="1:37" ht="11.2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</row>
    <row r="441" spans="1:37" ht="11.2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</row>
    <row r="442" spans="1:37" ht="11.2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</row>
    <row r="443" spans="1:37" ht="11.2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</row>
    <row r="444" spans="1:37" ht="11.2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</row>
    <row r="445" spans="1:37" ht="11.2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</row>
    <row r="446" spans="1:37" ht="11.2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</row>
    <row r="447" spans="1:37" ht="11.2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</row>
    <row r="448" spans="1:37" ht="11.2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</row>
    <row r="449" spans="1:37" ht="11.2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</row>
    <row r="450" spans="1:37" ht="11.2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</row>
    <row r="451" spans="1:37" ht="11.2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</row>
    <row r="452" spans="1:37" ht="11.2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</row>
    <row r="453" spans="1:37" ht="11.2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</row>
    <row r="454" spans="1:37" ht="11.2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</row>
    <row r="455" spans="1:37" ht="1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</row>
    <row r="456" spans="1:37" ht="1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</row>
    <row r="457" spans="1:37" ht="1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</row>
    <row r="458" spans="1:37" ht="1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</row>
    <row r="459" spans="1:37" ht="21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</row>
    <row r="460" spans="1:37" ht="1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</row>
    <row r="461" spans="1:37" ht="1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</row>
    <row r="462" spans="1:37" ht="17.2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</row>
    <row r="463" spans="1:37" ht="8.25" customHeight="1" hidden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</row>
    <row r="464" spans="1:37" ht="23.2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</row>
    <row r="465" spans="1:37" ht="17.2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</row>
    <row r="466" spans="1:37" ht="18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</row>
    <row r="467" spans="1:37" ht="11.2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</row>
    <row r="468" spans="1:37" s="370" customFormat="1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</row>
    <row r="469" spans="1:37" s="370" customFormat="1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</row>
    <row r="470" spans="1:37" s="370" customFormat="1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</row>
    <row r="471" spans="1:37" s="370" customFormat="1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</row>
    <row r="472" spans="1:37" ht="1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</row>
    <row r="473" spans="1:37" ht="1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</row>
    <row r="474" spans="1:37" ht="1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</row>
    <row r="475" spans="1:37" ht="1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</row>
    <row r="476" spans="1:37" ht="1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</row>
    <row r="477" spans="1:37" ht="1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</row>
    <row r="478" spans="1:37" ht="1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</row>
    <row r="479" spans="1:37" ht="21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</row>
    <row r="480" spans="1:37" ht="1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</row>
    <row r="481" spans="1:37" ht="1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</row>
    <row r="482" spans="1:37" ht="1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</row>
    <row r="483" spans="1:37" ht="1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</row>
    <row r="484" spans="1:37" ht="1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</row>
    <row r="485" spans="1:37" ht="23.2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</row>
    <row r="486" spans="1:37" ht="21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</row>
    <row r="487" spans="1:37" s="370" customFormat="1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</row>
    <row r="488" spans="1:37" s="370" customFormat="1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</row>
    <row r="489" spans="1:37" s="370" customFormat="1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</row>
    <row r="490" spans="1:37" s="370" customFormat="1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</row>
    <row r="491" spans="1:37" s="370" customFormat="1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</row>
    <row r="492" spans="1:37" s="370" customFormat="1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</row>
    <row r="493" spans="1:37" s="370" customFormat="1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</row>
    <row r="494" spans="1:37" s="370" customFormat="1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</row>
    <row r="495" spans="1:37" s="370" customFormat="1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</row>
    <row r="496" spans="1:37" s="370" customFormat="1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</row>
    <row r="497" spans="1:37" s="370" customFormat="1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</row>
    <row r="498" spans="1:37" s="370" customFormat="1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</row>
    <row r="499" spans="1:37" s="370" customFormat="1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</row>
    <row r="500" spans="1:37" s="370" customFormat="1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</row>
    <row r="501" spans="1:37" s="370" customFormat="1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</row>
    <row r="502" spans="1:37" s="370" customFormat="1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</row>
    <row r="503" spans="1:37" s="370" customFormat="1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</row>
    <row r="504" spans="1:37" s="370" customFormat="1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</row>
    <row r="505" spans="1:37" s="370" customFormat="1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</row>
    <row r="506" spans="1:37" s="370" customFormat="1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</row>
    <row r="507" spans="1:37" s="370" customFormat="1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</row>
    <row r="508" spans="1:37" s="370" customFormat="1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</row>
    <row r="509" spans="1:37" s="370" customFormat="1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</row>
    <row r="510" spans="1:37" s="370" customFormat="1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</row>
    <row r="511" spans="1:37" s="370" customFormat="1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</row>
    <row r="512" spans="1:37" s="370" customFormat="1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</row>
    <row r="513" spans="1:37" s="370" customFormat="1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</row>
    <row r="514" spans="1:37" s="370" customFormat="1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</row>
    <row r="515" spans="1:37" s="370" customFormat="1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</row>
    <row r="516" spans="1:37" s="370" customFormat="1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</row>
    <row r="517" spans="1:37" s="370" customFormat="1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</row>
    <row r="518" spans="1:37" s="370" customFormat="1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</row>
    <row r="519" spans="1:37" s="370" customFormat="1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</row>
    <row r="520" spans="1:37" ht="13.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</row>
    <row r="521" spans="1:37" ht="1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</row>
    <row r="522" spans="1:37" ht="1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</row>
    <row r="523" spans="1:37" ht="1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</row>
    <row r="524" spans="1:37" ht="1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</row>
    <row r="525" spans="1:37" ht="1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</row>
    <row r="526" spans="1:37" ht="1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</row>
    <row r="527" spans="1:37" ht="17.2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</row>
    <row r="528" spans="1:37" ht="1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</row>
    <row r="529" spans="1:37" ht="1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</row>
    <row r="530" spans="1:37" ht="1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</row>
    <row r="531" spans="1:37" ht="1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</row>
    <row r="532" spans="1:37" ht="1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</row>
    <row r="533" spans="1:37" ht="1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</row>
    <row r="534" spans="1:37" ht="19.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</row>
    <row r="535" spans="1:37" ht="1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</row>
    <row r="536" spans="1:37" s="370" customFormat="1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</row>
    <row r="537" spans="1:37" s="370" customFormat="1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</row>
    <row r="538" spans="1:37" s="370" customFormat="1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</row>
    <row r="539" spans="1:37" s="370" customFormat="1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</row>
    <row r="540" spans="1:37" s="370" customFormat="1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</row>
    <row r="541" spans="1:37" s="370" customFormat="1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</row>
    <row r="542" spans="1:37" s="370" customFormat="1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</row>
    <row r="543" spans="1:37" s="370" customFormat="1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</row>
    <row r="544" spans="1:37" s="370" customFormat="1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</row>
    <row r="545" spans="1:37" s="370" customFormat="1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</row>
    <row r="546" spans="1:37" s="370" customFormat="1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</row>
    <row r="547" spans="1:37" s="370" customFormat="1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</row>
    <row r="548" spans="1:37" s="370" customFormat="1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</row>
    <row r="549" spans="1:37" s="370" customFormat="1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</row>
    <row r="550" spans="1:37" s="370" customFormat="1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</row>
    <row r="551" spans="1:37" s="370" customFormat="1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</row>
    <row r="552" spans="1:37" s="370" customFormat="1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</row>
    <row r="553" spans="1:37" s="370" customFormat="1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</row>
    <row r="554" spans="1:37" s="370" customFormat="1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</row>
    <row r="555" spans="1:37" s="370" customFormat="1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</row>
    <row r="556" spans="1:37" s="370" customFormat="1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</row>
    <row r="557" spans="1:37" s="370" customFormat="1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</row>
    <row r="558" spans="1:37" s="370" customFormat="1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</row>
    <row r="559" spans="1:37" s="370" customFormat="1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</row>
    <row r="560" spans="1:37" s="370" customFormat="1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</row>
    <row r="561" spans="1:37" s="370" customFormat="1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</row>
    <row r="562" spans="1:37" s="370" customFormat="1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</row>
    <row r="563" spans="1:37" s="370" customFormat="1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</row>
    <row r="564" spans="1:37" s="370" customFormat="1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</row>
    <row r="565" spans="1:37" s="370" customFormat="1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</row>
    <row r="566" spans="1:37" s="370" customFormat="1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</row>
    <row r="567" spans="1:37" s="370" customFormat="1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</row>
    <row r="568" spans="1:37" s="370" customFormat="1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</row>
    <row r="569" spans="1:37" ht="1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</row>
    <row r="570" spans="1:37" ht="1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</row>
    <row r="571" spans="1:37" ht="1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</row>
    <row r="572" spans="1:37" ht="1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</row>
    <row r="573" spans="1:37" ht="1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</row>
    <row r="574" spans="1:37" ht="1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</row>
    <row r="575" spans="1:37" ht="21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</row>
    <row r="576" spans="1:37" ht="1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</row>
    <row r="577" spans="1:37" ht="1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</row>
    <row r="578" spans="1:37" ht="1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</row>
    <row r="579" spans="1:37" ht="0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</row>
    <row r="580" spans="1:37" ht="1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</row>
    <row r="581" spans="1:37" ht="18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</row>
    <row r="582" spans="1:37" ht="19.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</row>
    <row r="583" spans="1:37" s="370" customFormat="1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</row>
    <row r="584" spans="1:37" s="370" customFormat="1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</row>
    <row r="585" spans="1:37" s="370" customFormat="1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</row>
    <row r="586" spans="1:37" s="370" customFormat="1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</row>
    <row r="587" spans="1:37" s="370" customFormat="1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</row>
    <row r="588" spans="1:37" s="370" customFormat="1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</row>
    <row r="589" spans="1:37" s="370" customFormat="1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</row>
    <row r="590" spans="1:37" s="370" customFormat="1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</row>
    <row r="591" spans="1:37" s="370" customFormat="1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</row>
    <row r="592" spans="1:37" s="370" customFormat="1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</row>
    <row r="593" spans="1:37" s="370" customFormat="1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</row>
    <row r="594" spans="1:37" s="370" customFormat="1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</row>
    <row r="595" spans="1:37" s="370" customFormat="1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</row>
    <row r="596" spans="1:37" s="370" customFormat="1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</row>
    <row r="597" spans="1:37" s="370" customFormat="1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</row>
    <row r="598" spans="1:37" s="370" customFormat="1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</row>
    <row r="599" spans="1:37" s="370" customFormat="1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</row>
    <row r="600" spans="1:37" s="370" customFormat="1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</row>
    <row r="601" spans="1:37" s="370" customFormat="1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</row>
    <row r="602" spans="1:37" s="370" customFormat="1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</row>
    <row r="603" spans="1:37" s="370" customFormat="1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</row>
    <row r="604" spans="1:37" s="370" customFormat="1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</row>
    <row r="605" spans="1:37" ht="1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</row>
    <row r="606" spans="1:37" ht="1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</row>
    <row r="607" spans="1:37" ht="1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</row>
    <row r="608" spans="1:37" ht="1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</row>
    <row r="609" spans="1:37" ht="1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</row>
    <row r="610" spans="1:37" ht="1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</row>
    <row r="611" spans="1:37" ht="1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</row>
    <row r="612" spans="1:37" ht="1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</row>
    <row r="613" spans="1:37" ht="19.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</row>
    <row r="614" spans="1:37" ht="12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</row>
    <row r="615" spans="1:37" ht="12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</row>
    <row r="616" spans="1:37" ht="12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</row>
    <row r="617" spans="1:37" ht="12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</row>
    <row r="618" spans="1:37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</row>
    <row r="619" spans="1:37" ht="18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</row>
    <row r="620" spans="1:37" ht="19.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</row>
    <row r="621" spans="1:37" s="370" customFormat="1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</row>
    <row r="622" spans="1:37" s="370" customFormat="1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</row>
    <row r="623" spans="1:37" s="370" customFormat="1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</row>
    <row r="624" spans="1:37" s="370" customFormat="1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</row>
    <row r="625" spans="1:37" s="370" customFormat="1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</row>
    <row r="626" spans="1:37" s="370" customFormat="1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</row>
    <row r="627" spans="1:37" s="370" customFormat="1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</row>
    <row r="628" spans="1:37" s="370" customFormat="1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</row>
    <row r="629" spans="1:37" s="370" customFormat="1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</row>
    <row r="630" spans="1:37" s="370" customFormat="1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</row>
    <row r="631" spans="1:37" s="370" customFormat="1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</row>
    <row r="632" spans="1:37" s="370" customFormat="1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</row>
    <row r="633" spans="1:37" s="370" customFormat="1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</row>
    <row r="634" spans="1:37" s="370" customFormat="1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</row>
    <row r="635" spans="1:37" s="370" customFormat="1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</row>
    <row r="636" spans="1:37" s="370" customFormat="1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</row>
    <row r="637" spans="1:37" s="370" customFormat="1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</row>
    <row r="638" spans="1:37" s="370" customFormat="1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</row>
    <row r="639" spans="1:37" s="370" customFormat="1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</row>
    <row r="640" spans="1:37" s="370" customFormat="1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</row>
    <row r="641" spans="1:37" s="370" customFormat="1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</row>
    <row r="642" spans="1:37" s="370" customFormat="1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</row>
    <row r="643" spans="1:37" s="370" customFormat="1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</row>
    <row r="644" spans="1:37" s="370" customFormat="1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</row>
    <row r="645" spans="1:37" s="370" customFormat="1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</row>
    <row r="646" spans="1:37" s="370" customFormat="1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</row>
    <row r="647" spans="1:37" s="370" customFormat="1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</row>
    <row r="648" spans="1:37" s="370" customFormat="1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</row>
    <row r="649" spans="1:37" s="370" customFormat="1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</row>
    <row r="650" spans="1:37" s="370" customFormat="1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</row>
    <row r="651" spans="1:37" s="370" customFormat="1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</row>
    <row r="652" spans="1:37" s="370" customFormat="1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</row>
    <row r="653" spans="1:37" s="370" customFormat="1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</row>
    <row r="654" spans="1:37" ht="1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</row>
    <row r="655" spans="1:37" ht="1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</row>
    <row r="656" spans="1:37" ht="1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</row>
    <row r="657" spans="1:37" ht="1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</row>
    <row r="658" spans="1:37" ht="24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</row>
    <row r="659" spans="1:37" ht="1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</row>
    <row r="660" spans="1:37" ht="1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</row>
    <row r="661" spans="1:37" ht="1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</row>
    <row r="662" spans="1:37" ht="15" customHeight="1" hidden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</row>
    <row r="663" spans="1:37" ht="1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</row>
    <row r="664" spans="1:37" ht="25.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</row>
    <row r="665" spans="1:37" ht="21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</row>
    <row r="666" spans="1:37" ht="1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</row>
    <row r="667" spans="1:37" s="370" customFormat="1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</row>
    <row r="668" spans="1:37" s="370" customFormat="1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</row>
    <row r="669" spans="1:37" s="370" customFormat="1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</row>
    <row r="670" spans="1:37" s="370" customFormat="1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</row>
    <row r="671" spans="1:37" s="370" customFormat="1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</row>
    <row r="672" spans="1:37" s="370" customFormat="1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</row>
    <row r="673" spans="1:37" s="370" customFormat="1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</row>
    <row r="674" spans="1:37" s="370" customFormat="1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</row>
    <row r="675" spans="1:37" s="370" customFormat="1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</row>
    <row r="676" spans="1:37" s="370" customFormat="1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</row>
    <row r="677" spans="1:37" s="370" customFormat="1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</row>
    <row r="678" spans="1:37" s="370" customFormat="1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</row>
    <row r="679" spans="1:37" s="370" customFormat="1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</row>
    <row r="680" spans="1:37" s="370" customFormat="1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</row>
    <row r="681" spans="1:37" s="370" customFormat="1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</row>
    <row r="682" spans="1:37" s="370" customFormat="1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</row>
    <row r="683" spans="1:37" s="370" customFormat="1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</row>
    <row r="684" spans="1:37" s="370" customFormat="1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</row>
    <row r="685" spans="1:37" s="370" customFormat="1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</row>
    <row r="686" spans="1:37" s="370" customFormat="1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</row>
    <row r="687" spans="1:37" s="370" customFormat="1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</row>
    <row r="688" spans="1:37" s="370" customFormat="1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</row>
    <row r="689" spans="1:37" s="370" customFormat="1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</row>
    <row r="690" spans="1:37" s="370" customFormat="1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</row>
    <row r="691" spans="1:37" s="370" customFormat="1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</row>
    <row r="692" spans="1:37" s="370" customFormat="1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</row>
    <row r="693" spans="1:37" s="370" customFormat="1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</row>
    <row r="694" spans="1:37" s="370" customFormat="1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</row>
    <row r="695" spans="1:37" s="370" customFormat="1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</row>
    <row r="696" spans="1:37" s="370" customFormat="1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</row>
    <row r="697" spans="1:37" s="370" customFormat="1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</row>
    <row r="698" spans="1:37" s="370" customFormat="1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</row>
    <row r="699" spans="1:37" s="370" customFormat="1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</row>
    <row r="700" spans="1:37" s="370" customFormat="1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</row>
    <row r="701" spans="1:37" s="370" customFormat="1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</row>
    <row r="702" spans="1:37" ht="1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</row>
    <row r="703" spans="1:37" ht="1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</row>
    <row r="704" spans="1:37" ht="33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</row>
    <row r="705" spans="1:37" ht="20.2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</row>
    <row r="706" spans="1:37" ht="1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</row>
    <row r="707" spans="1:37" ht="1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</row>
    <row r="708" spans="1:37" ht="1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</row>
    <row r="709" spans="1:37" ht="1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</row>
    <row r="710" spans="1:37" ht="25.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</row>
    <row r="711" spans="1:37" ht="21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</row>
    <row r="712" spans="1:37" ht="12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</row>
    <row r="713" spans="1:37" ht="12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</row>
    <row r="714" spans="1:37" ht="12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</row>
    <row r="715" spans="1:37" ht="12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</row>
    <row r="716" spans="1:37" ht="12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</row>
    <row r="717" spans="1:37" ht="12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</row>
    <row r="718" spans="1:37" ht="12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</row>
    <row r="719" spans="1:37" ht="12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</row>
    <row r="720" spans="1:37" ht="12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</row>
    <row r="721" spans="1:37" ht="12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</row>
    <row r="722" spans="1:37" ht="12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</row>
    <row r="723" spans="1:37" ht="12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</row>
    <row r="724" spans="1:37" ht="12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</row>
    <row r="725" spans="1:37" ht="12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</row>
    <row r="726" spans="1:37" ht="12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</row>
    <row r="727" spans="1:37" ht="12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</row>
    <row r="728" spans="1:37" ht="12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</row>
    <row r="729" spans="1:37" ht="12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</row>
    <row r="730" spans="1:37" ht="12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</row>
    <row r="731" spans="1:37" ht="12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</row>
    <row r="732" spans="1:37" ht="12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</row>
    <row r="733" spans="1:37" ht="12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</row>
    <row r="734" spans="1:37" ht="12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</row>
    <row r="735" spans="1:37" ht="12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</row>
    <row r="736" spans="1:37" ht="12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</row>
    <row r="737" spans="1:37" ht="12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</row>
    <row r="738" spans="1:37" ht="12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</row>
    <row r="739" spans="1:37" ht="12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</row>
    <row r="740" spans="1:37" ht="12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</row>
    <row r="741" spans="1:37" ht="12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</row>
    <row r="742" spans="1:37" ht="12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</row>
    <row r="743" spans="1:37" ht="12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</row>
    <row r="744" spans="1:37" ht="12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</row>
    <row r="745" spans="1:37" ht="12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</row>
    <row r="746" spans="1:37" ht="12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</row>
    <row r="747" spans="1:37" ht="12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</row>
    <row r="748" spans="1:37" ht="29.2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</row>
    <row r="749" spans="1:37" ht="20.2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</row>
    <row r="750" spans="1:37" ht="12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</row>
    <row r="751" spans="1:37" ht="12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</row>
    <row r="752" spans="1:37" ht="12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</row>
    <row r="753" spans="1:37" ht="8.2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</row>
    <row r="754" spans="1:37" ht="20.2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</row>
    <row r="755" spans="1:37" ht="26.2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</row>
    <row r="756" spans="1:37" ht="12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</row>
    <row r="757" spans="1:37" ht="12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</row>
    <row r="758" spans="1:37" ht="12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</row>
    <row r="759" spans="1:37" ht="12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</row>
    <row r="760" spans="1:37" ht="12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</row>
    <row r="761" spans="1:37" ht="12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</row>
    <row r="762" spans="1:37" ht="12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</row>
    <row r="763" spans="1:37" ht="12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</row>
    <row r="764" spans="1:37" ht="12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</row>
    <row r="765" spans="1:37" ht="12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</row>
    <row r="766" spans="1:37" ht="12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</row>
    <row r="767" spans="1:37" ht="12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</row>
    <row r="768" spans="1:37" ht="12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</row>
    <row r="769" spans="1:37" ht="12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</row>
    <row r="770" spans="1:37" ht="12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</row>
    <row r="771" spans="1:37" ht="12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</row>
    <row r="772" spans="1:37" ht="12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</row>
    <row r="773" spans="1:37" ht="12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</row>
    <row r="774" spans="1:37" ht="12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</row>
    <row r="775" spans="1:37" ht="12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</row>
    <row r="776" spans="1:37" ht="12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</row>
    <row r="777" spans="1:37" ht="12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</row>
    <row r="778" spans="1:37" ht="12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</row>
    <row r="779" spans="1:37" ht="12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</row>
    <row r="780" spans="1:37" ht="12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</row>
    <row r="781" spans="1:37" ht="12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</row>
    <row r="782" spans="1:37" ht="12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</row>
    <row r="783" spans="1:37" ht="12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</row>
    <row r="784" spans="1:37" ht="12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</row>
    <row r="785" spans="1:37" ht="12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</row>
    <row r="786" spans="1:37" ht="12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</row>
    <row r="787" spans="1:37" ht="12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</row>
    <row r="788" spans="1:37" ht="12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</row>
    <row r="789" spans="1:37" ht="12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</row>
    <row r="790" spans="1:37" ht="12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</row>
    <row r="791" spans="1:37" ht="12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</row>
    <row r="792" spans="1:37" ht="1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</row>
    <row r="793" spans="1:37" ht="50.2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</row>
    <row r="794" spans="1:37" ht="19.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</row>
    <row r="795" spans="1:37" ht="1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</row>
    <row r="796" spans="1:37" ht="1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</row>
    <row r="797" spans="1:37" ht="1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</row>
    <row r="798" spans="1:37" ht="1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</row>
    <row r="799" spans="1:37" ht="1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</row>
    <row r="800" spans="1:37" ht="27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</row>
    <row r="801" spans="1:37" ht="12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</row>
    <row r="802" spans="1:37" ht="12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</row>
    <row r="803" spans="1:37" ht="12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</row>
    <row r="804" spans="1:37" ht="12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</row>
    <row r="805" spans="1:37" ht="12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</row>
    <row r="806" spans="1:37" ht="12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</row>
    <row r="807" spans="1:37" ht="12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</row>
    <row r="808" spans="1:37" ht="12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</row>
    <row r="809" spans="1:37" ht="12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</row>
    <row r="810" spans="1:37" ht="12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</row>
    <row r="811" spans="1:37" ht="12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</row>
    <row r="812" spans="1:37" ht="12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</row>
    <row r="813" spans="1:37" ht="12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</row>
    <row r="814" spans="1:37" ht="12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</row>
    <row r="815" spans="1:37" ht="12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</row>
    <row r="816" spans="1:37" ht="12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</row>
    <row r="817" spans="1:37" ht="12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</row>
    <row r="818" spans="1:37" ht="12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</row>
    <row r="819" spans="1:37" ht="12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</row>
    <row r="820" spans="1:37" ht="12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</row>
    <row r="821" spans="1:37" ht="12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</row>
    <row r="822" spans="1:37" ht="12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</row>
    <row r="823" spans="1:37" ht="12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</row>
    <row r="824" spans="1:37" ht="12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</row>
    <row r="825" spans="1:37" ht="12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</row>
    <row r="826" spans="1:37" ht="12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</row>
    <row r="827" spans="1:37" ht="12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</row>
    <row r="828" spans="1:37" ht="12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</row>
    <row r="829" spans="1:37" ht="12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</row>
    <row r="830" spans="1:37" ht="12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</row>
    <row r="831" spans="1:37" ht="12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</row>
    <row r="832" spans="1:37" ht="12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</row>
    <row r="833" spans="1:37" ht="12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</row>
    <row r="834" spans="1:37" ht="12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</row>
    <row r="835" spans="1:37" ht="12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</row>
    <row r="836" spans="1:37" ht="12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</row>
    <row r="837" spans="1:37" ht="12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</row>
    <row r="838" spans="1:37" ht="12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</row>
    <row r="839" spans="1:37" ht="12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</row>
    <row r="840" spans="1:37" ht="12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</row>
    <row r="841" spans="1:37" ht="12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</row>
    <row r="842" spans="1:37" ht="18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</row>
    <row r="843" spans="1:37" ht="12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</row>
    <row r="844" spans="1:37" ht="12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</row>
    <row r="845" spans="1:37" ht="12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</row>
    <row r="846" spans="1:37" ht="12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</row>
    <row r="847" spans="1:37" ht="1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</row>
    <row r="848" spans="1:37" ht="1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</row>
    <row r="849" spans="1:37" ht="25.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</row>
    <row r="850" spans="1:37" ht="1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</row>
    <row r="851" spans="1:37" ht="14.2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</row>
    <row r="852" spans="1:37" ht="14.2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</row>
    <row r="853" spans="1:37" ht="14.2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</row>
    <row r="854" spans="1:37" ht="14.2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</row>
    <row r="855" spans="1:37" ht="14.2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</row>
    <row r="856" spans="1:37" ht="14.2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</row>
    <row r="857" spans="1:37" ht="14.2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</row>
    <row r="858" spans="1:37" ht="14.2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</row>
    <row r="859" spans="1:37" ht="14.2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</row>
    <row r="860" spans="1:37" ht="14.2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</row>
    <row r="861" spans="1:37" ht="14.2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</row>
    <row r="862" spans="1:37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</row>
    <row r="863" spans="1:37" ht="0.75" customHeight="1" hidden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</row>
    <row r="864" spans="1:37" ht="14.25" customHeight="1" hidden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</row>
    <row r="865" spans="1:37" ht="14.2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</row>
    <row r="866" spans="1:37" ht="14.2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</row>
    <row r="867" spans="1:37" ht="14.2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</row>
    <row r="868" spans="1:37" ht="14.2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</row>
    <row r="869" spans="1:37" ht="14.2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</row>
    <row r="870" spans="1:37" ht="14.2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</row>
    <row r="871" spans="1:37" ht="14.2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</row>
    <row r="872" spans="1:37" ht="12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</row>
    <row r="873" spans="1:37" ht="12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</row>
    <row r="874" spans="1:37" ht="12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</row>
    <row r="875" spans="1:37" ht="12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</row>
    <row r="876" spans="1:37" ht="12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</row>
    <row r="877" spans="1:37" ht="12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</row>
    <row r="878" spans="1:37" ht="12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</row>
    <row r="879" spans="1:37" ht="12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</row>
    <row r="880" spans="1:37" ht="12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</row>
    <row r="881" spans="1:37" ht="12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</row>
    <row r="882" spans="1:37" ht="12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</row>
    <row r="883" spans="1:37" ht="12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</row>
    <row r="884" spans="1:37" ht="12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</row>
    <row r="885" spans="1:37" ht="12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</row>
    <row r="886" spans="1:37" ht="12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</row>
    <row r="887" spans="1:37" ht="12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</row>
    <row r="888" spans="1:37" ht="12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</row>
    <row r="889" spans="1:37" ht="12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</row>
    <row r="890" spans="1:37" ht="12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</row>
    <row r="891" spans="1:37" ht="12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</row>
    <row r="892" spans="1:37" ht="12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</row>
    <row r="893" spans="1:37" ht="12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</row>
    <row r="894" spans="1:37" ht="12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</row>
    <row r="895" spans="1:37" ht="12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</row>
    <row r="896" spans="1:37" ht="12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</row>
    <row r="897" spans="1:37" ht="12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</row>
    <row r="898" spans="1:37" ht="12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</row>
    <row r="899" spans="1:37" ht="12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</row>
    <row r="900" spans="1:37" ht="12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</row>
    <row r="901" spans="1:37" ht="12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</row>
    <row r="902" spans="1:37" ht="12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</row>
    <row r="903" spans="1:37" ht="12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</row>
    <row r="904" spans="1:37" ht="12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</row>
    <row r="905" spans="7:8" ht="12" customHeight="1">
      <c r="G905" s="2"/>
      <c r="H905" s="2"/>
    </row>
    <row r="906" spans="7:8" ht="12" customHeight="1">
      <c r="G906" s="2"/>
      <c r="H906" s="2"/>
    </row>
    <row r="907" spans="7:8" ht="12" customHeight="1">
      <c r="G907" s="2"/>
      <c r="H907" s="2"/>
    </row>
    <row r="908" spans="7:8" ht="12" customHeight="1">
      <c r="G908" s="2"/>
      <c r="H908" s="2"/>
    </row>
    <row r="909" spans="7:8" ht="12" customHeight="1">
      <c r="G909" s="2"/>
      <c r="H909" s="2"/>
    </row>
    <row r="910" spans="7:8" ht="12" customHeight="1">
      <c r="G910" s="2"/>
      <c r="H910" s="2"/>
    </row>
    <row r="911" spans="7:8" ht="12" customHeight="1">
      <c r="G911" s="2"/>
      <c r="H911" s="2"/>
    </row>
    <row r="912" spans="7:8" ht="12" customHeight="1">
      <c r="G912" s="2"/>
      <c r="H912" s="2"/>
    </row>
    <row r="913" spans="7:8" ht="12" customHeight="1">
      <c r="G913" s="2"/>
      <c r="H913" s="2"/>
    </row>
    <row r="914" spans="7:8" ht="12" customHeight="1">
      <c r="G914" s="2"/>
      <c r="H914" s="2"/>
    </row>
    <row r="915" spans="7:8" ht="12" customHeight="1">
      <c r="G915" s="2"/>
      <c r="H915" s="2"/>
    </row>
    <row r="916" spans="7:8" ht="12" customHeight="1">
      <c r="G916" s="2"/>
      <c r="H916" s="2"/>
    </row>
    <row r="917" spans="7:8" ht="12" customHeight="1">
      <c r="G917" s="2"/>
      <c r="H917" s="2"/>
    </row>
    <row r="918" spans="7:8" ht="12" customHeight="1">
      <c r="G918" s="2"/>
      <c r="H918" s="2"/>
    </row>
    <row r="919" spans="7:8" ht="12" customHeight="1">
      <c r="G919" s="2"/>
      <c r="H919" s="2"/>
    </row>
  </sheetData>
  <sheetProtection/>
  <mergeCells count="20">
    <mergeCell ref="D8:D10"/>
    <mergeCell ref="V8:Y9"/>
    <mergeCell ref="H9:I9"/>
    <mergeCell ref="S8:S10"/>
    <mergeCell ref="A1:Y1"/>
    <mergeCell ref="A8:A10"/>
    <mergeCell ref="B8:B10"/>
    <mergeCell ref="C8:C10"/>
    <mergeCell ref="E8:G9"/>
    <mergeCell ref="H8:J8"/>
    <mergeCell ref="T8:T10"/>
    <mergeCell ref="U8:U10"/>
    <mergeCell ref="L8:L10"/>
    <mergeCell ref="J9:J10"/>
    <mergeCell ref="K8:K10"/>
    <mergeCell ref="M8:M10"/>
    <mergeCell ref="N8:O9"/>
    <mergeCell ref="P8:P10"/>
    <mergeCell ref="Q8:Q10"/>
    <mergeCell ref="R8:R10"/>
  </mergeCells>
  <conditionalFormatting sqref="AC8:AE8">
    <cfRule type="iconSet" priority="1459" dxfId="0">
      <iconSet iconSet="3Arrows">
        <cfvo type="percent" val="0"/>
        <cfvo type="percent" val="33"/>
        <cfvo type="percent" val="67"/>
      </iconSet>
    </cfRule>
  </conditionalFormatting>
  <conditionalFormatting sqref="K11:K44 M11:P44 T11:T44 T46:T49 M46:P49 K46:K49 A47:AK904">
    <cfRule type="cellIs" priority="1458" dxfId="0" operator="equal">
      <formula>0</formula>
    </cfRule>
  </conditionalFormatting>
  <conditionalFormatting sqref="U143 U145:U177 U399:U408 U520 U535 U654 U11:U44 U46:U49 U61:U81 U95:U129 U189:U223 U239:U251 U267:U301 U314:U348 U420:U454 U467:U471 U666:U701 U569 U359:U362 U746 U748 U865:U871 U790 U801:U804 U825:U834 U816:U823 U806:U814">
    <cfRule type="expression" priority="1456" dxfId="0" stopIfTrue="1">
      <formula>AA11=0</formula>
    </cfRule>
  </conditionalFormatting>
  <conditionalFormatting sqref="R145:R176 R397:R408 R520 R569 R654 R11:R44 R46:R49 R61:R81 R95:R129 R189:R223 R239:R251 R267:R301 R314:R348 R421:R454 R468:R471 R667:R701 R360:R362 R748 R836:R841 R865:R871 R790 R778:R788 R733:R746 R801:R804 R825:R834 R816:R823 R806:R814">
    <cfRule type="cellIs" priority="1451" dxfId="1" operator="equal">
      <formula>FALSE</formula>
    </cfRule>
    <cfRule type="cellIs" priority="1454" dxfId="64" operator="equal" stopIfTrue="1">
      <formula>"0"</formula>
    </cfRule>
  </conditionalFormatting>
  <conditionalFormatting sqref="R145:R176 R397:R408 R520 R569 R654 R11:R44 R46:R49 R61:R81 R95:R129 R189:R223 R239:R251 R267:R301 R314:R348 R421:R454 R468:R471 R667:R701 R360:R362 R748 R836:R841 R865:R871 R790 R778:R788 R733:R746 R801:R804 R825:R834 R816:R823 R806:R814">
    <cfRule type="cellIs" priority="1452" dxfId="63" operator="equal">
      <formula>0</formula>
    </cfRule>
  </conditionalFormatting>
  <conditionalFormatting sqref="AC187:AE187">
    <cfRule type="iconSet" priority="816" dxfId="0">
      <iconSet iconSet="3Arrows">
        <cfvo type="percent" val="0"/>
        <cfvo type="percent" val="33"/>
        <cfvo type="percent" val="67"/>
      </iconSet>
    </cfRule>
  </conditionalFormatting>
  <conditionalFormatting sqref="AC264:AE264">
    <cfRule type="iconSet" priority="815" dxfId="0">
      <iconSet iconSet="3Arrows">
        <cfvo type="percent" val="0"/>
        <cfvo type="percent" val="33"/>
        <cfvo type="percent" val="67"/>
      </iconSet>
    </cfRule>
  </conditionalFormatting>
  <conditionalFormatting sqref="AC93:AE93">
    <cfRule type="iconSet" priority="723" dxfId="0">
      <iconSet iconSet="3Arrows">
        <cfvo type="percent" val="0"/>
        <cfvo type="percent" val="33"/>
        <cfvo type="percent" val="67"/>
      </iconSet>
    </cfRule>
  </conditionalFormatting>
  <conditionalFormatting sqref="AD610 AE611 AC611">
    <cfRule type="iconSet" priority="609" dxfId="0">
      <iconSet iconSet="3Arrows">
        <cfvo type="percent" val="0"/>
        <cfvo type="percent" val="33"/>
        <cfvo type="percent" val="67"/>
      </iconSet>
    </cfRule>
  </conditionalFormatting>
  <conditionalFormatting sqref="K31:K37 M31:P37 T31:T37">
    <cfRule type="cellIs" priority="385" dxfId="0" operator="equal">
      <formula>0</formula>
    </cfRule>
  </conditionalFormatting>
  <conditionalFormatting sqref="U31:U37">
    <cfRule type="expression" priority="384" dxfId="0" stopIfTrue="1">
      <formula>AA31=0</formula>
    </cfRule>
  </conditionalFormatting>
  <conditionalFormatting sqref="R31:R37">
    <cfRule type="cellIs" priority="381" dxfId="1" operator="equal">
      <formula>FALSE</formula>
    </cfRule>
    <cfRule type="cellIs" priority="383" dxfId="64" operator="equal" stopIfTrue="1">
      <formula>"0"</formula>
    </cfRule>
  </conditionalFormatting>
  <conditionalFormatting sqref="R31:R37">
    <cfRule type="cellIs" priority="382" dxfId="63" operator="equal">
      <formula>0</formula>
    </cfRule>
  </conditionalFormatting>
  <conditionalFormatting sqref="K107:K114 M107:P114 T107:T114">
    <cfRule type="cellIs" priority="360" dxfId="0" operator="equal">
      <formula>0</formula>
    </cfRule>
  </conditionalFormatting>
  <conditionalFormatting sqref="U107:U114">
    <cfRule type="expression" priority="359" dxfId="0" stopIfTrue="1">
      <formula>AA107=0</formula>
    </cfRule>
  </conditionalFormatting>
  <conditionalFormatting sqref="R107:R114">
    <cfRule type="cellIs" priority="356" dxfId="1" operator="equal">
      <formula>FALSE</formula>
    </cfRule>
    <cfRule type="cellIs" priority="358" dxfId="64" operator="equal" stopIfTrue="1">
      <formula>"0"</formula>
    </cfRule>
  </conditionalFormatting>
  <conditionalFormatting sqref="R107:R114">
    <cfRule type="cellIs" priority="357" dxfId="63" operator="equal">
      <formula>0</formula>
    </cfRule>
  </conditionalFormatting>
  <conditionalFormatting sqref="K115 M115:P115 T115">
    <cfRule type="cellIs" priority="355" dxfId="0" operator="equal">
      <formula>0</formula>
    </cfRule>
  </conditionalFormatting>
  <conditionalFormatting sqref="U115">
    <cfRule type="expression" priority="354" dxfId="0" stopIfTrue="1">
      <formula>AA115=0</formula>
    </cfRule>
  </conditionalFormatting>
  <conditionalFormatting sqref="R115">
    <cfRule type="cellIs" priority="351" dxfId="1" operator="equal">
      <formula>FALSE</formula>
    </cfRule>
    <cfRule type="cellIs" priority="353" dxfId="64" operator="equal" stopIfTrue="1">
      <formula>"0"</formula>
    </cfRule>
  </conditionalFormatting>
  <conditionalFormatting sqref="R115">
    <cfRule type="cellIs" priority="352" dxfId="63" operator="equal">
      <formula>0</formula>
    </cfRule>
  </conditionalFormatting>
  <conditionalFormatting sqref="T209:T223 M209:P223 K209:K223">
    <cfRule type="cellIs" priority="340" dxfId="0" operator="equal">
      <formula>0</formula>
    </cfRule>
  </conditionalFormatting>
  <conditionalFormatting sqref="U209:U223">
    <cfRule type="expression" priority="339" dxfId="0" stopIfTrue="1">
      <formula>AA209=0</formula>
    </cfRule>
  </conditionalFormatting>
  <conditionalFormatting sqref="R209:R223">
    <cfRule type="cellIs" priority="336" dxfId="1" operator="equal">
      <formula>FALSE</formula>
    </cfRule>
    <cfRule type="cellIs" priority="338" dxfId="64" operator="equal" stopIfTrue="1">
      <formula>"0"</formula>
    </cfRule>
  </conditionalFormatting>
  <conditionalFormatting sqref="R209:R223">
    <cfRule type="cellIs" priority="337" dxfId="63" operator="equal">
      <formula>0</formula>
    </cfRule>
  </conditionalFormatting>
  <conditionalFormatting sqref="K472 T375:T408 M375:P408 K375:K408">
    <cfRule type="cellIs" priority="315" dxfId="0" operator="equal">
      <formula>0</formula>
    </cfRule>
  </conditionalFormatting>
  <conditionalFormatting sqref="U375:U408">
    <cfRule type="expression" priority="314" dxfId="0" stopIfTrue="1">
      <formula>AA375=0</formula>
    </cfRule>
  </conditionalFormatting>
  <conditionalFormatting sqref="R375:R408">
    <cfRule type="cellIs" priority="311" dxfId="1" operator="equal">
      <formula>FALSE</formula>
    </cfRule>
    <cfRule type="cellIs" priority="313" dxfId="64" operator="equal" stopIfTrue="1">
      <formula>"0"</formula>
    </cfRule>
  </conditionalFormatting>
  <conditionalFormatting sqref="R375:R408">
    <cfRule type="cellIs" priority="312" dxfId="63" operator="equal">
      <formula>0</formula>
    </cfRule>
  </conditionalFormatting>
  <conditionalFormatting sqref="AC372:AE372">
    <cfRule type="iconSet" priority="310" dxfId="0">
      <iconSet iconSet="3Arrows">
        <cfvo type="percent" val="0"/>
        <cfvo type="percent" val="33"/>
        <cfvo type="percent" val="67"/>
      </iconSet>
    </cfRule>
  </conditionalFormatting>
  <conditionalFormatting sqref="K386:K396 M386:P396 T386:T396">
    <cfRule type="cellIs" priority="309" dxfId="0" operator="equal">
      <formula>0</formula>
    </cfRule>
  </conditionalFormatting>
  <conditionalFormatting sqref="U386:U396">
    <cfRule type="expression" priority="308" dxfId="0" stopIfTrue="1">
      <formula>AA386=0</formula>
    </cfRule>
  </conditionalFormatting>
  <conditionalFormatting sqref="R386:R396">
    <cfRule type="cellIs" priority="305" dxfId="1" operator="equal">
      <formula>FALSE</formula>
    </cfRule>
    <cfRule type="cellIs" priority="307" dxfId="64" operator="equal" stopIfTrue="1">
      <formula>"0"</formula>
    </cfRule>
  </conditionalFormatting>
  <conditionalFormatting sqref="R386:R396">
    <cfRule type="cellIs" priority="306" dxfId="63" operator="equal">
      <formula>0</formula>
    </cfRule>
  </conditionalFormatting>
  <conditionalFormatting sqref="T397:T398 M397:P398 K397:K398">
    <cfRule type="cellIs" priority="304" dxfId="0" operator="equal">
      <formula>0</formula>
    </cfRule>
  </conditionalFormatting>
  <conditionalFormatting sqref="U397:U398">
    <cfRule type="expression" priority="303" dxfId="0" stopIfTrue="1">
      <formula>AA397=0</formula>
    </cfRule>
  </conditionalFormatting>
  <conditionalFormatting sqref="R471">
    <cfRule type="cellIs" priority="290" dxfId="1" operator="equal">
      <formula>FALSE</formula>
    </cfRule>
    <cfRule type="cellIs" priority="292" dxfId="64" operator="equal" stopIfTrue="1">
      <formula>"0"</formula>
    </cfRule>
  </conditionalFormatting>
  <conditionalFormatting sqref="R471">
    <cfRule type="cellIs" priority="291" dxfId="63" operator="equal">
      <formula>0</formula>
    </cfRule>
  </conditionalFormatting>
  <conditionalFormatting sqref="AC484:AE484">
    <cfRule type="iconSet" priority="284" dxfId="0">
      <iconSet iconSet="3Arrows">
        <cfvo type="percent" val="0"/>
        <cfvo type="percent" val="33"/>
        <cfvo type="percent" val="67"/>
      </iconSet>
    </cfRule>
  </conditionalFormatting>
  <conditionalFormatting sqref="AC618:AE618">
    <cfRule type="iconSet" priority="248" dxfId="0">
      <iconSet iconSet="3Arrows">
        <cfvo type="percent" val="0"/>
        <cfvo type="percent" val="33"/>
        <cfvo type="percent" val="67"/>
      </iconSet>
    </cfRule>
  </conditionalFormatting>
  <conditionalFormatting sqref="M130:P130 K130 T130:Y130 AA130:AC130">
    <cfRule type="cellIs" priority="223" dxfId="0" operator="equal">
      <formula>0</formula>
    </cfRule>
  </conditionalFormatting>
  <conditionalFormatting sqref="R130">
    <cfRule type="cellIs" priority="218" dxfId="0" operator="equal">
      <formula>0</formula>
    </cfRule>
  </conditionalFormatting>
  <conditionalFormatting sqref="R177">
    <cfRule type="cellIs" priority="217" dxfId="0" operator="equal">
      <formula>0</formula>
    </cfRule>
  </conditionalFormatting>
  <conditionalFormatting sqref="T128 M128:P128 K128">
    <cfRule type="cellIs" priority="216" dxfId="0" operator="equal">
      <formula>0</formula>
    </cfRule>
  </conditionalFormatting>
  <conditionalFormatting sqref="U128">
    <cfRule type="expression" priority="215" dxfId="0" stopIfTrue="1">
      <formula>AA128=0</formula>
    </cfRule>
  </conditionalFormatting>
  <conditionalFormatting sqref="R128">
    <cfRule type="cellIs" priority="212" dxfId="1" operator="equal">
      <formula>FALSE</formula>
    </cfRule>
    <cfRule type="cellIs" priority="214" dxfId="64" operator="equal" stopIfTrue="1">
      <formula>"0"</formula>
    </cfRule>
  </conditionalFormatting>
  <conditionalFormatting sqref="R128">
    <cfRule type="cellIs" priority="213" dxfId="63" operator="equal">
      <formula>0</formula>
    </cfRule>
  </conditionalFormatting>
  <conditionalFormatting sqref="M144:P176 K144:K176 T144:T176">
    <cfRule type="cellIs" priority="211" dxfId="0" operator="equal">
      <formula>0</formula>
    </cfRule>
  </conditionalFormatting>
  <conditionalFormatting sqref="U144:U176">
    <cfRule type="expression" priority="210" dxfId="0" stopIfTrue="1">
      <formula>AA144=0</formula>
    </cfRule>
  </conditionalFormatting>
  <conditionalFormatting sqref="R144:R176">
    <cfRule type="cellIs" priority="207" dxfId="1" operator="equal">
      <formula>FALSE</formula>
    </cfRule>
    <cfRule type="cellIs" priority="209" dxfId="64" operator="equal" stopIfTrue="1">
      <formula>"0"</formula>
    </cfRule>
  </conditionalFormatting>
  <conditionalFormatting sqref="R144:R176">
    <cfRule type="cellIs" priority="208" dxfId="63" operator="equal">
      <formula>0</formula>
    </cfRule>
  </conditionalFormatting>
  <conditionalFormatting sqref="K224 M224:P224 T224">
    <cfRule type="cellIs" priority="206" dxfId="0" operator="equal">
      <formula>0</formula>
    </cfRule>
  </conditionalFormatting>
  <conditionalFormatting sqref="U224">
    <cfRule type="expression" priority="205" dxfId="0" stopIfTrue="1">
      <formula>AA224=0</formula>
    </cfRule>
  </conditionalFormatting>
  <conditionalFormatting sqref="R224">
    <cfRule type="cellIs" priority="203" dxfId="0" operator="equal">
      <formula>0</formula>
    </cfRule>
  </conditionalFormatting>
  <conditionalFormatting sqref="K302">
    <cfRule type="cellIs" priority="202" dxfId="0" operator="equal">
      <formula>0</formula>
    </cfRule>
  </conditionalFormatting>
  <conditionalFormatting sqref="K349">
    <cfRule type="cellIs" priority="196" dxfId="0" operator="equal">
      <formula>0</formula>
    </cfRule>
  </conditionalFormatting>
  <conditionalFormatting sqref="K409">
    <cfRule type="cellIs" priority="195" dxfId="0" operator="equal">
      <formula>0</formula>
    </cfRule>
  </conditionalFormatting>
  <conditionalFormatting sqref="K455">
    <cfRule type="cellIs" priority="194" dxfId="0" operator="equal">
      <formula>0</formula>
    </cfRule>
  </conditionalFormatting>
  <conditionalFormatting sqref="K521">
    <cfRule type="cellIs" priority="193" dxfId="0" operator="equal">
      <formula>0</formula>
    </cfRule>
  </conditionalFormatting>
  <conditionalFormatting sqref="K570">
    <cfRule type="cellIs" priority="192" dxfId="0" operator="equal">
      <formula>0</formula>
    </cfRule>
  </conditionalFormatting>
  <conditionalFormatting sqref="K655">
    <cfRule type="cellIs" priority="191" dxfId="0" operator="equal">
      <formula>0</formula>
    </cfRule>
  </conditionalFormatting>
  <conditionalFormatting sqref="K702">
    <cfRule type="cellIs" priority="190" dxfId="0" operator="equal">
      <formula>0</formula>
    </cfRule>
  </conditionalFormatting>
  <conditionalFormatting sqref="K45 M45:AD45">
    <cfRule type="cellIs" priority="189" dxfId="0" operator="equal">
      <formula>0</formula>
    </cfRule>
  </conditionalFormatting>
  <conditionalFormatting sqref="K621:K653 M621:P653 T621:T653">
    <cfRule type="cellIs" priority="184" dxfId="0" operator="equal">
      <formula>0</formula>
    </cfRule>
  </conditionalFormatting>
  <conditionalFormatting sqref="U621:U653">
    <cfRule type="expression" priority="183" dxfId="0" stopIfTrue="1">
      <formula>AA621=0</formula>
    </cfRule>
  </conditionalFormatting>
  <conditionalFormatting sqref="R621:R653">
    <cfRule type="cellIs" priority="180" dxfId="1" operator="equal">
      <formula>FALSE</formula>
    </cfRule>
    <cfRule type="cellIs" priority="182" dxfId="64" operator="equal" stopIfTrue="1">
      <formula>"0"</formula>
    </cfRule>
  </conditionalFormatting>
  <conditionalFormatting sqref="R621:R653">
    <cfRule type="cellIs" priority="181" dxfId="63" operator="equal">
      <formula>0</formula>
    </cfRule>
  </conditionalFormatting>
  <conditionalFormatting sqref="K583:K604 M583:P604 T583:T604">
    <cfRule type="cellIs" priority="179" dxfId="0" operator="equal">
      <formula>0</formula>
    </cfRule>
  </conditionalFormatting>
  <conditionalFormatting sqref="U583:U604">
    <cfRule type="expression" priority="178" dxfId="0" stopIfTrue="1">
      <formula>AA583=0</formula>
    </cfRule>
  </conditionalFormatting>
  <conditionalFormatting sqref="R583:R604">
    <cfRule type="cellIs" priority="175" dxfId="1" operator="equal">
      <formula>FALSE</formula>
    </cfRule>
    <cfRule type="cellIs" priority="177" dxfId="64" operator="equal" stopIfTrue="1">
      <formula>"0"</formula>
    </cfRule>
  </conditionalFormatting>
  <conditionalFormatting sqref="R583:R604">
    <cfRule type="cellIs" priority="176" dxfId="63" operator="equal">
      <formula>0</formula>
    </cfRule>
  </conditionalFormatting>
  <conditionalFormatting sqref="K536:K568 M536:P568 T536:T568">
    <cfRule type="cellIs" priority="174" dxfId="0" operator="equal">
      <formula>0</formula>
    </cfRule>
  </conditionalFormatting>
  <conditionalFormatting sqref="U536:U568">
    <cfRule type="expression" priority="173" dxfId="0" stopIfTrue="1">
      <formula>AA536=0</formula>
    </cfRule>
  </conditionalFormatting>
  <conditionalFormatting sqref="R536:R568">
    <cfRule type="cellIs" priority="170" dxfId="1" operator="equal">
      <formula>FALSE</formula>
    </cfRule>
    <cfRule type="cellIs" priority="172" dxfId="64" operator="equal" stopIfTrue="1">
      <formula>"0"</formula>
    </cfRule>
  </conditionalFormatting>
  <conditionalFormatting sqref="R536:R568">
    <cfRule type="cellIs" priority="171" dxfId="63" operator="equal">
      <formula>0</formula>
    </cfRule>
  </conditionalFormatting>
  <conditionalFormatting sqref="K487:K519 M487:P519 T487:T519">
    <cfRule type="cellIs" priority="169" dxfId="0" operator="equal">
      <formula>0</formula>
    </cfRule>
  </conditionalFormatting>
  <conditionalFormatting sqref="U487:U519">
    <cfRule type="expression" priority="168" dxfId="0" stopIfTrue="1">
      <formula>AA487=0</formula>
    </cfRule>
  </conditionalFormatting>
  <conditionalFormatting sqref="R487:R519">
    <cfRule type="cellIs" priority="165" dxfId="1" operator="equal">
      <formula>FALSE</formula>
    </cfRule>
    <cfRule type="cellIs" priority="167" dxfId="64" operator="equal" stopIfTrue="1">
      <formula>"0"</formula>
    </cfRule>
  </conditionalFormatting>
  <conditionalFormatting sqref="R487:R519">
    <cfRule type="cellIs" priority="166" dxfId="63" operator="equal">
      <formula>0</formula>
    </cfRule>
  </conditionalFormatting>
  <conditionalFormatting sqref="K872">
    <cfRule type="cellIs" priority="159" dxfId="0" operator="equal">
      <formula>0</formula>
    </cfRule>
  </conditionalFormatting>
  <conditionalFormatting sqref="U778:U787 U758:U775 U733:U744">
    <cfRule type="expression" priority="151" dxfId="0" stopIfTrue="1">
      <formula>AA734=0</formula>
    </cfRule>
  </conditionalFormatting>
  <conditionalFormatting sqref="K791">
    <cfRule type="cellIs" priority="132" dxfId="0" operator="equal">
      <formula>0</formula>
    </cfRule>
  </conditionalFormatting>
  <conditionalFormatting sqref="K747">
    <cfRule type="cellIs" priority="111" dxfId="0" operator="equal">
      <formula>0</formula>
    </cfRule>
  </conditionalFormatting>
  <conditionalFormatting sqref="U836:U841">
    <cfRule type="expression" priority="2525" dxfId="0" stopIfTrue="1">
      <formula>AA867=0</formula>
    </cfRule>
  </conditionalFormatting>
  <conditionalFormatting sqref="K835">
    <cfRule type="cellIs" priority="100" dxfId="0" operator="equal">
      <formula>0</formula>
    </cfRule>
  </conditionalFormatting>
  <conditionalFormatting sqref="K850 M850:V850">
    <cfRule type="cellIs" priority="99" dxfId="0" operator="equal">
      <formula>0</formula>
    </cfRule>
  </conditionalFormatting>
  <conditionalFormatting sqref="U788 U776 U745">
    <cfRule type="expression" priority="2540" dxfId="0" stopIfTrue="1">
      <formula>'Reg. Ventas'!#REF!=0</formula>
    </cfRule>
  </conditionalFormatting>
  <conditionalFormatting sqref="T789 M789:P789 K789">
    <cfRule type="cellIs" priority="72" dxfId="0" operator="equal">
      <formula>0</formula>
    </cfRule>
  </conditionalFormatting>
  <conditionalFormatting sqref="R789">
    <cfRule type="cellIs" priority="69" dxfId="1" operator="equal">
      <formula>FALSE</formula>
    </cfRule>
    <cfRule type="cellIs" priority="71" dxfId="64" operator="equal" stopIfTrue="1">
      <formula>"0"</formula>
    </cfRule>
  </conditionalFormatting>
  <conditionalFormatting sqref="R789">
    <cfRule type="cellIs" priority="70" dxfId="63" operator="equal">
      <formula>0</formula>
    </cfRule>
  </conditionalFormatting>
  <conditionalFormatting sqref="U789">
    <cfRule type="expression" priority="73" dxfId="0" stopIfTrue="1">
      <formula>'Reg. Ventas'!#REF!=0</formula>
    </cfRule>
  </conditionalFormatting>
  <conditionalFormatting sqref="T732 M732:P732 K732">
    <cfRule type="cellIs" priority="67" dxfId="0" operator="equal">
      <formula>0</formula>
    </cfRule>
  </conditionalFormatting>
  <conditionalFormatting sqref="R732">
    <cfRule type="cellIs" priority="64" dxfId="1" operator="equal">
      <formula>FALSE</formula>
    </cfRule>
    <cfRule type="cellIs" priority="66" dxfId="64" operator="equal" stopIfTrue="1">
      <formula>"0"</formula>
    </cfRule>
  </conditionalFormatting>
  <conditionalFormatting sqref="R732">
    <cfRule type="cellIs" priority="65" dxfId="63" operator="equal">
      <formula>0</formula>
    </cfRule>
  </conditionalFormatting>
  <conditionalFormatting sqref="K712:K731 M712:P731 T712:T731">
    <cfRule type="cellIs" priority="63" dxfId="0" operator="equal">
      <formula>0</formula>
    </cfRule>
  </conditionalFormatting>
  <conditionalFormatting sqref="U712:U731">
    <cfRule type="expression" priority="62" dxfId="0" stopIfTrue="1">
      <formula>AA712=0</formula>
    </cfRule>
  </conditionalFormatting>
  <conditionalFormatting sqref="R712:R731">
    <cfRule type="cellIs" priority="59" dxfId="1" operator="equal">
      <formula>FALSE</formula>
    </cfRule>
    <cfRule type="cellIs" priority="61" dxfId="64" operator="equal" stopIfTrue="1">
      <formula>"0"</formula>
    </cfRule>
  </conditionalFormatting>
  <conditionalFormatting sqref="R712:R731">
    <cfRule type="cellIs" priority="60" dxfId="63" operator="equal">
      <formula>0</formula>
    </cfRule>
  </conditionalFormatting>
  <conditionalFormatting sqref="T777 M777:P777 K777">
    <cfRule type="cellIs" priority="57" dxfId="0" operator="equal">
      <formula>0</formula>
    </cfRule>
  </conditionalFormatting>
  <conditionalFormatting sqref="R777">
    <cfRule type="cellIs" priority="54" dxfId="1" operator="equal">
      <formula>FALSE</formula>
    </cfRule>
    <cfRule type="cellIs" priority="56" dxfId="64" operator="equal" stopIfTrue="1">
      <formula>"0"</formula>
    </cfRule>
  </conditionalFormatting>
  <conditionalFormatting sqref="R777">
    <cfRule type="cellIs" priority="55" dxfId="63" operator="equal">
      <formula>0</formula>
    </cfRule>
  </conditionalFormatting>
  <conditionalFormatting sqref="U777">
    <cfRule type="expression" priority="58" dxfId="0" stopIfTrue="1">
      <formula>AA790=0</formula>
    </cfRule>
  </conditionalFormatting>
  <conditionalFormatting sqref="K758:K776 M758:P776 T758:T776">
    <cfRule type="cellIs" priority="52" dxfId="0" operator="equal">
      <formula>0</formula>
    </cfRule>
  </conditionalFormatting>
  <conditionalFormatting sqref="R758:R776">
    <cfRule type="cellIs" priority="49" dxfId="1" operator="equal">
      <formula>FALSE</formula>
    </cfRule>
    <cfRule type="cellIs" priority="51" dxfId="64" operator="equal" stopIfTrue="1">
      <formula>"0"</formula>
    </cfRule>
  </conditionalFormatting>
  <conditionalFormatting sqref="R758:R776">
    <cfRule type="cellIs" priority="50" dxfId="63" operator="equal">
      <formula>0</formula>
    </cfRule>
  </conditionalFormatting>
  <conditionalFormatting sqref="U776">
    <cfRule type="expression" priority="53" dxfId="0" stopIfTrue="1">
      <formula>'Reg. Ventas'!#REF!=0</formula>
    </cfRule>
  </conditionalFormatting>
  <conditionalFormatting sqref="U732">
    <cfRule type="expression" priority="2555" dxfId="0" stopIfTrue="1">
      <formula>'Reg. Ventas'!#REF!=0</formula>
    </cfRule>
  </conditionalFormatting>
  <conditionalFormatting sqref="U851:U861 U863:U871">
    <cfRule type="expression" priority="33" dxfId="0" stopIfTrue="1">
      <formula>AA851=0</formula>
    </cfRule>
  </conditionalFormatting>
  <conditionalFormatting sqref="T851:T861 M851:P861 K851:K861 K863:K871 M863:P871 T863:T871">
    <cfRule type="cellIs" priority="37" dxfId="0" operator="equal">
      <formula>0</formula>
    </cfRule>
  </conditionalFormatting>
  <conditionalFormatting sqref="R851:R861 R863:R871">
    <cfRule type="cellIs" priority="34" dxfId="1" operator="equal">
      <formula>FALSE</formula>
    </cfRule>
    <cfRule type="cellIs" priority="36" dxfId="64" operator="equal" stopIfTrue="1">
      <formula>"0"</formula>
    </cfRule>
  </conditionalFormatting>
  <conditionalFormatting sqref="R851:R861 R863:R871">
    <cfRule type="cellIs" priority="35" dxfId="63" operator="equal">
      <formula>0</formula>
    </cfRule>
  </conditionalFormatting>
  <conditionalFormatting sqref="K815 M815:P815 T815">
    <cfRule type="cellIs" priority="11" dxfId="0" operator="equal">
      <formula>0</formula>
    </cfRule>
  </conditionalFormatting>
  <conditionalFormatting sqref="K805 M805:P805 T805">
    <cfRule type="cellIs" priority="6" dxfId="0" operator="equal">
      <formula>0</formula>
    </cfRule>
  </conditionalFormatting>
  <conditionalFormatting sqref="U805">
    <cfRule type="expression" priority="5" dxfId="0" stopIfTrue="1">
      <formula>AA805=0</formula>
    </cfRule>
  </conditionalFormatting>
  <conditionalFormatting sqref="R805">
    <cfRule type="cellIs" priority="2" dxfId="1" operator="equal">
      <formula>FALSE</formula>
    </cfRule>
    <cfRule type="cellIs" priority="4" dxfId="64" operator="equal" stopIfTrue="1">
      <formula>"0"</formula>
    </cfRule>
  </conditionalFormatting>
  <conditionalFormatting sqref="R805">
    <cfRule type="cellIs" priority="3" dxfId="63" operator="equal">
      <formula>0</formula>
    </cfRule>
  </conditionalFormatting>
  <conditionalFormatting sqref="U815">
    <cfRule type="expression" priority="10" dxfId="0" stopIfTrue="1">
      <formula>AA815=0</formula>
    </cfRule>
  </conditionalFormatting>
  <conditionalFormatting sqref="R815">
    <cfRule type="cellIs" priority="7" dxfId="1" operator="equal">
      <formula>FALSE</formula>
    </cfRule>
    <cfRule type="cellIs" priority="9" dxfId="64" operator="equal" stopIfTrue="1">
      <formula>"0"</formula>
    </cfRule>
  </conditionalFormatting>
  <conditionalFormatting sqref="R815">
    <cfRule type="cellIs" priority="8" dxfId="63" operator="equal">
      <formula>0</formula>
    </cfRule>
  </conditionalFormatting>
  <conditionalFormatting sqref="T824 M824:P824 K824">
    <cfRule type="cellIs" priority="22" dxfId="0" operator="equal">
      <formula>0</formula>
    </cfRule>
  </conditionalFormatting>
  <conditionalFormatting sqref="U824">
    <cfRule type="expression" priority="21" dxfId="0" stopIfTrue="1">
      <formula>AA824=0</formula>
    </cfRule>
  </conditionalFormatting>
  <conditionalFormatting sqref="R824">
    <cfRule type="cellIs" priority="18" dxfId="1" operator="equal">
      <formula>FALSE</formula>
    </cfRule>
    <cfRule type="cellIs" priority="20" dxfId="64" operator="equal" stopIfTrue="1">
      <formula>"0"</formula>
    </cfRule>
  </conditionalFormatting>
  <conditionalFormatting sqref="R824">
    <cfRule type="cellIs" priority="19" dxfId="63" operator="equal">
      <formula>0</formula>
    </cfRule>
  </conditionalFormatting>
  <conditionalFormatting sqref="T862 M862:P862 K862">
    <cfRule type="cellIs" priority="17" dxfId="0" operator="equal">
      <formula>0</formula>
    </cfRule>
  </conditionalFormatting>
  <conditionalFormatting sqref="U862">
    <cfRule type="expression" priority="16" dxfId="0" stopIfTrue="1">
      <formula>AA862=0</formula>
    </cfRule>
  </conditionalFormatting>
  <conditionalFormatting sqref="R862">
    <cfRule type="cellIs" priority="13" dxfId="1" operator="equal">
      <formula>FALSE</formula>
    </cfRule>
    <cfRule type="cellIs" priority="15" dxfId="64" operator="equal" stopIfTrue="1">
      <formula>"0"</formula>
    </cfRule>
  </conditionalFormatting>
  <conditionalFormatting sqref="R862">
    <cfRule type="cellIs" priority="14" dxfId="63" operator="equal">
      <formula>0</formula>
    </cfRule>
  </conditionalFormatting>
  <conditionalFormatting sqref="AC850">
    <cfRule type="cellIs" priority="12" dxfId="0" operator="equal">
      <formula>0</formula>
    </cfRule>
  </conditionalFormatting>
  <conditionalFormatting sqref="U835:Y835">
    <cfRule type="cellIs" priority="1" dxfId="0" operator="equal">
      <formula>0</formula>
    </cfRule>
  </conditionalFormatting>
  <dataValidations count="2">
    <dataValidation allowBlank="1" showInputMessage="1" showErrorMessage="1" promptTitle="Tipo de Comprobante de Pago" prompt="     01 Factura&#10;     02 Recibo por Honorarios&#10;     03 Boleta de Venta&#10;     07 Nota de Crédito&#10;     08 Nota de Débito&#10;     12 Ticket de Máquina Registradora&#10;     20 Comprobante de Retención" errorTitle="Tipo de Comprobante de Pago" error="No se puede ingresar datos, Usted debe desplegar la lista y escoger el Tipo de Comprobante de Pago según lo establecido por la SUNAT en la Tabla 10. Atte. Alex." sqref="E11:E44"/>
    <dataValidation allowBlank="1" showInputMessage="1" showErrorMessage="1" prompt="tabla n° 01, operaciones sin " sqref="W10"/>
  </dataValidations>
  <printOptions horizontalCentered="1"/>
  <pageMargins left="0" right="0" top="0.5118110236220472" bottom="0.5905511811023623" header="0.31496062992125984" footer="0.5905511811023623"/>
  <pageSetup horizontalDpi="300" verticalDpi="3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B999"/>
  <sheetViews>
    <sheetView tabSelected="1" zoomScalePageLayoutView="0" workbookViewId="0" topLeftCell="K5">
      <selection activeCell="AP12" sqref="AP12"/>
    </sheetView>
  </sheetViews>
  <sheetFormatPr defaultColWidth="14.57421875" defaultRowHeight="12" customHeight="1"/>
  <cols>
    <col min="1" max="1" width="3.140625" style="33" customWidth="1"/>
    <col min="2" max="2" width="5.28125" style="33" customWidth="1"/>
    <col min="3" max="3" width="7.57421875" style="33" customWidth="1"/>
    <col min="4" max="4" width="4.57421875" style="33" customWidth="1"/>
    <col min="5" max="5" width="4.8515625" style="33" customWidth="1"/>
    <col min="6" max="6" width="5.57421875" style="33" hidden="1" customWidth="1"/>
    <col min="7" max="7" width="7.00390625" style="33" customWidth="1"/>
    <col min="8" max="8" width="4.421875" style="271" customWidth="1"/>
    <col min="9" max="9" width="10.28125" style="33" customWidth="1"/>
    <col min="10" max="10" width="25.28125" style="16" customWidth="1"/>
    <col min="11" max="11" width="7.57421875" style="45" customWidth="1"/>
    <col min="12" max="12" width="1.1484375" style="45" hidden="1" customWidth="1"/>
    <col min="13" max="13" width="7.421875" style="45" customWidth="1"/>
    <col min="14" max="14" width="6.28125" style="33" customWidth="1"/>
    <col min="15" max="15" width="0.13671875" style="33" hidden="1" customWidth="1"/>
    <col min="16" max="16" width="3.8515625" style="33" customWidth="1"/>
    <col min="17" max="17" width="7.00390625" style="33" customWidth="1"/>
    <col min="18" max="18" width="10.28125" style="33" hidden="1" customWidth="1"/>
    <col min="19" max="19" width="4.57421875" style="33" customWidth="1"/>
    <col min="20" max="20" width="6.28125" style="33" customWidth="1"/>
    <col min="21" max="21" width="6.7109375" style="33" hidden="1" customWidth="1"/>
    <col min="22" max="22" width="4.00390625" style="33" hidden="1" customWidth="1"/>
    <col min="23" max="23" width="3.57421875" style="33" customWidth="1"/>
    <col min="24" max="24" width="0.13671875" style="33" hidden="1" customWidth="1"/>
    <col min="25" max="25" width="7.8515625" style="46" customWidth="1"/>
    <col min="26" max="26" width="7.140625" style="33" customWidth="1"/>
    <col min="27" max="27" width="5.140625" style="33" customWidth="1"/>
    <col min="28" max="28" width="6.28125" style="33" customWidth="1"/>
    <col min="29" max="29" width="4.8515625" style="33" customWidth="1"/>
    <col min="30" max="30" width="4.57421875" style="33" customWidth="1"/>
    <col min="31" max="32" width="3.8515625" style="33" customWidth="1"/>
    <col min="33" max="33" width="5.421875" style="33" customWidth="1"/>
    <col min="34" max="34" width="4.421875" style="33" customWidth="1"/>
    <col min="35" max="35" width="8.57421875" style="33" customWidth="1"/>
    <col min="36" max="36" width="2.7109375" style="33" hidden="1" customWidth="1"/>
    <col min="37" max="37" width="9.8515625" style="33" customWidth="1"/>
    <col min="38" max="38" width="12.7109375" style="33" hidden="1" customWidth="1"/>
    <col min="39" max="39" width="10.7109375" style="33" customWidth="1"/>
    <col min="40" max="42" width="14.57421875" style="33" customWidth="1"/>
    <col min="43" max="43" width="0.13671875" style="33" customWidth="1"/>
    <col min="44" max="44" width="14.421875" style="33" customWidth="1"/>
    <col min="45" max="45" width="14.57421875" style="33" hidden="1" customWidth="1"/>
    <col min="46" max="16384" width="14.57421875" style="33" customWidth="1"/>
  </cols>
  <sheetData>
    <row r="1" spans="1:65" ht="13.5">
      <c r="A1" s="150"/>
      <c r="B1" s="150"/>
      <c r="C1" s="150"/>
      <c r="D1" s="150"/>
      <c r="E1" s="150"/>
      <c r="F1" s="150"/>
      <c r="G1" s="150"/>
      <c r="H1" s="270"/>
      <c r="I1" s="150"/>
      <c r="J1" s="155"/>
      <c r="K1" s="171"/>
      <c r="L1" s="171"/>
      <c r="M1" s="171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7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V1" s="271"/>
      <c r="AX1" s="16"/>
      <c r="AY1" s="45"/>
      <c r="AZ1" s="45"/>
      <c r="BA1" s="45"/>
      <c r="BM1" s="46"/>
    </row>
    <row r="2" spans="1:80" s="4" customFormat="1" ht="41.25" customHeight="1">
      <c r="A2" s="409" t="s">
        <v>27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152"/>
      <c r="AI2" s="152"/>
      <c r="AJ2" s="152"/>
      <c r="AK2" s="152"/>
      <c r="AL2" s="152"/>
      <c r="AM2" s="152"/>
      <c r="AO2" s="33"/>
      <c r="AP2" s="33"/>
      <c r="AQ2" s="33"/>
      <c r="AR2" s="33"/>
      <c r="AS2" s="33"/>
      <c r="AT2" s="33"/>
      <c r="AU2" s="33"/>
      <c r="AV2" s="271"/>
      <c r="AW2" s="33"/>
      <c r="AX2" s="16"/>
      <c r="AY2" s="45"/>
      <c r="AZ2" s="45"/>
      <c r="BA2" s="45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46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</row>
    <row r="3" spans="1:80" s="4" customFormat="1" ht="12" customHeight="1">
      <c r="A3" s="151" t="s">
        <v>151</v>
      </c>
      <c r="B3" s="152"/>
      <c r="C3" s="152"/>
      <c r="D3" s="422" t="s">
        <v>1947</v>
      </c>
      <c r="E3" s="422"/>
      <c r="F3" s="349">
        <f>'Informacion General'!$C$7</f>
        <v>0</v>
      </c>
      <c r="G3" s="349">
        <v>2018</v>
      </c>
      <c r="H3" s="268"/>
      <c r="I3" s="293"/>
      <c r="J3" s="152"/>
      <c r="K3" s="153"/>
      <c r="L3" s="153"/>
      <c r="M3" s="153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4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O3" s="33"/>
      <c r="AP3" s="33"/>
      <c r="AQ3" s="33"/>
      <c r="AR3" s="33"/>
      <c r="AS3" s="33"/>
      <c r="AT3" s="33"/>
      <c r="AU3" s="33"/>
      <c r="AV3" s="271"/>
      <c r="AW3" s="33"/>
      <c r="AX3" s="16"/>
      <c r="AY3" s="45"/>
      <c r="AZ3" s="45"/>
      <c r="BA3" s="45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46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</row>
    <row r="4" spans="1:80" s="4" customFormat="1" ht="12" customHeight="1">
      <c r="A4" s="151" t="s">
        <v>145</v>
      </c>
      <c r="B4" s="152"/>
      <c r="C4" s="152"/>
      <c r="D4" s="350"/>
      <c r="E4" s="345"/>
      <c r="F4" s="351"/>
      <c r="G4" s="352"/>
      <c r="H4" s="268"/>
      <c r="I4" s="152"/>
      <c r="J4" s="152"/>
      <c r="K4" s="153"/>
      <c r="L4" s="153"/>
      <c r="M4" s="153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4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O4" s="33"/>
      <c r="AP4" s="33"/>
      <c r="AQ4" s="33"/>
      <c r="AR4" s="33"/>
      <c r="AS4" s="33"/>
      <c r="AT4" s="33"/>
      <c r="AU4" s="33"/>
      <c r="AV4" s="271"/>
      <c r="AW4" s="33"/>
      <c r="AX4" s="16"/>
      <c r="AY4" s="45"/>
      <c r="AZ4" s="45"/>
      <c r="BA4" s="45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46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</row>
    <row r="5" spans="1:80" s="16" customFormat="1" ht="19.5" customHeight="1">
      <c r="A5" s="151" t="s">
        <v>1352</v>
      </c>
      <c r="B5" s="152"/>
      <c r="C5" s="152"/>
      <c r="D5" s="345"/>
      <c r="E5" s="346"/>
      <c r="F5" s="353"/>
      <c r="G5" s="352"/>
      <c r="H5" s="268"/>
      <c r="I5" s="152"/>
      <c r="J5" s="152"/>
      <c r="K5" s="153"/>
      <c r="L5" s="153"/>
      <c r="M5" s="153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4"/>
      <c r="Z5" s="152"/>
      <c r="AA5" s="152"/>
      <c r="AB5" s="152"/>
      <c r="AC5" s="152"/>
      <c r="AD5" s="152"/>
      <c r="AE5" s="152"/>
      <c r="AF5" s="152"/>
      <c r="AG5" s="152"/>
      <c r="AH5" s="155"/>
      <c r="AI5" s="155"/>
      <c r="AJ5" s="155"/>
      <c r="AK5" s="155"/>
      <c r="AL5" s="155"/>
      <c r="AM5" s="155"/>
      <c r="AO5" s="33"/>
      <c r="AP5" s="33"/>
      <c r="AQ5" s="33"/>
      <c r="AR5" s="33"/>
      <c r="AS5" s="33"/>
      <c r="AT5" s="33"/>
      <c r="AU5" s="33"/>
      <c r="AV5" s="271"/>
      <c r="AW5" s="33"/>
      <c r="AY5" s="45"/>
      <c r="AZ5" s="45"/>
      <c r="BA5" s="45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46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</row>
    <row r="6" spans="1:80" s="16" customFormat="1" ht="17.25" customHeight="1" hidden="1">
      <c r="A6" s="155"/>
      <c r="B6" s="156"/>
      <c r="C6" s="156"/>
      <c r="D6" s="156"/>
      <c r="E6" s="156"/>
      <c r="F6" s="156"/>
      <c r="G6" s="156"/>
      <c r="H6" s="269"/>
      <c r="I6" s="155"/>
      <c r="J6" s="155"/>
      <c r="K6" s="157"/>
      <c r="L6" s="157"/>
      <c r="M6" s="157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8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O6" s="33"/>
      <c r="AP6" s="33"/>
      <c r="AQ6" s="33"/>
      <c r="AR6" s="33"/>
      <c r="AS6" s="33"/>
      <c r="AT6" s="33"/>
      <c r="AU6" s="33"/>
      <c r="AV6" s="271"/>
      <c r="AW6" s="33"/>
      <c r="AY6" s="45"/>
      <c r="AZ6" s="45"/>
      <c r="BA6" s="45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46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s="114" customFormat="1" ht="30.75" customHeight="1">
      <c r="A7" s="398" t="s">
        <v>34</v>
      </c>
      <c r="B7" s="398" t="s">
        <v>21</v>
      </c>
      <c r="C7" s="398" t="s">
        <v>1357</v>
      </c>
      <c r="D7" s="404" t="s">
        <v>138</v>
      </c>
      <c r="E7" s="405"/>
      <c r="F7" s="405"/>
      <c r="G7" s="406"/>
      <c r="H7" s="404" t="s">
        <v>25</v>
      </c>
      <c r="I7" s="405"/>
      <c r="J7" s="406"/>
      <c r="K7" s="410" t="s">
        <v>136</v>
      </c>
      <c r="L7" s="411"/>
      <c r="M7" s="412"/>
      <c r="N7" s="416" t="s">
        <v>178</v>
      </c>
      <c r="O7" s="417"/>
      <c r="P7" s="418"/>
      <c r="Q7" s="416" t="s">
        <v>173</v>
      </c>
      <c r="R7" s="417"/>
      <c r="S7" s="418"/>
      <c r="T7" s="398" t="s">
        <v>174</v>
      </c>
      <c r="U7" s="401" t="s">
        <v>179</v>
      </c>
      <c r="V7" s="401" t="s">
        <v>180</v>
      </c>
      <c r="W7" s="398" t="s">
        <v>73</v>
      </c>
      <c r="X7" s="398" t="s">
        <v>175</v>
      </c>
      <c r="Y7" s="423" t="s">
        <v>19</v>
      </c>
      <c r="Z7" s="398" t="s">
        <v>160</v>
      </c>
      <c r="AA7" s="416" t="s">
        <v>176</v>
      </c>
      <c r="AB7" s="418"/>
      <c r="AC7" s="398" t="s">
        <v>167</v>
      </c>
      <c r="AD7" s="416" t="s">
        <v>177</v>
      </c>
      <c r="AE7" s="417"/>
      <c r="AF7" s="417"/>
      <c r="AG7" s="418"/>
      <c r="AH7" s="159"/>
      <c r="AI7" s="159"/>
      <c r="AJ7" s="159"/>
      <c r="AK7" s="159"/>
      <c r="AL7" s="159"/>
      <c r="AM7" s="159"/>
      <c r="AO7" s="33"/>
      <c r="AP7" s="33"/>
      <c r="AQ7" s="33"/>
      <c r="AR7" s="33"/>
      <c r="AS7" s="33"/>
      <c r="AT7" s="33"/>
      <c r="AU7" s="33"/>
      <c r="AV7" s="271"/>
      <c r="AW7" s="33"/>
      <c r="AX7" s="16"/>
      <c r="AY7" s="45"/>
      <c r="AZ7" s="45"/>
      <c r="BA7" s="45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46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s="114" customFormat="1" ht="16.5" customHeight="1">
      <c r="A8" s="399"/>
      <c r="B8" s="399"/>
      <c r="C8" s="399"/>
      <c r="D8" s="398" t="s">
        <v>16</v>
      </c>
      <c r="E8" s="398" t="s">
        <v>172</v>
      </c>
      <c r="F8" s="398" t="s">
        <v>154</v>
      </c>
      <c r="G8" s="398" t="s">
        <v>26</v>
      </c>
      <c r="H8" s="404" t="s">
        <v>24</v>
      </c>
      <c r="I8" s="406"/>
      <c r="J8" s="407" t="s">
        <v>18</v>
      </c>
      <c r="K8" s="413"/>
      <c r="L8" s="414"/>
      <c r="M8" s="415"/>
      <c r="N8" s="419"/>
      <c r="O8" s="420"/>
      <c r="P8" s="421"/>
      <c r="Q8" s="419"/>
      <c r="R8" s="420"/>
      <c r="S8" s="421"/>
      <c r="T8" s="399"/>
      <c r="U8" s="402"/>
      <c r="V8" s="402"/>
      <c r="W8" s="399"/>
      <c r="X8" s="399"/>
      <c r="Y8" s="424"/>
      <c r="Z8" s="399"/>
      <c r="AA8" s="419"/>
      <c r="AB8" s="421"/>
      <c r="AC8" s="399"/>
      <c r="AD8" s="419"/>
      <c r="AE8" s="420"/>
      <c r="AF8" s="420"/>
      <c r="AG8" s="421"/>
      <c r="AH8" s="159"/>
      <c r="AI8" s="160" t="s">
        <v>161</v>
      </c>
      <c r="AJ8" s="161" t="s">
        <v>134</v>
      </c>
      <c r="AK8" s="162" t="s">
        <v>159</v>
      </c>
      <c r="AL8" s="163" t="s">
        <v>157</v>
      </c>
      <c r="AM8" s="164" t="s">
        <v>137</v>
      </c>
      <c r="AO8" s="33"/>
      <c r="AP8" s="33"/>
      <c r="AQ8" s="33"/>
      <c r="AR8" s="33"/>
      <c r="AS8" s="33"/>
      <c r="AT8" s="33"/>
      <c r="AU8" s="33"/>
      <c r="AV8" s="271"/>
      <c r="AW8" s="33"/>
      <c r="AX8" s="16"/>
      <c r="AY8" s="45"/>
      <c r="AZ8" s="45"/>
      <c r="BA8" s="45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46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</row>
    <row r="9" spans="1:80" s="114" customFormat="1" ht="20.25" customHeight="1">
      <c r="A9" s="400"/>
      <c r="B9" s="400"/>
      <c r="C9" s="400"/>
      <c r="D9" s="400"/>
      <c r="E9" s="400"/>
      <c r="F9" s="400"/>
      <c r="G9" s="400"/>
      <c r="H9" s="333" t="s">
        <v>16</v>
      </c>
      <c r="I9" s="334" t="s">
        <v>17</v>
      </c>
      <c r="J9" s="408"/>
      <c r="K9" s="335" t="s">
        <v>20</v>
      </c>
      <c r="L9" s="311" t="s">
        <v>153</v>
      </c>
      <c r="M9" s="336" t="s">
        <v>78</v>
      </c>
      <c r="N9" s="337" t="s">
        <v>20</v>
      </c>
      <c r="O9" s="311" t="s">
        <v>153</v>
      </c>
      <c r="P9" s="338" t="s">
        <v>78</v>
      </c>
      <c r="Q9" s="337" t="s">
        <v>20</v>
      </c>
      <c r="R9" s="311" t="s">
        <v>153</v>
      </c>
      <c r="S9" s="337" t="s">
        <v>78</v>
      </c>
      <c r="T9" s="400"/>
      <c r="U9" s="403"/>
      <c r="V9" s="403"/>
      <c r="W9" s="400"/>
      <c r="X9" s="400"/>
      <c r="Y9" s="425"/>
      <c r="Z9" s="400"/>
      <c r="AA9" s="337" t="s">
        <v>17</v>
      </c>
      <c r="AB9" s="337" t="s">
        <v>35</v>
      </c>
      <c r="AC9" s="400"/>
      <c r="AD9" s="339" t="s">
        <v>22</v>
      </c>
      <c r="AE9" s="339" t="s">
        <v>16</v>
      </c>
      <c r="AF9" s="339" t="s">
        <v>23</v>
      </c>
      <c r="AG9" s="339" t="s">
        <v>1356</v>
      </c>
      <c r="AH9" s="155"/>
      <c r="AI9" s="166"/>
      <c r="AJ9" s="167">
        <f>ROUND(AI9*(AC10),2)</f>
        <v>0</v>
      </c>
      <c r="AK9" s="296"/>
      <c r="AL9" s="167">
        <f>AJ9+AK9</f>
        <v>0</v>
      </c>
      <c r="AM9" s="169" t="s">
        <v>1126</v>
      </c>
      <c r="AN9" s="33"/>
      <c r="AO9" s="33"/>
      <c r="AP9" s="33"/>
      <c r="AQ9" s="33"/>
      <c r="AR9" s="33"/>
      <c r="AS9" s="33"/>
      <c r="AT9" s="33"/>
      <c r="AU9" s="33"/>
      <c r="AV9" s="271"/>
      <c r="AW9" s="33"/>
      <c r="AX9" s="16"/>
      <c r="AY9" s="45"/>
      <c r="AZ9" s="45"/>
      <c r="BA9" s="45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46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</row>
    <row r="10" spans="1:65" ht="12.75" customHeight="1">
      <c r="A10" s="312">
        <v>1</v>
      </c>
      <c r="B10" s="313">
        <v>12</v>
      </c>
      <c r="C10" s="348" t="s">
        <v>2207</v>
      </c>
      <c r="D10" s="314">
        <v>1</v>
      </c>
      <c r="E10" s="348" t="s">
        <v>2214</v>
      </c>
      <c r="F10" s="315"/>
      <c r="G10" s="316">
        <v>159</v>
      </c>
      <c r="H10" s="314">
        <v>6</v>
      </c>
      <c r="I10" s="347" t="s">
        <v>2215</v>
      </c>
      <c r="J10" s="309" t="s">
        <v>2216</v>
      </c>
      <c r="K10" s="317">
        <f>ROUND(L10,2)</f>
        <v>2822.03</v>
      </c>
      <c r="L10" s="318">
        <f>IF(AM10="1",(AL10/'Base de datos'!$V$10),0)</f>
        <v>2822.0338983050847</v>
      </c>
      <c r="M10" s="317">
        <f>IF(L10&lt;&gt;"",ROUND((L10*'Base de datos'!$U$10),2),0)</f>
        <v>507.97</v>
      </c>
      <c r="N10" s="317">
        <f>ROUND(O10,2)</f>
        <v>0</v>
      </c>
      <c r="O10" s="317">
        <f>IF(AM10="2",(AL10/'[5]Tasa IGV'!$G$5),0)</f>
        <v>0</v>
      </c>
      <c r="P10" s="317">
        <f>IF(O10&lt;&gt;"",ROUND((O10*'[3]Tasa IGV'!$F$5),2),0)</f>
        <v>0</v>
      </c>
      <c r="Q10" s="317">
        <f>IF(AM10="3",ROUND((AJ10+AK10)/(1.19),2),0)</f>
        <v>0</v>
      </c>
      <c r="R10" s="317">
        <f>IF(AM10="3",(AL10/'[5]Tasa IGV'!$G$5),0)</f>
        <v>0</v>
      </c>
      <c r="S10" s="317">
        <f>IF(R10&lt;&gt;"",ROUND((R10*'[5]Tasa IGV'!$F$5),2),0)</f>
        <v>0</v>
      </c>
      <c r="T10" s="317">
        <f>IF(AM10="4",ROUND((AL10)*(1),2),0)</f>
        <v>0</v>
      </c>
      <c r="U10" s="319">
        <f>+K10+N10+Q10+T10</f>
        <v>2822.03</v>
      </c>
      <c r="V10" s="320">
        <f>M10+P10+S10</f>
        <v>507.97</v>
      </c>
      <c r="W10" s="321"/>
      <c r="X10" s="321"/>
      <c r="Y10" s="322">
        <f>IF(AM10="1",K10+M10+X10,IF(AM10="2",N10+P10+X10,IF(AM10="3",Q10+S10+X10,IF(AM10="4",T10+X10))))</f>
        <v>3330</v>
      </c>
      <c r="Z10" s="323"/>
      <c r="AA10" s="324"/>
      <c r="AB10" s="325"/>
      <c r="AC10" s="326" t="b">
        <f>IF(AI10&lt;&gt;0,VLOOKUP(#REF!,'[4]Base de datos'!$N$3:$O$370,2,0))</f>
        <v>0</v>
      </c>
      <c r="AD10" s="325"/>
      <c r="AE10" s="314"/>
      <c r="AF10" s="316"/>
      <c r="AG10" s="327"/>
      <c r="AH10" s="328"/>
      <c r="AI10" s="329"/>
      <c r="AJ10" s="330">
        <f>ROUND(AI10*(AC10),2)</f>
        <v>0</v>
      </c>
      <c r="AK10" s="331">
        <v>3330</v>
      </c>
      <c r="AL10" s="330">
        <f>AJ10+AK10</f>
        <v>3330</v>
      </c>
      <c r="AM10" s="332" t="s">
        <v>1126</v>
      </c>
      <c r="AV10" s="271"/>
      <c r="AX10" s="16"/>
      <c r="AY10" s="45"/>
      <c r="AZ10" s="45"/>
      <c r="BA10" s="45"/>
      <c r="BM10" s="46"/>
    </row>
    <row r="11" spans="1:65" ht="12" customHeight="1">
      <c r="A11" s="312">
        <v>2</v>
      </c>
      <c r="B11" s="313">
        <v>18</v>
      </c>
      <c r="C11" s="348" t="s">
        <v>2213</v>
      </c>
      <c r="D11" s="314">
        <v>1</v>
      </c>
      <c r="E11" s="348" t="s">
        <v>2214</v>
      </c>
      <c r="F11" s="315"/>
      <c r="G11" s="316">
        <v>236</v>
      </c>
      <c r="H11" s="314">
        <v>6</v>
      </c>
      <c r="I11" s="347" t="s">
        <v>2215</v>
      </c>
      <c r="J11" s="309" t="s">
        <v>2216</v>
      </c>
      <c r="K11" s="317">
        <f>ROUND(L11,2)</f>
        <v>2871.19</v>
      </c>
      <c r="L11" s="318">
        <f>IF(AM11="1",(AL11/'Base de datos'!$V$10),0)</f>
        <v>2871.1864406779664</v>
      </c>
      <c r="M11" s="317">
        <f>IF(L11&lt;&gt;"",ROUND((L11*'Base de datos'!$U$10),2),0)</f>
        <v>516.81</v>
      </c>
      <c r="N11" s="317">
        <f>ROUND(O11,2)</f>
        <v>0</v>
      </c>
      <c r="O11" s="317">
        <f>IF(AM11="2",(AL11/'[5]Tasa IGV'!$G$5),0)</f>
        <v>0</v>
      </c>
      <c r="P11" s="317">
        <f>IF(O11&lt;&gt;"",ROUND((O11*'[3]Tasa IGV'!$F$5),2),0)</f>
        <v>0</v>
      </c>
      <c r="Q11" s="317">
        <f>IF(AM11="3",ROUND((AJ11+AK11)/(1.19),2),0)</f>
        <v>0</v>
      </c>
      <c r="R11" s="317">
        <f>IF(AM11="3",(AL11/'[5]Tasa IGV'!$G$5),0)</f>
        <v>0</v>
      </c>
      <c r="S11" s="317">
        <f>IF(R11&lt;&gt;"",ROUND((R11*'[5]Tasa IGV'!$F$5),2),0)</f>
        <v>0</v>
      </c>
      <c r="T11" s="317">
        <f>IF(AM11="4",ROUND((AL11)*(1),2),0)</f>
        <v>0</v>
      </c>
      <c r="U11" s="319">
        <f>+K11+N11+Q11+T11</f>
        <v>2871.19</v>
      </c>
      <c r="V11" s="320">
        <f>M11+P11+S11</f>
        <v>516.81</v>
      </c>
      <c r="W11" s="321"/>
      <c r="X11" s="321"/>
      <c r="Y11" s="322">
        <f>IF(AM11="1",K11+M11+X11,IF(AM11="2",N11+P11+X11,IF(AM11="3",Q11+S11+X11,IF(AM11="4",T11+X11))))</f>
        <v>3388</v>
      </c>
      <c r="Z11" s="323"/>
      <c r="AA11" s="324"/>
      <c r="AB11" s="325"/>
      <c r="AC11" s="326" t="b">
        <f>IF(AI11&lt;&gt;0,VLOOKUP(#REF!,'[4]Base de datos'!$N$3:$O$370,2,0))</f>
        <v>0</v>
      </c>
      <c r="AD11" s="325"/>
      <c r="AE11" s="314"/>
      <c r="AF11" s="316"/>
      <c r="AG11" s="327"/>
      <c r="AH11" s="328"/>
      <c r="AI11" s="329"/>
      <c r="AJ11" s="330">
        <f>ROUND(AI11*(AC11),2)</f>
        <v>0</v>
      </c>
      <c r="AK11" s="331">
        <v>3388</v>
      </c>
      <c r="AL11" s="330">
        <f>AJ11+AK11</f>
        <v>3388</v>
      </c>
      <c r="AM11" s="332" t="s">
        <v>1126</v>
      </c>
      <c r="AV11" s="271"/>
      <c r="AX11" s="16"/>
      <c r="AY11" s="45"/>
      <c r="AZ11" s="45"/>
      <c r="BA11" s="45"/>
      <c r="BM11" s="46"/>
    </row>
    <row r="12" spans="1:65" ht="12" customHeight="1">
      <c r="A12" s="312">
        <v>3</v>
      </c>
      <c r="B12" s="313">
        <v>23</v>
      </c>
      <c r="C12" s="348" t="s">
        <v>2153</v>
      </c>
      <c r="D12" s="314">
        <v>1</v>
      </c>
      <c r="E12" s="348" t="s">
        <v>2217</v>
      </c>
      <c r="F12" s="315"/>
      <c r="G12" s="316">
        <v>394</v>
      </c>
      <c r="H12" s="314">
        <v>6</v>
      </c>
      <c r="I12" s="347" t="s">
        <v>2085</v>
      </c>
      <c r="J12" s="309" t="str">
        <f>IF(I12&lt;&gt;0,VLOOKUP(I12,'Base de datos'!$Y$3:$Z$448,2,0),"")</f>
        <v>DIAZ CORDOVA LUZ ALEJANDRINA</v>
      </c>
      <c r="K12" s="317">
        <f>ROUND(L12,2)</f>
        <v>1647.47</v>
      </c>
      <c r="L12" s="318">
        <f>IF(AM12="1",(AL12/'Base de datos'!$V$10),0)</f>
        <v>1647.4661016949153</v>
      </c>
      <c r="M12" s="317">
        <f>IF(L12&lt;&gt;"",ROUND((L12*'Base de datos'!$U$10),2),0)</f>
        <v>296.54</v>
      </c>
      <c r="N12" s="317">
        <f>ROUND(O12,2)</f>
        <v>0</v>
      </c>
      <c r="O12" s="317">
        <f>IF(AM12="2",(AL12/'[5]Tasa IGV'!$G$5),0)</f>
        <v>0</v>
      </c>
      <c r="P12" s="317">
        <f>IF(O12&lt;&gt;"",ROUND((O12*'[3]Tasa IGV'!$F$5),2),0)</f>
        <v>0</v>
      </c>
      <c r="Q12" s="317">
        <f>IF(AM12="3",ROUND((AJ12+AK12)/(1.19),2),0)</f>
        <v>0</v>
      </c>
      <c r="R12" s="317">
        <f>IF(AM12="3",(AL12/'[5]Tasa IGV'!$G$5),0)</f>
        <v>0</v>
      </c>
      <c r="S12" s="317">
        <f>IF(R12&lt;&gt;"",ROUND((R12*'[5]Tasa IGV'!$F$5),2),0)</f>
        <v>0</v>
      </c>
      <c r="T12" s="317">
        <f>IF(AM12="4",ROUND((AL12)*(1),2),0)</f>
        <v>0</v>
      </c>
      <c r="U12" s="319">
        <f>+K12+N12+Q12+T12</f>
        <v>1647.47</v>
      </c>
      <c r="V12" s="320">
        <f>M12+P12+S12</f>
        <v>296.54</v>
      </c>
      <c r="W12" s="321"/>
      <c r="X12" s="321"/>
      <c r="Y12" s="322">
        <f>IF(AM12="1",K12+M12+X12,IF(AM12="2",N12+P12+X12,IF(AM12="3",Q12+S12+X12,IF(AM12="4",T12+X12))))</f>
        <v>1944.01</v>
      </c>
      <c r="Z12" s="323"/>
      <c r="AA12" s="324"/>
      <c r="AB12" s="325"/>
      <c r="AC12" s="326" t="b">
        <f>IF(AI12&lt;&gt;0,VLOOKUP(#REF!,'[4]Base de datos'!$N$3:$O$370,2,0))</f>
        <v>0</v>
      </c>
      <c r="AD12" s="325"/>
      <c r="AE12" s="314"/>
      <c r="AF12" s="316"/>
      <c r="AG12" s="327"/>
      <c r="AH12" s="328"/>
      <c r="AI12" s="329"/>
      <c r="AJ12" s="330">
        <f>ROUND(AI12*(AC12),2)</f>
        <v>0</v>
      </c>
      <c r="AK12" s="331">
        <v>1944.01</v>
      </c>
      <c r="AL12" s="330">
        <f>AJ12+AK12</f>
        <v>1944.01</v>
      </c>
      <c r="AM12" s="332" t="s">
        <v>1126</v>
      </c>
      <c r="AV12" s="271"/>
      <c r="AX12" s="16"/>
      <c r="AY12" s="45"/>
      <c r="AZ12" s="45"/>
      <c r="BA12" s="45"/>
      <c r="BM12" s="46"/>
    </row>
    <row r="13" spans="1:65" ht="12" customHeight="1">
      <c r="A13" s="312">
        <v>4</v>
      </c>
      <c r="B13" s="313">
        <v>26</v>
      </c>
      <c r="C13" s="348" t="s">
        <v>2183</v>
      </c>
      <c r="D13" s="314">
        <v>1</v>
      </c>
      <c r="E13" s="348" t="s">
        <v>2214</v>
      </c>
      <c r="F13" s="315"/>
      <c r="G13" s="316">
        <v>277</v>
      </c>
      <c r="H13" s="314">
        <v>6</v>
      </c>
      <c r="I13" s="347">
        <v>10271537111</v>
      </c>
      <c r="J13" s="309" t="s">
        <v>2216</v>
      </c>
      <c r="K13" s="317">
        <f>ROUND(L13,2)</f>
        <v>2822.03</v>
      </c>
      <c r="L13" s="318">
        <f>IF(AM13="1",(AL13/'Base de datos'!$V$10),0)</f>
        <v>2822.0338983050847</v>
      </c>
      <c r="M13" s="317">
        <f>IF(L13&lt;&gt;"",ROUND((L13*'Base de datos'!$U$10),2),0)</f>
        <v>507.97</v>
      </c>
      <c r="N13" s="317">
        <f>ROUND(O13,2)</f>
        <v>0</v>
      </c>
      <c r="O13" s="317">
        <f>IF(AM13="2",(AL13/'[5]Tasa IGV'!$G$5),0)</f>
        <v>0</v>
      </c>
      <c r="P13" s="317">
        <f>IF(O13&lt;&gt;"",ROUND((O13*'[3]Tasa IGV'!$F$5),2),0)</f>
        <v>0</v>
      </c>
      <c r="Q13" s="317">
        <f>IF(AM13="3",ROUND((AJ13+AK13)/(1.19),2),0)</f>
        <v>0</v>
      </c>
      <c r="R13" s="317">
        <f>IF(AM13="3",(AL13/'[5]Tasa IGV'!$G$5),0)</f>
        <v>0</v>
      </c>
      <c r="S13" s="317">
        <f>IF(R13&lt;&gt;"",ROUND((R13*'[5]Tasa IGV'!$F$5),2),0)</f>
        <v>0</v>
      </c>
      <c r="T13" s="317">
        <f>IF(AM13="4",ROUND((AL13)*(1),2),0)</f>
        <v>0</v>
      </c>
      <c r="U13" s="319">
        <f>+K13+N13+Q13+T13</f>
        <v>2822.03</v>
      </c>
      <c r="V13" s="320">
        <f>M13+P13+S13</f>
        <v>507.97</v>
      </c>
      <c r="W13" s="321"/>
      <c r="X13" s="321"/>
      <c r="Y13" s="322">
        <f>IF(AM13="1",K13+M13+X13,IF(AM13="2",N13+P13+X13,IF(AM13="3",Q13+S13+X13,IF(AM13="4",T13+X13))))</f>
        <v>3330</v>
      </c>
      <c r="Z13" s="323"/>
      <c r="AA13" s="324"/>
      <c r="AB13" s="325"/>
      <c r="AC13" s="326" t="b">
        <f>IF(AI13&lt;&gt;0,VLOOKUP(#REF!,'[4]Base de datos'!$N$3:$O$370,2,0))</f>
        <v>0</v>
      </c>
      <c r="AD13" s="325"/>
      <c r="AE13" s="314"/>
      <c r="AF13" s="316"/>
      <c r="AG13" s="327"/>
      <c r="AH13" s="328"/>
      <c r="AI13" s="329"/>
      <c r="AJ13" s="330">
        <f>ROUND(AI13*(AC13),2)</f>
        <v>0</v>
      </c>
      <c r="AK13" s="331">
        <v>3330</v>
      </c>
      <c r="AL13" s="330">
        <f>AJ13+AK13</f>
        <v>3330</v>
      </c>
      <c r="AM13" s="332" t="s">
        <v>1126</v>
      </c>
      <c r="AV13" s="271"/>
      <c r="AX13" s="16"/>
      <c r="AY13" s="45"/>
      <c r="AZ13" s="45"/>
      <c r="BA13" s="45"/>
      <c r="BM13" s="46"/>
    </row>
    <row r="14" spans="1:65" ht="15.75" customHeight="1" thickBot="1">
      <c r="A14" s="328"/>
      <c r="B14" s="328"/>
      <c r="C14" s="328"/>
      <c r="D14" s="328"/>
      <c r="E14" s="344"/>
      <c r="F14" s="328"/>
      <c r="G14" s="328"/>
      <c r="H14" s="340"/>
      <c r="I14" s="328"/>
      <c r="J14" s="341" t="s">
        <v>79</v>
      </c>
      <c r="K14" s="342">
        <v>10162.720000000001</v>
      </c>
      <c r="L14" s="342">
        <f aca="true" t="shared" si="0" ref="L14:X14">SUM(L10:L13)</f>
        <v>10162.72033898305</v>
      </c>
      <c r="M14" s="342">
        <v>1829.29</v>
      </c>
      <c r="N14" s="342">
        <f t="shared" si="0"/>
        <v>0</v>
      </c>
      <c r="O14" s="342">
        <f t="shared" si="0"/>
        <v>0</v>
      </c>
      <c r="P14" s="342">
        <f t="shared" si="0"/>
        <v>0</v>
      </c>
      <c r="Q14" s="342">
        <f t="shared" si="0"/>
        <v>0</v>
      </c>
      <c r="R14" s="342">
        <f t="shared" si="0"/>
        <v>0</v>
      </c>
      <c r="S14" s="342">
        <f t="shared" si="0"/>
        <v>0</v>
      </c>
      <c r="T14" s="342">
        <f t="shared" si="0"/>
        <v>0</v>
      </c>
      <c r="U14" s="342">
        <f t="shared" si="0"/>
        <v>10162.720000000001</v>
      </c>
      <c r="V14" s="342">
        <f t="shared" si="0"/>
        <v>1829.29</v>
      </c>
      <c r="W14" s="342">
        <f t="shared" si="0"/>
        <v>0</v>
      </c>
      <c r="X14" s="342">
        <f t="shared" si="0"/>
        <v>0</v>
      </c>
      <c r="Y14" s="342">
        <v>11992.01</v>
      </c>
      <c r="Z14" s="342">
        <f>SUM(Z10:Z13)</f>
        <v>0</v>
      </c>
      <c r="AA14" s="342">
        <f>SUM(AA10:AA13)</f>
        <v>0</v>
      </c>
      <c r="AB14" s="342">
        <f>SUM(AB10:AB13)</f>
        <v>0</v>
      </c>
      <c r="AC14" s="343"/>
      <c r="AD14" s="343"/>
      <c r="AE14" s="343"/>
      <c r="AF14" s="343"/>
      <c r="AG14" s="343"/>
      <c r="AH14" s="155"/>
      <c r="AI14" s="155"/>
      <c r="AJ14" s="155"/>
      <c r="AK14" s="290"/>
      <c r="AL14" s="155"/>
      <c r="AM14" s="155"/>
      <c r="AV14" s="271"/>
      <c r="AX14" s="16"/>
      <c r="AY14" s="45"/>
      <c r="AZ14" s="45"/>
      <c r="BA14" s="45"/>
      <c r="BM14" s="46"/>
    </row>
    <row r="15" spans="8:65" ht="15.75" customHeight="1" thickTop="1">
      <c r="H15" s="33"/>
      <c r="J15" s="33"/>
      <c r="K15" s="33"/>
      <c r="L15" s="33"/>
      <c r="M15" s="33"/>
      <c r="Y15" s="33"/>
      <c r="AV15" s="271"/>
      <c r="AX15" s="16"/>
      <c r="AY15" s="45"/>
      <c r="AZ15" s="45"/>
      <c r="BA15" s="45"/>
      <c r="BM15" s="46"/>
    </row>
    <row r="16" spans="8:65" ht="2.25" customHeight="1">
      <c r="H16" s="33"/>
      <c r="J16" s="33"/>
      <c r="K16" s="33"/>
      <c r="L16" s="33"/>
      <c r="M16" s="33"/>
      <c r="Y16" s="33"/>
      <c r="AV16" s="271"/>
      <c r="AX16" s="16"/>
      <c r="AY16" s="45"/>
      <c r="AZ16" s="45"/>
      <c r="BA16" s="45"/>
      <c r="BM16" s="46"/>
    </row>
    <row r="17" spans="8:65" ht="15.75" customHeight="1" hidden="1">
      <c r="H17" s="33"/>
      <c r="J17" s="33"/>
      <c r="K17" s="33"/>
      <c r="L17" s="33"/>
      <c r="M17" s="33"/>
      <c r="Y17" s="33"/>
      <c r="AV17" s="271"/>
      <c r="AX17" s="16"/>
      <c r="AY17" s="45"/>
      <c r="AZ17" s="45"/>
      <c r="BA17" s="45"/>
      <c r="BM17" s="46"/>
    </row>
    <row r="18" spans="8:65" ht="19.5" customHeight="1">
      <c r="H18" s="33"/>
      <c r="J18" s="33"/>
      <c r="K18" s="33"/>
      <c r="L18" s="33"/>
      <c r="M18" s="33"/>
      <c r="Y18" s="33"/>
      <c r="AV18" s="271"/>
      <c r="AX18" s="16"/>
      <c r="AY18" s="45"/>
      <c r="AZ18" s="45"/>
      <c r="BA18" s="45"/>
      <c r="BM18" s="46"/>
    </row>
    <row r="19" spans="8:65" ht="15.75" customHeight="1">
      <c r="H19" s="33"/>
      <c r="J19" s="33"/>
      <c r="K19" s="33"/>
      <c r="L19" s="33"/>
      <c r="M19" s="33"/>
      <c r="Y19" s="33"/>
      <c r="AV19" s="271"/>
      <c r="AX19" s="16"/>
      <c r="AY19" s="45"/>
      <c r="AZ19" s="45"/>
      <c r="BA19" s="45"/>
      <c r="BM19" s="46"/>
    </row>
    <row r="20" spans="8:65" ht="15.75" customHeight="1">
      <c r="H20" s="33"/>
      <c r="J20" s="33"/>
      <c r="K20" s="33"/>
      <c r="L20" s="33"/>
      <c r="M20" s="33"/>
      <c r="Y20" s="33"/>
      <c r="AV20" s="271"/>
      <c r="AX20" s="16"/>
      <c r="AY20" s="45"/>
      <c r="AZ20" s="45"/>
      <c r="BA20" s="45"/>
      <c r="BM20" s="46"/>
    </row>
    <row r="21" spans="8:65" ht="15.75" customHeight="1">
      <c r="H21" s="33"/>
      <c r="J21" s="33"/>
      <c r="K21" s="33"/>
      <c r="L21" s="33"/>
      <c r="M21" s="33"/>
      <c r="Y21" s="33"/>
      <c r="AV21" s="271"/>
      <c r="AX21" s="16"/>
      <c r="AY21" s="45"/>
      <c r="AZ21" s="45"/>
      <c r="BA21" s="45"/>
      <c r="BM21" s="46"/>
    </row>
    <row r="22" spans="8:65" ht="15.75" customHeight="1">
      <c r="H22" s="33"/>
      <c r="J22" s="33"/>
      <c r="K22" s="33"/>
      <c r="L22" s="33"/>
      <c r="M22" s="33"/>
      <c r="Y22" s="33"/>
      <c r="AV22" s="271"/>
      <c r="AX22" s="16"/>
      <c r="AY22" s="45"/>
      <c r="AZ22" s="45"/>
      <c r="BA22" s="45"/>
      <c r="BM22" s="46"/>
    </row>
    <row r="23" spans="8:65" ht="21" customHeight="1">
      <c r="H23" s="33"/>
      <c r="J23" s="33"/>
      <c r="K23" s="33"/>
      <c r="L23" s="33"/>
      <c r="M23" s="33"/>
      <c r="Y23" s="33"/>
      <c r="AV23" s="271"/>
      <c r="AX23" s="16"/>
      <c r="AY23" s="45"/>
      <c r="AZ23" s="45"/>
      <c r="BA23" s="45"/>
      <c r="BM23" s="46"/>
    </row>
    <row r="24" spans="8:65" ht="20.25" customHeight="1">
      <c r="H24" s="33"/>
      <c r="J24" s="33"/>
      <c r="K24" s="33"/>
      <c r="L24" s="33"/>
      <c r="M24" s="33"/>
      <c r="Y24" s="33"/>
      <c r="AV24" s="271"/>
      <c r="AX24" s="16"/>
      <c r="AY24" s="45"/>
      <c r="AZ24" s="45"/>
      <c r="BA24" s="45"/>
      <c r="BM24" s="46"/>
    </row>
    <row r="25" spans="8:65" ht="15.75" customHeight="1">
      <c r="H25" s="33"/>
      <c r="J25" s="33"/>
      <c r="K25" s="33"/>
      <c r="L25" s="33"/>
      <c r="M25" s="33"/>
      <c r="Y25" s="33"/>
      <c r="AV25" s="271"/>
      <c r="AX25" s="16"/>
      <c r="AY25" s="45"/>
      <c r="AZ25" s="45"/>
      <c r="BA25" s="45"/>
      <c r="BM25" s="46"/>
    </row>
    <row r="26" spans="8:65" ht="12" customHeight="1">
      <c r="H26" s="33"/>
      <c r="J26" s="33"/>
      <c r="K26" s="33"/>
      <c r="L26" s="33"/>
      <c r="M26" s="33"/>
      <c r="Y26" s="33"/>
      <c r="AV26" s="271"/>
      <c r="AX26" s="16"/>
      <c r="AY26" s="45"/>
      <c r="AZ26" s="45"/>
      <c r="BA26" s="45"/>
      <c r="BM26" s="46"/>
    </row>
    <row r="27" spans="8:65" ht="12" customHeight="1">
      <c r="H27" s="33"/>
      <c r="J27" s="33"/>
      <c r="K27" s="33"/>
      <c r="L27" s="33"/>
      <c r="M27" s="33"/>
      <c r="Y27" s="33"/>
      <c r="AV27" s="271"/>
      <c r="AX27" s="16"/>
      <c r="AY27" s="45"/>
      <c r="AZ27" s="45"/>
      <c r="BA27" s="45"/>
      <c r="BM27" s="46"/>
    </row>
    <row r="28" spans="8:65" ht="12" customHeight="1">
      <c r="H28" s="33"/>
      <c r="J28" s="33"/>
      <c r="K28" s="33"/>
      <c r="L28" s="33"/>
      <c r="M28" s="33"/>
      <c r="Y28" s="33"/>
      <c r="AV28" s="271"/>
      <c r="AX28" s="16"/>
      <c r="AY28" s="45"/>
      <c r="AZ28" s="45"/>
      <c r="BA28" s="45"/>
      <c r="BM28" s="46"/>
    </row>
    <row r="29" spans="8:65" ht="12" customHeight="1">
      <c r="H29" s="33"/>
      <c r="J29" s="33"/>
      <c r="K29" s="33"/>
      <c r="L29" s="33"/>
      <c r="M29" s="33"/>
      <c r="Y29" s="33"/>
      <c r="AV29" s="271"/>
      <c r="AX29" s="16"/>
      <c r="AY29" s="45"/>
      <c r="AZ29" s="45"/>
      <c r="BA29" s="45"/>
      <c r="BM29" s="46"/>
    </row>
    <row r="30" spans="8:65" ht="12" customHeight="1">
      <c r="H30" s="33"/>
      <c r="J30" s="33"/>
      <c r="K30" s="33"/>
      <c r="L30" s="33"/>
      <c r="M30" s="33"/>
      <c r="Y30" s="33"/>
      <c r="AV30" s="271"/>
      <c r="AX30" s="16"/>
      <c r="AY30" s="45"/>
      <c r="AZ30" s="45"/>
      <c r="BA30" s="45"/>
      <c r="BM30" s="46"/>
    </row>
    <row r="31" spans="8:65" ht="12" customHeight="1">
      <c r="H31" s="33"/>
      <c r="J31" s="33"/>
      <c r="K31" s="33"/>
      <c r="L31" s="33"/>
      <c r="M31" s="33"/>
      <c r="Y31" s="33"/>
      <c r="AV31" s="271"/>
      <c r="AX31" s="16"/>
      <c r="AY31" s="45"/>
      <c r="AZ31" s="45"/>
      <c r="BA31" s="45"/>
      <c r="BM31" s="46"/>
    </row>
    <row r="32" spans="8:65" ht="12" customHeight="1">
      <c r="H32" s="33"/>
      <c r="J32" s="33"/>
      <c r="K32" s="33"/>
      <c r="L32" s="33"/>
      <c r="M32" s="33"/>
      <c r="Y32" s="33"/>
      <c r="AV32" s="271"/>
      <c r="AX32" s="16"/>
      <c r="AY32" s="45"/>
      <c r="AZ32" s="45"/>
      <c r="BA32" s="45"/>
      <c r="BM32" s="46"/>
    </row>
    <row r="33" spans="8:65" ht="12" customHeight="1">
      <c r="H33" s="33"/>
      <c r="J33" s="33"/>
      <c r="K33" s="33"/>
      <c r="L33" s="33"/>
      <c r="M33" s="33"/>
      <c r="Y33" s="33"/>
      <c r="AV33" s="271"/>
      <c r="AX33" s="16"/>
      <c r="AY33" s="45"/>
      <c r="AZ33" s="45"/>
      <c r="BA33" s="45"/>
      <c r="BM33" s="46"/>
    </row>
    <row r="34" spans="8:65" ht="12" customHeight="1">
      <c r="H34" s="33"/>
      <c r="J34" s="33"/>
      <c r="K34" s="33"/>
      <c r="L34" s="33"/>
      <c r="M34" s="33"/>
      <c r="Y34" s="33"/>
      <c r="AV34" s="271"/>
      <c r="AX34" s="16"/>
      <c r="AY34" s="45"/>
      <c r="AZ34" s="45"/>
      <c r="BA34" s="45"/>
      <c r="BM34" s="46"/>
    </row>
    <row r="35" spans="8:65" ht="15.75" customHeight="1">
      <c r="H35" s="33"/>
      <c r="J35" s="33"/>
      <c r="K35" s="33"/>
      <c r="L35" s="33"/>
      <c r="M35" s="33"/>
      <c r="Y35" s="33"/>
      <c r="AV35" s="271"/>
      <c r="AX35" s="16"/>
      <c r="AY35" s="45"/>
      <c r="AZ35" s="45"/>
      <c r="BA35" s="45"/>
      <c r="BM35" s="46"/>
    </row>
    <row r="36" spans="8:65" ht="15.75" customHeight="1">
      <c r="H36" s="33"/>
      <c r="J36" s="33"/>
      <c r="K36" s="33"/>
      <c r="L36" s="33"/>
      <c r="M36" s="33"/>
      <c r="Y36" s="33"/>
      <c r="AV36" s="271"/>
      <c r="AX36" s="16"/>
      <c r="AY36" s="45"/>
      <c r="AZ36" s="45"/>
      <c r="BA36" s="45"/>
      <c r="BM36" s="46"/>
    </row>
    <row r="37" spans="8:65" ht="15.75" customHeight="1">
      <c r="H37" s="33"/>
      <c r="J37" s="33"/>
      <c r="K37" s="33"/>
      <c r="L37" s="33"/>
      <c r="M37" s="33"/>
      <c r="Y37" s="33"/>
      <c r="AV37" s="271"/>
      <c r="AX37" s="16"/>
      <c r="AY37" s="45"/>
      <c r="AZ37" s="45"/>
      <c r="BA37" s="45"/>
      <c r="BM37" s="46"/>
    </row>
    <row r="38" spans="8:65" ht="15.75" customHeight="1">
      <c r="H38" s="33"/>
      <c r="J38" s="33"/>
      <c r="K38" s="33"/>
      <c r="L38" s="33"/>
      <c r="M38" s="33"/>
      <c r="Y38" s="33"/>
      <c r="AV38" s="271"/>
      <c r="AX38" s="16"/>
      <c r="AY38" s="45"/>
      <c r="AZ38" s="45"/>
      <c r="BA38" s="45"/>
      <c r="BM38" s="46"/>
    </row>
    <row r="39" spans="8:65" ht="18" customHeight="1">
      <c r="H39" s="33"/>
      <c r="J39" s="33"/>
      <c r="K39" s="33"/>
      <c r="L39" s="33"/>
      <c r="M39" s="33"/>
      <c r="Y39" s="33"/>
      <c r="AV39" s="271"/>
      <c r="AX39" s="16"/>
      <c r="AY39" s="45"/>
      <c r="AZ39" s="45"/>
      <c r="BA39" s="45"/>
      <c r="BM39" s="46"/>
    </row>
    <row r="40" spans="8:65" ht="15.75" customHeight="1">
      <c r="H40" s="33"/>
      <c r="J40" s="33"/>
      <c r="K40" s="33"/>
      <c r="L40" s="33"/>
      <c r="M40" s="33"/>
      <c r="Y40" s="33"/>
      <c r="AV40" s="271"/>
      <c r="AX40" s="16"/>
      <c r="AY40" s="45"/>
      <c r="AZ40" s="45"/>
      <c r="BA40" s="45"/>
      <c r="BM40" s="46"/>
    </row>
    <row r="41" spans="8:65" ht="15.75" customHeight="1">
      <c r="H41" s="33"/>
      <c r="J41" s="33"/>
      <c r="K41" s="33"/>
      <c r="L41" s="33"/>
      <c r="M41" s="33"/>
      <c r="Y41" s="33"/>
      <c r="AV41" s="271"/>
      <c r="AX41" s="16"/>
      <c r="AY41" s="45"/>
      <c r="AZ41" s="45"/>
      <c r="BA41" s="45"/>
      <c r="BM41" s="46"/>
    </row>
    <row r="42" spans="8:65" ht="15.75" customHeight="1">
      <c r="H42" s="33"/>
      <c r="J42" s="33"/>
      <c r="K42" s="33"/>
      <c r="L42" s="33"/>
      <c r="M42" s="33"/>
      <c r="Y42" s="33"/>
      <c r="AV42" s="271"/>
      <c r="AX42" s="16"/>
      <c r="AY42" s="45"/>
      <c r="AZ42" s="45"/>
      <c r="BA42" s="45"/>
      <c r="BM42" s="46"/>
    </row>
    <row r="43" spans="8:65" ht="15.75" customHeight="1">
      <c r="H43" s="33"/>
      <c r="J43" s="33"/>
      <c r="K43" s="33"/>
      <c r="L43" s="33"/>
      <c r="M43" s="33"/>
      <c r="Y43" s="33"/>
      <c r="AV43" s="271"/>
      <c r="AX43" s="16"/>
      <c r="AY43" s="45"/>
      <c r="AZ43" s="45"/>
      <c r="BA43" s="45"/>
      <c r="BM43" s="46"/>
    </row>
    <row r="44" spans="8:65" ht="25.5" customHeight="1">
      <c r="H44" s="33"/>
      <c r="J44" s="33"/>
      <c r="K44" s="33"/>
      <c r="L44" s="33"/>
      <c r="M44" s="33"/>
      <c r="Y44" s="33"/>
      <c r="AV44" s="271"/>
      <c r="AX44" s="16"/>
      <c r="AY44" s="45"/>
      <c r="AZ44" s="45"/>
      <c r="BA44" s="45"/>
      <c r="BM44" s="46"/>
    </row>
    <row r="45" spans="8:79" ht="21.75" customHeight="1">
      <c r="H45" s="33"/>
      <c r="J45" s="33"/>
      <c r="K45" s="33"/>
      <c r="L45" s="33"/>
      <c r="M45" s="33"/>
      <c r="Y45" s="33"/>
      <c r="AV45" s="271"/>
      <c r="AX45" s="16"/>
      <c r="AY45" s="45"/>
      <c r="AZ45" s="45"/>
      <c r="BA45" s="45"/>
      <c r="BM45" s="46"/>
      <c r="BV45" s="150"/>
      <c r="BW45" s="150"/>
      <c r="BX45" s="150"/>
      <c r="BY45" s="150"/>
      <c r="BZ45" s="150"/>
      <c r="CA45" s="150"/>
    </row>
    <row r="46" spans="8:25" ht="25.5" customHeight="1">
      <c r="H46" s="33"/>
      <c r="J46" s="33"/>
      <c r="K46" s="33"/>
      <c r="L46" s="33"/>
      <c r="M46" s="33"/>
      <c r="Y46" s="33"/>
    </row>
    <row r="47" spans="8:65" ht="12" customHeight="1">
      <c r="H47" s="33"/>
      <c r="J47" s="33"/>
      <c r="K47" s="33"/>
      <c r="L47" s="33"/>
      <c r="M47" s="33"/>
      <c r="Y47" s="33"/>
      <c r="AV47" s="271"/>
      <c r="AX47" s="16"/>
      <c r="AY47" s="45"/>
      <c r="AZ47" s="45"/>
      <c r="BA47" s="45"/>
      <c r="BM47" s="46"/>
    </row>
    <row r="48" spans="8:65" ht="12" customHeight="1">
      <c r="H48" s="33"/>
      <c r="J48" s="33"/>
      <c r="K48" s="33"/>
      <c r="L48" s="33"/>
      <c r="M48" s="33"/>
      <c r="Y48" s="33"/>
      <c r="AV48" s="271"/>
      <c r="AX48" s="16"/>
      <c r="AY48" s="45"/>
      <c r="AZ48" s="45"/>
      <c r="BA48" s="45"/>
      <c r="BM48" s="46"/>
    </row>
    <row r="49" spans="8:65" ht="12" customHeight="1">
      <c r="H49" s="33"/>
      <c r="J49" s="33"/>
      <c r="K49" s="33"/>
      <c r="L49" s="33"/>
      <c r="M49" s="33"/>
      <c r="Y49" s="33"/>
      <c r="AV49" s="271"/>
      <c r="AX49" s="16"/>
      <c r="AY49" s="45"/>
      <c r="AZ49" s="45"/>
      <c r="BA49" s="45"/>
      <c r="BM49" s="46"/>
    </row>
    <row r="50" spans="8:25" ht="15.75" customHeight="1">
      <c r="H50" s="33"/>
      <c r="J50" s="33"/>
      <c r="K50" s="33"/>
      <c r="L50" s="33"/>
      <c r="M50" s="33"/>
      <c r="Y50" s="33"/>
    </row>
    <row r="51" spans="8:25" ht="13.5" customHeight="1">
      <c r="H51" s="33"/>
      <c r="J51" s="33"/>
      <c r="K51" s="33"/>
      <c r="L51" s="33"/>
      <c r="M51" s="33"/>
      <c r="Y51" s="33"/>
    </row>
    <row r="52" spans="8:25" ht="15.75" customHeight="1" hidden="1">
      <c r="H52" s="33"/>
      <c r="J52" s="33"/>
      <c r="K52" s="33"/>
      <c r="L52" s="33"/>
      <c r="M52" s="33"/>
      <c r="Y52" s="33"/>
    </row>
    <row r="53" spans="8:25" ht="15.75" customHeight="1" hidden="1">
      <c r="H53" s="33"/>
      <c r="J53" s="33"/>
      <c r="K53" s="33"/>
      <c r="L53" s="33"/>
      <c r="M53" s="33"/>
      <c r="Y53" s="33"/>
    </row>
    <row r="54" spans="8:25" ht="20.25" customHeight="1">
      <c r="H54" s="33"/>
      <c r="J54" s="33"/>
      <c r="K54" s="33"/>
      <c r="L54" s="33"/>
      <c r="M54" s="33"/>
      <c r="Y54" s="33"/>
    </row>
    <row r="55" spans="8:25" ht="15.75" customHeight="1">
      <c r="H55" s="33"/>
      <c r="J55" s="33"/>
      <c r="K55" s="33"/>
      <c r="L55" s="33"/>
      <c r="M55" s="33"/>
      <c r="Y55" s="33"/>
    </row>
    <row r="56" spans="8:25" ht="15.75" customHeight="1">
      <c r="H56" s="33"/>
      <c r="J56" s="33"/>
      <c r="K56" s="33"/>
      <c r="L56" s="33"/>
      <c r="M56" s="33"/>
      <c r="Y56" s="33"/>
    </row>
    <row r="57" spans="8:25" ht="15.75" customHeight="1">
      <c r="H57" s="33"/>
      <c r="J57" s="33"/>
      <c r="K57" s="33"/>
      <c r="L57" s="33"/>
      <c r="M57" s="33"/>
      <c r="Y57" s="33"/>
    </row>
    <row r="58" spans="8:25" ht="5.25" customHeight="1">
      <c r="H58" s="33"/>
      <c r="J58" s="33"/>
      <c r="K58" s="33"/>
      <c r="L58" s="33"/>
      <c r="M58" s="33"/>
      <c r="Y58" s="33"/>
    </row>
    <row r="59" spans="8:25" ht="22.5" customHeight="1">
      <c r="H59" s="33"/>
      <c r="J59" s="33"/>
      <c r="K59" s="33"/>
      <c r="L59" s="33"/>
      <c r="M59" s="33"/>
      <c r="Y59" s="33"/>
    </row>
    <row r="60" spans="8:25" ht="15.75" customHeight="1">
      <c r="H60" s="33"/>
      <c r="J60" s="33"/>
      <c r="K60" s="33"/>
      <c r="L60" s="33"/>
      <c r="M60" s="33"/>
      <c r="Y60" s="33"/>
    </row>
    <row r="61" spans="8:25" ht="15.75" customHeight="1">
      <c r="H61" s="33"/>
      <c r="J61" s="33"/>
      <c r="K61" s="33"/>
      <c r="L61" s="33"/>
      <c r="M61" s="33"/>
      <c r="Y61" s="33"/>
    </row>
    <row r="62" spans="8:65" ht="12" customHeight="1">
      <c r="H62" s="33"/>
      <c r="J62" s="33"/>
      <c r="K62" s="33"/>
      <c r="L62" s="33"/>
      <c r="M62" s="33"/>
      <c r="Y62" s="33"/>
      <c r="AV62" s="271"/>
      <c r="AX62" s="16"/>
      <c r="AY62" s="45"/>
      <c r="AZ62" s="45"/>
      <c r="BA62" s="45"/>
      <c r="BM62" s="46"/>
    </row>
    <row r="63" spans="8:65" ht="12" customHeight="1">
      <c r="H63" s="33"/>
      <c r="J63" s="33"/>
      <c r="K63" s="33"/>
      <c r="L63" s="33"/>
      <c r="M63" s="33"/>
      <c r="Y63" s="33"/>
      <c r="AV63" s="271"/>
      <c r="AX63" s="16"/>
      <c r="AY63" s="45"/>
      <c r="AZ63" s="45"/>
      <c r="BA63" s="45"/>
      <c r="BM63" s="46"/>
    </row>
    <row r="64" spans="8:65" ht="12" customHeight="1">
      <c r="H64" s="33"/>
      <c r="J64" s="33"/>
      <c r="K64" s="33"/>
      <c r="L64" s="33"/>
      <c r="M64" s="33"/>
      <c r="Y64" s="33"/>
      <c r="AV64" s="271"/>
      <c r="AX64" s="16"/>
      <c r="AY64" s="45"/>
      <c r="AZ64" s="45"/>
      <c r="BA64" s="45"/>
      <c r="BM64" s="46"/>
    </row>
    <row r="65" spans="8:65" ht="12" customHeight="1">
      <c r="H65" s="33"/>
      <c r="J65" s="33"/>
      <c r="K65" s="33"/>
      <c r="L65" s="33"/>
      <c r="M65" s="33"/>
      <c r="Y65" s="33"/>
      <c r="AV65" s="271"/>
      <c r="AX65" s="16"/>
      <c r="AY65" s="45"/>
      <c r="AZ65" s="45"/>
      <c r="BA65" s="45"/>
      <c r="BM65" s="46"/>
    </row>
    <row r="66" spans="8:65" ht="12" customHeight="1">
      <c r="H66" s="33"/>
      <c r="J66" s="33"/>
      <c r="K66" s="33"/>
      <c r="L66" s="33"/>
      <c r="M66" s="33"/>
      <c r="Y66" s="33"/>
      <c r="AV66" s="271"/>
      <c r="AX66" s="16"/>
      <c r="AY66" s="45"/>
      <c r="AZ66" s="45"/>
      <c r="BA66" s="45"/>
      <c r="BM66" s="46"/>
    </row>
    <row r="67" spans="8:25" ht="15.75" customHeight="1">
      <c r="H67" s="33"/>
      <c r="J67" s="33"/>
      <c r="K67" s="33"/>
      <c r="L67" s="33"/>
      <c r="M67" s="33"/>
      <c r="Y67" s="33"/>
    </row>
    <row r="68" spans="8:25" ht="15.75" customHeight="1">
      <c r="H68" s="33"/>
      <c r="J68" s="33"/>
      <c r="K68" s="33"/>
      <c r="L68" s="33"/>
      <c r="M68" s="33"/>
      <c r="Y68" s="33"/>
    </row>
    <row r="69" spans="8:25" ht="15.75" customHeight="1">
      <c r="H69" s="33"/>
      <c r="J69" s="33"/>
      <c r="K69" s="33"/>
      <c r="L69" s="33"/>
      <c r="M69" s="33"/>
      <c r="Y69" s="33"/>
    </row>
    <row r="70" spans="8:25" ht="15.75" customHeight="1">
      <c r="H70" s="33"/>
      <c r="J70" s="33"/>
      <c r="K70" s="33"/>
      <c r="L70" s="33"/>
      <c r="M70" s="33"/>
      <c r="Y70" s="33"/>
    </row>
    <row r="71" spans="8:25" ht="15.75" customHeight="1">
      <c r="H71" s="33"/>
      <c r="J71" s="33"/>
      <c r="K71" s="33"/>
      <c r="L71" s="33"/>
      <c r="M71" s="33"/>
      <c r="Y71" s="33"/>
    </row>
    <row r="72" spans="8:25" ht="15.75" customHeight="1">
      <c r="H72" s="33"/>
      <c r="J72" s="33"/>
      <c r="K72" s="33"/>
      <c r="L72" s="33"/>
      <c r="M72" s="33"/>
      <c r="Y72" s="33"/>
    </row>
    <row r="73" spans="8:25" ht="39" customHeight="1">
      <c r="H73" s="33"/>
      <c r="J73" s="33"/>
      <c r="K73" s="33"/>
      <c r="L73" s="33"/>
      <c r="M73" s="33"/>
      <c r="Y73" s="33"/>
    </row>
    <row r="74" spans="8:25" ht="15.75" customHeight="1">
      <c r="H74" s="33"/>
      <c r="J74" s="33"/>
      <c r="K74" s="33"/>
      <c r="L74" s="33"/>
      <c r="M74" s="33"/>
      <c r="Y74" s="33"/>
    </row>
    <row r="75" spans="8:25" ht="15.75" customHeight="1">
      <c r="H75" s="33"/>
      <c r="J75" s="33"/>
      <c r="K75" s="33"/>
      <c r="L75" s="33"/>
      <c r="M75" s="33"/>
      <c r="Y75" s="33"/>
    </row>
    <row r="76" spans="8:25" ht="15.75" customHeight="1">
      <c r="H76" s="33"/>
      <c r="J76" s="33"/>
      <c r="K76" s="33"/>
      <c r="L76" s="33"/>
      <c r="M76" s="33"/>
      <c r="Y76" s="33"/>
    </row>
    <row r="77" spans="8:25" ht="11.25" customHeight="1">
      <c r="H77" s="33"/>
      <c r="J77" s="33"/>
      <c r="K77" s="33"/>
      <c r="L77" s="33"/>
      <c r="M77" s="33"/>
      <c r="Y77" s="33"/>
    </row>
    <row r="78" spans="8:25" ht="24" customHeight="1">
      <c r="H78" s="33"/>
      <c r="J78" s="33"/>
      <c r="K78" s="33"/>
      <c r="L78" s="33"/>
      <c r="M78" s="33"/>
      <c r="Y78" s="33"/>
    </row>
    <row r="79" spans="8:25" ht="23.25" customHeight="1">
      <c r="H79" s="33"/>
      <c r="J79" s="33"/>
      <c r="K79" s="33"/>
      <c r="L79" s="33"/>
      <c r="M79" s="33"/>
      <c r="Y79" s="33"/>
    </row>
    <row r="80" spans="8:25" ht="19.5" customHeight="1">
      <c r="H80" s="33"/>
      <c r="J80" s="33"/>
      <c r="K80" s="33"/>
      <c r="L80" s="33"/>
      <c r="M80" s="33"/>
      <c r="Y80" s="33"/>
    </row>
    <row r="81" spans="8:65" ht="12" customHeight="1">
      <c r="H81" s="33"/>
      <c r="J81" s="33"/>
      <c r="K81" s="33"/>
      <c r="L81" s="33"/>
      <c r="M81" s="33"/>
      <c r="Y81" s="33"/>
      <c r="AV81" s="271"/>
      <c r="AX81" s="16"/>
      <c r="AY81" s="45"/>
      <c r="AZ81" s="45"/>
      <c r="BA81" s="45"/>
      <c r="BM81" s="46"/>
    </row>
    <row r="82" spans="8:65" ht="12" customHeight="1">
      <c r="H82" s="33"/>
      <c r="J82" s="33"/>
      <c r="K82" s="33"/>
      <c r="L82" s="33"/>
      <c r="M82" s="33"/>
      <c r="Y82" s="33"/>
      <c r="AV82" s="271"/>
      <c r="AX82" s="16"/>
      <c r="AY82" s="45"/>
      <c r="AZ82" s="45"/>
      <c r="BA82" s="45"/>
      <c r="BM82" s="46"/>
    </row>
    <row r="83" spans="8:65" ht="12" customHeight="1">
      <c r="H83" s="33"/>
      <c r="J83" s="33"/>
      <c r="K83" s="33"/>
      <c r="L83" s="33"/>
      <c r="M83" s="33"/>
      <c r="Y83" s="33"/>
      <c r="AV83" s="271"/>
      <c r="AX83" s="16"/>
      <c r="AY83" s="45"/>
      <c r="AZ83" s="45"/>
      <c r="BA83" s="45"/>
      <c r="BM83" s="46"/>
    </row>
    <row r="84" spans="8:25" ht="18.75" customHeight="1">
      <c r="H84" s="33"/>
      <c r="J84" s="33"/>
      <c r="K84" s="33"/>
      <c r="L84" s="33"/>
      <c r="M84" s="33"/>
      <c r="Y84" s="33"/>
    </row>
    <row r="85" spans="8:25" ht="15.75" customHeight="1">
      <c r="H85" s="33"/>
      <c r="J85" s="33"/>
      <c r="K85" s="33"/>
      <c r="L85" s="33"/>
      <c r="M85" s="33"/>
      <c r="Y85" s="33"/>
    </row>
    <row r="86" spans="8:25" ht="7.5" customHeight="1">
      <c r="H86" s="33"/>
      <c r="J86" s="33"/>
      <c r="K86" s="33"/>
      <c r="L86" s="33"/>
      <c r="M86" s="33"/>
      <c r="Y86" s="33"/>
    </row>
    <row r="87" spans="8:25" ht="12" customHeight="1" hidden="1">
      <c r="H87" s="33"/>
      <c r="J87" s="33"/>
      <c r="K87" s="33"/>
      <c r="L87" s="33"/>
      <c r="M87" s="33"/>
      <c r="Y87" s="33"/>
    </row>
    <row r="88" spans="8:25" ht="12" customHeight="1" hidden="1">
      <c r="H88" s="33"/>
      <c r="J88" s="33"/>
      <c r="K88" s="33"/>
      <c r="L88" s="33"/>
      <c r="M88" s="33"/>
      <c r="Y88" s="33"/>
    </row>
    <row r="89" spans="8:25" ht="22.5" customHeight="1" hidden="1">
      <c r="H89" s="33"/>
      <c r="J89" s="33"/>
      <c r="K89" s="33"/>
      <c r="L89" s="33"/>
      <c r="M89" s="33"/>
      <c r="Y89" s="33"/>
    </row>
    <row r="90" spans="8:25" ht="20.25" customHeight="1" hidden="1">
      <c r="H90" s="33"/>
      <c r="J90" s="33"/>
      <c r="K90" s="33"/>
      <c r="L90" s="33"/>
      <c r="M90" s="33"/>
      <c r="Y90" s="33"/>
    </row>
    <row r="91" spans="8:25" ht="18" customHeight="1" hidden="1">
      <c r="H91" s="33"/>
      <c r="J91" s="33"/>
      <c r="K91" s="33"/>
      <c r="L91" s="33"/>
      <c r="M91" s="33"/>
      <c r="Y91" s="33"/>
    </row>
    <row r="92" spans="1:44" s="114" customFormat="1" ht="14.25" customHeight="1" hidden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</row>
    <row r="93" spans="1:44" s="114" customFormat="1" ht="16.5" customHeight="1" hidden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</row>
    <row r="94" spans="1:44" s="114" customFormat="1" ht="15.75" customHeight="1" hidden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</row>
    <row r="95" spans="8:25" ht="15.75" customHeight="1">
      <c r="H95" s="33"/>
      <c r="J95" s="33"/>
      <c r="K95" s="33"/>
      <c r="L95" s="33"/>
      <c r="M95" s="33"/>
      <c r="Y95" s="33"/>
    </row>
    <row r="96" spans="8:25" ht="15.75" customHeight="1">
      <c r="H96" s="33"/>
      <c r="J96" s="33"/>
      <c r="K96" s="33"/>
      <c r="L96" s="33"/>
      <c r="M96" s="33"/>
      <c r="Y96" s="33"/>
    </row>
    <row r="97" spans="8:25" ht="15.75" customHeight="1">
      <c r="H97" s="33"/>
      <c r="J97" s="33"/>
      <c r="K97" s="33"/>
      <c r="L97" s="33"/>
      <c r="M97" s="33"/>
      <c r="Y97" s="33"/>
    </row>
    <row r="98" spans="8:25" ht="15.75" customHeight="1">
      <c r="H98" s="33"/>
      <c r="J98" s="33"/>
      <c r="K98" s="33"/>
      <c r="L98" s="33"/>
      <c r="M98" s="33"/>
      <c r="Y98" s="33"/>
    </row>
    <row r="99" spans="8:25" ht="7.5" customHeight="1">
      <c r="H99" s="33"/>
      <c r="J99" s="33"/>
      <c r="K99" s="33"/>
      <c r="L99" s="33"/>
      <c r="M99" s="33"/>
      <c r="Y99" s="33"/>
    </row>
    <row r="100" spans="8:25" ht="18" customHeight="1" hidden="1">
      <c r="H100" s="33"/>
      <c r="J100" s="33"/>
      <c r="K100" s="33"/>
      <c r="L100" s="33"/>
      <c r="M100" s="33"/>
      <c r="Y100" s="33"/>
    </row>
    <row r="101" spans="8:25" ht="19.5" customHeight="1">
      <c r="H101" s="33"/>
      <c r="J101" s="33"/>
      <c r="K101" s="33"/>
      <c r="L101" s="33"/>
      <c r="M101" s="33"/>
      <c r="Y101" s="33"/>
    </row>
    <row r="102" spans="8:25" ht="19.5" customHeight="1">
      <c r="H102" s="33"/>
      <c r="J102" s="33"/>
      <c r="K102" s="33"/>
      <c r="L102" s="33"/>
      <c r="M102" s="33"/>
      <c r="Y102" s="33"/>
    </row>
    <row r="103" spans="8:25" ht="24.75" customHeight="1">
      <c r="H103" s="33"/>
      <c r="J103" s="33"/>
      <c r="K103" s="33"/>
      <c r="L103" s="33"/>
      <c r="M103" s="33"/>
      <c r="Y103" s="33"/>
    </row>
    <row r="104" spans="8:65" ht="12" customHeight="1">
      <c r="H104" s="33"/>
      <c r="J104" s="33"/>
      <c r="K104" s="33"/>
      <c r="L104" s="33"/>
      <c r="M104" s="33"/>
      <c r="Y104" s="33"/>
      <c r="AV104" s="271"/>
      <c r="AX104" s="16"/>
      <c r="AY104" s="45"/>
      <c r="AZ104" s="45"/>
      <c r="BA104" s="45"/>
      <c r="BM104" s="46"/>
    </row>
    <row r="105" spans="8:65" ht="12" customHeight="1">
      <c r="H105" s="33"/>
      <c r="J105" s="33"/>
      <c r="K105" s="33"/>
      <c r="L105" s="33"/>
      <c r="M105" s="33"/>
      <c r="Y105" s="33"/>
      <c r="AV105" s="271"/>
      <c r="AX105" s="16"/>
      <c r="AY105" s="45"/>
      <c r="AZ105" s="45"/>
      <c r="BA105" s="45"/>
      <c r="BM105" s="46"/>
    </row>
    <row r="106" spans="8:65" ht="12" customHeight="1">
      <c r="H106" s="33"/>
      <c r="J106" s="33"/>
      <c r="K106" s="33"/>
      <c r="L106" s="33"/>
      <c r="M106" s="33"/>
      <c r="Y106" s="33"/>
      <c r="AV106" s="271"/>
      <c r="AX106" s="16"/>
      <c r="AY106" s="45"/>
      <c r="AZ106" s="45"/>
      <c r="BA106" s="45"/>
      <c r="BM106" s="46"/>
    </row>
    <row r="107" spans="8:65" ht="12" customHeight="1">
      <c r="H107" s="33"/>
      <c r="J107" s="33"/>
      <c r="K107" s="33"/>
      <c r="L107" s="33"/>
      <c r="M107" s="33"/>
      <c r="Y107" s="33"/>
      <c r="AV107" s="271"/>
      <c r="AX107" s="16"/>
      <c r="AY107" s="45"/>
      <c r="AZ107" s="45"/>
      <c r="BA107" s="45"/>
      <c r="BM107" s="46"/>
    </row>
    <row r="108" spans="8:65" ht="12" customHeight="1">
      <c r="H108" s="33"/>
      <c r="J108" s="33"/>
      <c r="K108" s="33"/>
      <c r="L108" s="33"/>
      <c r="M108" s="33"/>
      <c r="Y108" s="33"/>
      <c r="AV108" s="271"/>
      <c r="AX108" s="16"/>
      <c r="AY108" s="45"/>
      <c r="AZ108" s="45"/>
      <c r="BA108" s="45"/>
      <c r="BM108" s="46"/>
    </row>
    <row r="109" spans="8:65" ht="12" customHeight="1">
      <c r="H109" s="33"/>
      <c r="J109" s="33"/>
      <c r="K109" s="33"/>
      <c r="L109" s="33"/>
      <c r="M109" s="33"/>
      <c r="Y109" s="33"/>
      <c r="AV109" s="271"/>
      <c r="AX109" s="16"/>
      <c r="AY109" s="45"/>
      <c r="AZ109" s="45"/>
      <c r="BA109" s="45"/>
      <c r="BM109" s="46"/>
    </row>
    <row r="110" spans="8:65" ht="12" customHeight="1">
      <c r="H110" s="33"/>
      <c r="J110" s="33"/>
      <c r="K110" s="33"/>
      <c r="L110" s="33"/>
      <c r="M110" s="33"/>
      <c r="Y110" s="33"/>
      <c r="AV110" s="271"/>
      <c r="AX110" s="16"/>
      <c r="AY110" s="45"/>
      <c r="AZ110" s="45"/>
      <c r="BA110" s="45"/>
      <c r="BM110" s="46"/>
    </row>
    <row r="111" spans="8:25" ht="15.75" customHeight="1">
      <c r="H111" s="33"/>
      <c r="J111" s="33"/>
      <c r="K111" s="33"/>
      <c r="L111" s="33"/>
      <c r="M111" s="33"/>
      <c r="Y111" s="33"/>
    </row>
    <row r="112" spans="8:25" ht="15.75" customHeight="1">
      <c r="H112" s="33"/>
      <c r="J112" s="33"/>
      <c r="K112" s="33"/>
      <c r="L112" s="33"/>
      <c r="M112" s="33"/>
      <c r="Y112" s="33"/>
    </row>
    <row r="113" spans="8:25" ht="15.75" customHeight="1">
      <c r="H113" s="33"/>
      <c r="J113" s="33"/>
      <c r="K113" s="33"/>
      <c r="L113" s="33"/>
      <c r="M113" s="33"/>
      <c r="Y113" s="33"/>
    </row>
    <row r="114" spans="8:25" ht="15.75" customHeight="1">
      <c r="H114" s="33"/>
      <c r="J114" s="33"/>
      <c r="K114" s="33"/>
      <c r="L114" s="33"/>
      <c r="M114" s="33"/>
      <c r="Y114" s="33"/>
    </row>
    <row r="115" spans="8:25" ht="15.75" customHeight="1">
      <c r="H115" s="33"/>
      <c r="J115" s="33"/>
      <c r="K115" s="33"/>
      <c r="L115" s="33"/>
      <c r="M115" s="33"/>
      <c r="Y115" s="33"/>
    </row>
    <row r="116" spans="8:25" ht="18.75" customHeight="1">
      <c r="H116" s="33"/>
      <c r="J116" s="33"/>
      <c r="K116" s="33"/>
      <c r="L116" s="33"/>
      <c r="M116" s="33"/>
      <c r="Y116" s="33"/>
    </row>
    <row r="117" spans="8:25" ht="24" customHeight="1">
      <c r="H117" s="33"/>
      <c r="J117" s="33"/>
      <c r="K117" s="33"/>
      <c r="L117" s="33"/>
      <c r="M117" s="33"/>
      <c r="Y117" s="33"/>
    </row>
    <row r="118" spans="8:25" ht="21" customHeight="1">
      <c r="H118" s="33"/>
      <c r="J118" s="33"/>
      <c r="K118" s="33"/>
      <c r="L118" s="33"/>
      <c r="M118" s="33"/>
      <c r="Y118" s="33"/>
    </row>
    <row r="119" spans="8:25" ht="15.75" customHeight="1">
      <c r="H119" s="33"/>
      <c r="J119" s="33"/>
      <c r="K119" s="33"/>
      <c r="L119" s="33"/>
      <c r="M119" s="33"/>
      <c r="Y119" s="33"/>
    </row>
    <row r="120" spans="8:25" ht="6.75" customHeight="1">
      <c r="H120" s="33"/>
      <c r="J120" s="33"/>
      <c r="K120" s="33"/>
      <c r="L120" s="33"/>
      <c r="M120" s="33"/>
      <c r="Y120" s="33"/>
    </row>
    <row r="121" spans="8:25" ht="15.75" customHeight="1" hidden="1">
      <c r="H121" s="33"/>
      <c r="J121" s="33"/>
      <c r="K121" s="33"/>
      <c r="L121" s="33"/>
      <c r="M121" s="33"/>
      <c r="Y121" s="33"/>
    </row>
    <row r="122" spans="8:25" ht="30.75" customHeight="1">
      <c r="H122" s="33"/>
      <c r="J122" s="33"/>
      <c r="K122" s="33"/>
      <c r="L122" s="33"/>
      <c r="M122" s="33"/>
      <c r="Y122" s="33"/>
    </row>
    <row r="123" spans="8:25" ht="15.75" customHeight="1">
      <c r="H123" s="33"/>
      <c r="J123" s="33"/>
      <c r="K123" s="33"/>
      <c r="L123" s="33"/>
      <c r="M123" s="33"/>
      <c r="Y123" s="33"/>
    </row>
    <row r="124" spans="8:25" ht="27" customHeight="1">
      <c r="H124" s="33"/>
      <c r="J124" s="33"/>
      <c r="K124" s="33"/>
      <c r="L124" s="33"/>
      <c r="M124" s="33"/>
      <c r="Y124" s="33"/>
    </row>
    <row r="125" spans="8:65" ht="12" customHeight="1">
      <c r="H125" s="33"/>
      <c r="J125" s="33"/>
      <c r="K125" s="33"/>
      <c r="L125" s="33"/>
      <c r="M125" s="33"/>
      <c r="Y125" s="33"/>
      <c r="AV125" s="271"/>
      <c r="AX125" s="16"/>
      <c r="AY125" s="45"/>
      <c r="AZ125" s="45"/>
      <c r="BA125" s="45"/>
      <c r="BM125" s="46"/>
    </row>
    <row r="126" spans="8:65" ht="12" customHeight="1">
      <c r="H126" s="33"/>
      <c r="J126" s="33"/>
      <c r="K126" s="33"/>
      <c r="L126" s="33"/>
      <c r="M126" s="33"/>
      <c r="Y126" s="33"/>
      <c r="AV126" s="271"/>
      <c r="AX126" s="16"/>
      <c r="AY126" s="45"/>
      <c r="AZ126" s="45"/>
      <c r="BA126" s="45"/>
      <c r="BM126" s="46"/>
    </row>
    <row r="127" spans="8:65" ht="12" customHeight="1">
      <c r="H127" s="33"/>
      <c r="J127" s="33"/>
      <c r="K127" s="33"/>
      <c r="L127" s="33"/>
      <c r="M127" s="33"/>
      <c r="Y127" s="33"/>
      <c r="AV127" s="271"/>
      <c r="AX127" s="16"/>
      <c r="AY127" s="45"/>
      <c r="AZ127" s="45"/>
      <c r="BA127" s="45"/>
      <c r="BM127" s="46"/>
    </row>
    <row r="128" spans="8:65" ht="12" customHeight="1">
      <c r="H128" s="33"/>
      <c r="J128" s="33"/>
      <c r="K128" s="33"/>
      <c r="L128" s="33"/>
      <c r="M128" s="33"/>
      <c r="Y128" s="33"/>
      <c r="AV128" s="271"/>
      <c r="AX128" s="16"/>
      <c r="AY128" s="45"/>
      <c r="AZ128" s="45"/>
      <c r="BA128" s="45"/>
      <c r="BM128" s="46"/>
    </row>
    <row r="129" spans="8:65" ht="12" customHeight="1">
      <c r="H129" s="33"/>
      <c r="J129" s="33"/>
      <c r="K129" s="33"/>
      <c r="L129" s="33"/>
      <c r="M129" s="33"/>
      <c r="Y129" s="33"/>
      <c r="AV129" s="271"/>
      <c r="AX129" s="16"/>
      <c r="AY129" s="45"/>
      <c r="AZ129" s="45"/>
      <c r="BA129" s="45"/>
      <c r="BM129" s="46"/>
    </row>
    <row r="130" spans="8:25" ht="15.75" customHeight="1">
      <c r="H130" s="33"/>
      <c r="J130" s="33"/>
      <c r="K130" s="33"/>
      <c r="L130" s="33"/>
      <c r="M130" s="33"/>
      <c r="Y130" s="33"/>
    </row>
    <row r="131" spans="8:25" ht="15.75" customHeight="1">
      <c r="H131" s="33"/>
      <c r="J131" s="33"/>
      <c r="K131" s="33"/>
      <c r="L131" s="33"/>
      <c r="M131" s="33"/>
      <c r="Y131" s="33"/>
    </row>
    <row r="132" spans="8:25" ht="1.5" customHeight="1">
      <c r="H132" s="33"/>
      <c r="J132" s="33"/>
      <c r="K132" s="33"/>
      <c r="L132" s="33"/>
      <c r="M132" s="33"/>
      <c r="Y132" s="33"/>
    </row>
    <row r="133" spans="8:25" ht="15.75" customHeight="1" hidden="1">
      <c r="H133" s="33"/>
      <c r="J133" s="33"/>
      <c r="K133" s="33"/>
      <c r="L133" s="33"/>
      <c r="M133" s="33"/>
      <c r="Y133" s="33"/>
    </row>
    <row r="134" spans="8:25" ht="21.75" customHeight="1">
      <c r="H134" s="33"/>
      <c r="J134" s="33"/>
      <c r="K134" s="33"/>
      <c r="L134" s="33"/>
      <c r="M134" s="33"/>
      <c r="Y134" s="33"/>
    </row>
    <row r="135" spans="8:25" ht="15.75" customHeight="1">
      <c r="H135" s="33"/>
      <c r="J135" s="33"/>
      <c r="K135" s="33"/>
      <c r="L135" s="33"/>
      <c r="M135" s="33"/>
      <c r="Y135" s="33"/>
    </row>
    <row r="136" spans="8:25" ht="15.75" customHeight="1">
      <c r="H136" s="33"/>
      <c r="J136" s="33"/>
      <c r="K136" s="33"/>
      <c r="L136" s="33"/>
      <c r="M136" s="33"/>
      <c r="Y136" s="33"/>
    </row>
    <row r="137" spans="8:25" ht="18.75" customHeight="1">
      <c r="H137" s="33"/>
      <c r="J137" s="33"/>
      <c r="K137" s="33"/>
      <c r="L137" s="33"/>
      <c r="M137" s="33"/>
      <c r="Y137" s="33"/>
    </row>
    <row r="138" spans="8:25" ht="1.5" customHeight="1">
      <c r="H138" s="33"/>
      <c r="J138" s="33"/>
      <c r="K138" s="33"/>
      <c r="L138" s="33"/>
      <c r="M138" s="33"/>
      <c r="Y138" s="33"/>
    </row>
    <row r="139" spans="8:25" ht="1.5" customHeight="1">
      <c r="H139" s="33"/>
      <c r="J139" s="33"/>
      <c r="K139" s="33"/>
      <c r="L139" s="33"/>
      <c r="M139" s="33"/>
      <c r="Y139" s="33"/>
    </row>
    <row r="140" spans="8:25" ht="17.25" customHeight="1">
      <c r="H140" s="33"/>
      <c r="J140" s="33"/>
      <c r="K140" s="33"/>
      <c r="L140" s="33"/>
      <c r="M140" s="33"/>
      <c r="Y140" s="33"/>
    </row>
    <row r="141" spans="1:44" s="16" customFormat="1" ht="21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</row>
    <row r="142" spans="8:25" ht="19.5" customHeight="1">
      <c r="H142" s="33"/>
      <c r="J142" s="33"/>
      <c r="K142" s="33"/>
      <c r="L142" s="33"/>
      <c r="M142" s="33"/>
      <c r="Y142" s="33"/>
    </row>
    <row r="143" spans="8:25" ht="14.25" customHeight="1">
      <c r="H143" s="33"/>
      <c r="J143" s="33"/>
      <c r="K143" s="33"/>
      <c r="L143" s="33"/>
      <c r="M143" s="33"/>
      <c r="Y143" s="33"/>
    </row>
    <row r="144" spans="8:25" ht="14.25" customHeight="1">
      <c r="H144" s="33"/>
      <c r="J144" s="33"/>
      <c r="K144" s="33"/>
      <c r="L144" s="33"/>
      <c r="M144" s="33"/>
      <c r="Y144" s="33"/>
    </row>
    <row r="145" spans="8:25" ht="14.25" customHeight="1">
      <c r="H145" s="33"/>
      <c r="J145" s="33"/>
      <c r="K145" s="33"/>
      <c r="L145" s="33"/>
      <c r="M145" s="33"/>
      <c r="Y145" s="33"/>
    </row>
    <row r="146" spans="8:25" ht="14.25" customHeight="1">
      <c r="H146" s="33"/>
      <c r="J146" s="33"/>
      <c r="K146" s="33"/>
      <c r="L146" s="33"/>
      <c r="M146" s="33"/>
      <c r="Y146" s="33"/>
    </row>
    <row r="147" spans="8:25" ht="14.25" customHeight="1">
      <c r="H147" s="33"/>
      <c r="J147" s="33"/>
      <c r="K147" s="33"/>
      <c r="L147" s="33"/>
      <c r="M147" s="33"/>
      <c r="Y147" s="33"/>
    </row>
    <row r="148" spans="8:25" ht="18.75" customHeight="1">
      <c r="H148" s="33"/>
      <c r="J148" s="33"/>
      <c r="K148" s="33"/>
      <c r="L148" s="33"/>
      <c r="M148" s="33"/>
      <c r="Y148" s="33"/>
    </row>
    <row r="149" spans="8:25" ht="14.25" customHeight="1">
      <c r="H149" s="33"/>
      <c r="J149" s="33"/>
      <c r="K149" s="33"/>
      <c r="L149" s="33"/>
      <c r="M149" s="33"/>
      <c r="Y149" s="33"/>
    </row>
    <row r="150" spans="8:25" ht="18" customHeight="1">
      <c r="H150" s="33"/>
      <c r="J150" s="33"/>
      <c r="K150" s="33"/>
      <c r="L150" s="33"/>
      <c r="M150" s="33"/>
      <c r="Y150" s="33"/>
    </row>
    <row r="151" spans="8:25" ht="19.5" customHeight="1">
      <c r="H151" s="33"/>
      <c r="J151" s="33"/>
      <c r="K151" s="33"/>
      <c r="L151" s="33"/>
      <c r="M151" s="33"/>
      <c r="Y151" s="33"/>
    </row>
    <row r="152" spans="8:25" ht="17.25" customHeight="1">
      <c r="H152" s="33"/>
      <c r="J152" s="33"/>
      <c r="K152" s="33"/>
      <c r="L152" s="33"/>
      <c r="M152" s="33"/>
      <c r="Y152" s="33"/>
    </row>
    <row r="153" spans="8:25" ht="14.25" customHeight="1">
      <c r="H153" s="33"/>
      <c r="J153" s="33"/>
      <c r="K153" s="33"/>
      <c r="L153" s="33"/>
      <c r="M153" s="33"/>
      <c r="Y153" s="33"/>
    </row>
    <row r="154" spans="1:44" s="114" customFormat="1" ht="21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</row>
    <row r="155" spans="1:44" s="114" customFormat="1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</row>
    <row r="156" spans="1:44" s="114" customFormat="1" ht="10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</row>
    <row r="157" spans="8:25" ht="15.75" customHeight="1" hidden="1">
      <c r="H157" s="33"/>
      <c r="J157" s="33"/>
      <c r="K157" s="33"/>
      <c r="L157" s="33"/>
      <c r="M157" s="33"/>
      <c r="Y157" s="33"/>
    </row>
    <row r="158" spans="8:25" ht="24.75" customHeight="1">
      <c r="H158" s="33"/>
      <c r="J158" s="33"/>
      <c r="K158" s="33"/>
      <c r="L158" s="33"/>
      <c r="M158" s="33"/>
      <c r="Y158" s="33"/>
    </row>
    <row r="159" spans="8:25" ht="15.75" customHeight="1">
      <c r="H159" s="33"/>
      <c r="J159" s="33"/>
      <c r="K159" s="33"/>
      <c r="L159" s="33"/>
      <c r="M159" s="33"/>
      <c r="Y159" s="33"/>
    </row>
    <row r="160" spans="8:25" ht="19.5" customHeight="1">
      <c r="H160" s="33"/>
      <c r="J160" s="33"/>
      <c r="K160" s="33"/>
      <c r="L160" s="33"/>
      <c r="M160" s="33"/>
      <c r="Y160" s="33"/>
    </row>
    <row r="161" spans="8:25" ht="15.75" customHeight="1">
      <c r="H161" s="33"/>
      <c r="J161" s="33"/>
      <c r="K161" s="33"/>
      <c r="L161" s="33"/>
      <c r="M161" s="33"/>
      <c r="Y161" s="33"/>
    </row>
    <row r="162" spans="8:25" ht="15.75" customHeight="1">
      <c r="H162" s="33"/>
      <c r="J162" s="33"/>
      <c r="K162" s="33"/>
      <c r="L162" s="33"/>
      <c r="M162" s="33"/>
      <c r="Y162" s="33"/>
    </row>
    <row r="163" spans="8:25" ht="15.75" customHeight="1">
      <c r="H163" s="33"/>
      <c r="J163" s="33"/>
      <c r="K163" s="33"/>
      <c r="L163" s="33"/>
      <c r="M163" s="33"/>
      <c r="Y163" s="33"/>
    </row>
    <row r="164" spans="8:25" ht="15.75" customHeight="1">
      <c r="H164" s="33"/>
      <c r="J164" s="33"/>
      <c r="K164" s="33"/>
      <c r="L164" s="33"/>
      <c r="M164" s="33"/>
      <c r="Y164" s="33"/>
    </row>
    <row r="165" spans="8:25" ht="15.75" customHeight="1">
      <c r="H165" s="33"/>
      <c r="J165" s="33"/>
      <c r="K165" s="33"/>
      <c r="L165" s="33"/>
      <c r="M165" s="33"/>
      <c r="Y165" s="33"/>
    </row>
    <row r="166" spans="8:25" ht="15.75" customHeight="1">
      <c r="H166" s="33"/>
      <c r="J166" s="33"/>
      <c r="K166" s="33"/>
      <c r="L166" s="33"/>
      <c r="M166" s="33"/>
      <c r="Y166" s="33"/>
    </row>
    <row r="167" spans="8:25" ht="15.75" customHeight="1">
      <c r="H167" s="33"/>
      <c r="J167" s="33"/>
      <c r="K167" s="33"/>
      <c r="L167" s="33"/>
      <c r="M167" s="33"/>
      <c r="Y167" s="33"/>
    </row>
    <row r="168" spans="8:25" ht="15.75" customHeight="1">
      <c r="H168" s="33"/>
      <c r="J168" s="33"/>
      <c r="K168" s="33"/>
      <c r="L168" s="33"/>
      <c r="M168" s="33"/>
      <c r="Y168" s="33"/>
    </row>
    <row r="169" spans="8:25" ht="15.75" customHeight="1">
      <c r="H169" s="33"/>
      <c r="J169" s="33"/>
      <c r="K169" s="33"/>
      <c r="L169" s="33"/>
      <c r="M169" s="33"/>
      <c r="Y169" s="33"/>
    </row>
    <row r="170" spans="8:25" ht="15.75" customHeight="1">
      <c r="H170" s="33"/>
      <c r="J170" s="33"/>
      <c r="K170" s="33"/>
      <c r="L170" s="33"/>
      <c r="M170" s="33"/>
      <c r="Y170" s="33"/>
    </row>
    <row r="171" spans="8:25" ht="15.75" customHeight="1">
      <c r="H171" s="33"/>
      <c r="J171" s="33"/>
      <c r="K171" s="33"/>
      <c r="L171" s="33"/>
      <c r="M171" s="33"/>
      <c r="Y171" s="33"/>
    </row>
    <row r="172" spans="8:25" ht="15.75" customHeight="1">
      <c r="H172" s="33"/>
      <c r="J172" s="33"/>
      <c r="K172" s="33"/>
      <c r="L172" s="33"/>
      <c r="M172" s="33"/>
      <c r="Y172" s="33"/>
    </row>
    <row r="173" spans="8:25" ht="15.75" customHeight="1">
      <c r="H173" s="33"/>
      <c r="J173" s="33"/>
      <c r="K173" s="33"/>
      <c r="L173" s="33"/>
      <c r="M173" s="33"/>
      <c r="Y173" s="33"/>
    </row>
    <row r="174" spans="8:25" ht="15.75" customHeight="1">
      <c r="H174" s="33"/>
      <c r="J174" s="33"/>
      <c r="K174" s="33"/>
      <c r="L174" s="33"/>
      <c r="M174" s="33"/>
      <c r="Y174" s="33"/>
    </row>
    <row r="175" spans="8:25" ht="15.75" customHeight="1">
      <c r="H175" s="33"/>
      <c r="J175" s="33"/>
      <c r="K175" s="33"/>
      <c r="L175" s="33"/>
      <c r="M175" s="33"/>
      <c r="Y175" s="33"/>
    </row>
    <row r="176" spans="8:25" ht="15.75" customHeight="1">
      <c r="H176" s="33"/>
      <c r="J176" s="33"/>
      <c r="K176" s="33"/>
      <c r="L176" s="33"/>
      <c r="M176" s="33"/>
      <c r="Y176" s="33"/>
    </row>
    <row r="177" spans="8:25" ht="15.75" customHeight="1">
      <c r="H177" s="33"/>
      <c r="J177" s="33"/>
      <c r="K177" s="33"/>
      <c r="L177" s="33"/>
      <c r="M177" s="33"/>
      <c r="Y177" s="33"/>
    </row>
    <row r="178" spans="8:25" ht="15.75" customHeight="1">
      <c r="H178" s="33"/>
      <c r="J178" s="33"/>
      <c r="K178" s="33"/>
      <c r="L178" s="33"/>
      <c r="M178" s="33"/>
      <c r="Y178" s="33"/>
    </row>
    <row r="179" spans="8:25" ht="15.75" customHeight="1">
      <c r="H179" s="33"/>
      <c r="J179" s="33"/>
      <c r="K179" s="33"/>
      <c r="L179" s="33"/>
      <c r="M179" s="33"/>
      <c r="Y179" s="33"/>
    </row>
    <row r="180" spans="8:25" ht="15.75" customHeight="1">
      <c r="H180" s="33"/>
      <c r="J180" s="33"/>
      <c r="K180" s="33"/>
      <c r="L180" s="33"/>
      <c r="M180" s="33"/>
      <c r="Y180" s="33"/>
    </row>
    <row r="181" spans="8:25" ht="15.75" customHeight="1">
      <c r="H181" s="33"/>
      <c r="J181" s="33"/>
      <c r="K181" s="33"/>
      <c r="L181" s="33"/>
      <c r="M181" s="33"/>
      <c r="Y181" s="33"/>
    </row>
    <row r="182" spans="8:25" ht="15.75" customHeight="1">
      <c r="H182" s="33"/>
      <c r="J182" s="33"/>
      <c r="K182" s="33"/>
      <c r="L182" s="33"/>
      <c r="M182" s="33"/>
      <c r="Y182" s="33"/>
    </row>
    <row r="183" spans="8:25" ht="15.75" customHeight="1">
      <c r="H183" s="33"/>
      <c r="J183" s="33"/>
      <c r="K183" s="33"/>
      <c r="L183" s="33"/>
      <c r="M183" s="33"/>
      <c r="Y183" s="33"/>
    </row>
    <row r="184" spans="8:25" ht="15.75" customHeight="1">
      <c r="H184" s="33"/>
      <c r="J184" s="33"/>
      <c r="K184" s="33"/>
      <c r="L184" s="33"/>
      <c r="M184" s="33"/>
      <c r="Y184" s="33"/>
    </row>
    <row r="185" spans="8:25" ht="15.75" customHeight="1">
      <c r="H185" s="33"/>
      <c r="J185" s="33"/>
      <c r="K185" s="33"/>
      <c r="L185" s="33"/>
      <c r="M185" s="33"/>
      <c r="Y185" s="33"/>
    </row>
    <row r="186" spans="8:25" ht="15.75" customHeight="1">
      <c r="H186" s="33"/>
      <c r="J186" s="33"/>
      <c r="K186" s="33"/>
      <c r="L186" s="33"/>
      <c r="M186" s="33"/>
      <c r="Y186" s="33"/>
    </row>
    <row r="187" spans="8:25" ht="15.75" customHeight="1">
      <c r="H187" s="33"/>
      <c r="J187" s="33"/>
      <c r="K187" s="33"/>
      <c r="L187" s="33"/>
      <c r="M187" s="33"/>
      <c r="Y187" s="33"/>
    </row>
    <row r="188" spans="8:25" ht="15.75" customHeight="1">
      <c r="H188" s="33"/>
      <c r="J188" s="33"/>
      <c r="K188" s="33"/>
      <c r="L188" s="33"/>
      <c r="M188" s="33"/>
      <c r="Y188" s="33"/>
    </row>
    <row r="189" spans="8:25" ht="15.75" customHeight="1">
      <c r="H189" s="33"/>
      <c r="J189" s="33"/>
      <c r="K189" s="33"/>
      <c r="L189" s="33"/>
      <c r="M189" s="33"/>
      <c r="Y189" s="33"/>
    </row>
    <row r="190" spans="8:25" ht="15.75" customHeight="1">
      <c r="H190" s="33"/>
      <c r="J190" s="33"/>
      <c r="K190" s="33"/>
      <c r="L190" s="33"/>
      <c r="M190" s="33"/>
      <c r="Y190" s="33"/>
    </row>
    <row r="191" spans="8:25" ht="15.75" customHeight="1">
      <c r="H191" s="33"/>
      <c r="J191" s="33"/>
      <c r="K191" s="33"/>
      <c r="L191" s="33"/>
      <c r="M191" s="33"/>
      <c r="Y191" s="33"/>
    </row>
    <row r="192" spans="1:44" s="16" customFormat="1" ht="1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</row>
    <row r="193" spans="8:25" ht="16.5" customHeight="1">
      <c r="H193" s="33"/>
      <c r="J193" s="33"/>
      <c r="K193" s="33"/>
      <c r="L193" s="33"/>
      <c r="M193" s="33"/>
      <c r="Y193" s="33"/>
    </row>
    <row r="194" spans="8:25" ht="14.25" customHeight="1">
      <c r="H194" s="33"/>
      <c r="J194" s="33"/>
      <c r="K194" s="33"/>
      <c r="L194" s="33"/>
      <c r="M194" s="33"/>
      <c r="Y194" s="33"/>
    </row>
    <row r="195" spans="8:25" ht="17.25" customHeight="1">
      <c r="H195" s="33"/>
      <c r="J195" s="33"/>
      <c r="K195" s="33"/>
      <c r="L195" s="33"/>
      <c r="M195" s="33"/>
      <c r="Y195" s="33"/>
    </row>
    <row r="196" spans="8:25" ht="12" customHeight="1">
      <c r="H196" s="33"/>
      <c r="J196" s="33"/>
      <c r="K196" s="33"/>
      <c r="L196" s="33"/>
      <c r="M196" s="33"/>
      <c r="Y196" s="33"/>
    </row>
    <row r="197" spans="8:25" ht="16.5" customHeight="1">
      <c r="H197" s="33"/>
      <c r="J197" s="33"/>
      <c r="K197" s="33"/>
      <c r="L197" s="33"/>
      <c r="M197" s="33"/>
      <c r="Y197" s="33"/>
    </row>
    <row r="198" spans="8:25" ht="15.75" customHeight="1">
      <c r="H198" s="33"/>
      <c r="J198" s="33"/>
      <c r="K198" s="33"/>
      <c r="L198" s="33"/>
      <c r="M198" s="33"/>
      <c r="Y198" s="33"/>
    </row>
    <row r="199" spans="8:25" ht="18.75" customHeight="1">
      <c r="H199" s="33"/>
      <c r="J199" s="33"/>
      <c r="K199" s="33"/>
      <c r="L199" s="33"/>
      <c r="M199" s="33"/>
      <c r="Y199" s="33"/>
    </row>
    <row r="200" spans="8:25" ht="17.25" customHeight="1">
      <c r="H200" s="33"/>
      <c r="J200" s="33"/>
      <c r="K200" s="33"/>
      <c r="L200" s="33"/>
      <c r="M200" s="33"/>
      <c r="Y200" s="33"/>
    </row>
    <row r="201" spans="8:25" ht="14.25" customHeight="1">
      <c r="H201" s="33"/>
      <c r="J201" s="33"/>
      <c r="K201" s="33"/>
      <c r="L201" s="33"/>
      <c r="M201" s="33"/>
      <c r="Y201" s="33"/>
    </row>
    <row r="202" spans="8:25" ht="17.25" customHeight="1">
      <c r="H202" s="33"/>
      <c r="J202" s="33"/>
      <c r="K202" s="33"/>
      <c r="L202" s="33"/>
      <c r="M202" s="33"/>
      <c r="Y202" s="33"/>
    </row>
    <row r="203" spans="8:25" ht="18" customHeight="1">
      <c r="H203" s="33"/>
      <c r="J203" s="33"/>
      <c r="K203" s="33"/>
      <c r="L203" s="33"/>
      <c r="M203" s="33"/>
      <c r="Y203" s="33"/>
    </row>
    <row r="204" spans="8:25" ht="19.5" customHeight="1">
      <c r="H204" s="33"/>
      <c r="J204" s="33"/>
      <c r="K204" s="33"/>
      <c r="L204" s="33"/>
      <c r="M204" s="33"/>
      <c r="Y204" s="33"/>
    </row>
    <row r="205" spans="1:44" s="114" customFormat="1" ht="16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</row>
    <row r="206" spans="1:44" s="114" customFormat="1" ht="16.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</row>
    <row r="207" spans="1:44" s="114" customFormat="1" ht="17.2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</row>
    <row r="208" spans="8:25" ht="15.75" customHeight="1">
      <c r="H208" s="33"/>
      <c r="J208" s="33"/>
      <c r="K208" s="33"/>
      <c r="L208" s="33"/>
      <c r="M208" s="33"/>
      <c r="Y208" s="33"/>
    </row>
    <row r="209" spans="8:25" ht="15.75" customHeight="1">
      <c r="H209" s="33"/>
      <c r="J209" s="33"/>
      <c r="K209" s="33"/>
      <c r="L209" s="33"/>
      <c r="M209" s="33"/>
      <c r="Y209" s="33"/>
    </row>
    <row r="210" spans="8:25" ht="15.75" customHeight="1">
      <c r="H210" s="33"/>
      <c r="J210" s="33"/>
      <c r="K210" s="33"/>
      <c r="L210" s="33"/>
      <c r="M210" s="33"/>
      <c r="Y210" s="33"/>
    </row>
    <row r="211" spans="8:25" ht="15.75" customHeight="1">
      <c r="H211" s="33"/>
      <c r="J211" s="33"/>
      <c r="K211" s="33"/>
      <c r="L211" s="33"/>
      <c r="M211" s="33"/>
      <c r="Y211" s="33"/>
    </row>
    <row r="212" spans="8:25" ht="15.75" customHeight="1">
      <c r="H212" s="33"/>
      <c r="J212" s="33"/>
      <c r="K212" s="33"/>
      <c r="L212" s="33"/>
      <c r="M212" s="33"/>
      <c r="Y212" s="33"/>
    </row>
    <row r="213" spans="8:25" ht="15.75" customHeight="1">
      <c r="H213" s="33"/>
      <c r="J213" s="33"/>
      <c r="K213" s="33"/>
      <c r="L213" s="33"/>
      <c r="M213" s="33"/>
      <c r="Y213" s="33"/>
    </row>
    <row r="214" spans="8:25" ht="15.75" customHeight="1">
      <c r="H214" s="33"/>
      <c r="J214" s="33"/>
      <c r="K214" s="33"/>
      <c r="L214" s="33"/>
      <c r="M214" s="33"/>
      <c r="Y214" s="33"/>
    </row>
    <row r="215" spans="8:25" ht="15.75" customHeight="1">
      <c r="H215" s="33"/>
      <c r="J215" s="33"/>
      <c r="K215" s="33"/>
      <c r="L215" s="33"/>
      <c r="M215" s="33"/>
      <c r="Y215" s="33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36.75" customHeight="1"/>
    <row r="223" ht="15.75" customHeight="1"/>
    <row r="224" ht="26.2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>
      <c r="AO297" s="16"/>
    </row>
    <row r="298" ht="15.75" customHeight="1"/>
    <row r="299" ht="15.75" customHeight="1"/>
    <row r="300" ht="15.75" customHeight="1"/>
    <row r="301" ht="15.75" customHeight="1"/>
    <row r="302" ht="15.75" customHeight="1">
      <c r="AN302" s="16"/>
    </row>
    <row r="303" ht="15.75" customHeight="1">
      <c r="AN303" s="283"/>
    </row>
    <row r="304" ht="15.75" customHeight="1"/>
    <row r="305" ht="15.75" customHeight="1">
      <c r="AN305" s="283"/>
    </row>
    <row r="306" ht="15.75" customHeight="1"/>
    <row r="307" ht="15.75" customHeight="1">
      <c r="AN307" s="290">
        <v>1266</v>
      </c>
    </row>
    <row r="308" ht="15.75" customHeight="1">
      <c r="AN308" s="290">
        <v>150</v>
      </c>
    </row>
    <row r="309" ht="15.75" customHeight="1">
      <c r="AN309" s="290">
        <v>75</v>
      </c>
    </row>
    <row r="310" spans="40:41" ht="15.75" customHeight="1">
      <c r="AN310" s="290">
        <v>30</v>
      </c>
      <c r="AO310" s="114"/>
    </row>
    <row r="311" spans="40:41" ht="15.75" customHeight="1">
      <c r="AN311" s="290">
        <v>214.2</v>
      </c>
      <c r="AO311" s="114"/>
    </row>
    <row r="312" spans="40:41" ht="15.75" customHeight="1">
      <c r="AN312" s="290">
        <v>12</v>
      </c>
      <c r="AO312" s="114"/>
    </row>
    <row r="313" ht="15.75" customHeight="1">
      <c r="AN313" s="290">
        <v>12</v>
      </c>
    </row>
    <row r="314" spans="1:51" s="16" customFormat="1" ht="15" customHeight="1">
      <c r="A314" s="33"/>
      <c r="B314" s="33"/>
      <c r="C314" s="33"/>
      <c r="D314" s="33"/>
      <c r="E314" s="33"/>
      <c r="F314" s="33"/>
      <c r="G314" s="33"/>
      <c r="H314" s="271"/>
      <c r="I314" s="33"/>
      <c r="K314" s="45"/>
      <c r="L314" s="45"/>
      <c r="M314" s="45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46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</row>
    <row r="315" ht="16.5" customHeight="1"/>
    <row r="316" ht="17.25" customHeight="1">
      <c r="AN316" s="114"/>
    </row>
    <row r="317" ht="18" customHeight="1">
      <c r="AN317" s="114"/>
    </row>
    <row r="318" ht="19.5" customHeight="1">
      <c r="AN318" s="114"/>
    </row>
    <row r="319" ht="18.75" customHeight="1"/>
    <row r="320" ht="17.25" customHeight="1"/>
    <row r="321" ht="17.25" customHeight="1"/>
    <row r="322" ht="19.5" customHeight="1"/>
    <row r="323" ht="18.75" customHeight="1"/>
    <row r="324" ht="21" customHeight="1"/>
    <row r="325" spans="1:51" s="114" customFormat="1" ht="16.5" customHeight="1">
      <c r="A325" s="33"/>
      <c r="B325" s="33"/>
      <c r="C325" s="33"/>
      <c r="D325" s="33"/>
      <c r="E325" s="33"/>
      <c r="F325" s="33"/>
      <c r="G325" s="33"/>
      <c r="H325" s="271"/>
      <c r="I325" s="33"/>
      <c r="J325" s="16"/>
      <c r="K325" s="45"/>
      <c r="L325" s="45"/>
      <c r="M325" s="45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46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1:51" s="114" customFormat="1" ht="16.5" customHeight="1">
      <c r="A326" s="33"/>
      <c r="B326" s="33"/>
      <c r="C326" s="33"/>
      <c r="D326" s="33"/>
      <c r="E326" s="33"/>
      <c r="F326" s="33"/>
      <c r="G326" s="33"/>
      <c r="H326" s="271"/>
      <c r="I326" s="33"/>
      <c r="J326" s="16"/>
      <c r="K326" s="45"/>
      <c r="L326" s="45"/>
      <c r="M326" s="45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46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</row>
    <row r="327" spans="1:51" s="114" customFormat="1" ht="13.5" customHeight="1">
      <c r="A327" s="33"/>
      <c r="B327" s="33"/>
      <c r="C327" s="33"/>
      <c r="D327" s="33"/>
      <c r="E327" s="33"/>
      <c r="F327" s="33"/>
      <c r="G327" s="33"/>
      <c r="H327" s="271"/>
      <c r="I327" s="33"/>
      <c r="J327" s="16"/>
      <c r="K327" s="45"/>
      <c r="L327" s="45"/>
      <c r="M327" s="45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46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</row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>
      <c r="AP333" s="16"/>
    </row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>
      <c r="AP346" s="114"/>
    </row>
    <row r="347" ht="15.75" customHeight="1">
      <c r="AP347" s="114"/>
    </row>
    <row r="348" ht="15.75" customHeight="1">
      <c r="AP348" s="114"/>
    </row>
    <row r="349" ht="15.75" customHeight="1"/>
    <row r="350" ht="15.75" customHeight="1"/>
    <row r="351" spans="43:51" ht="15.75" customHeight="1">
      <c r="AQ351" s="16"/>
      <c r="AR351" s="16"/>
      <c r="AS351" s="16"/>
      <c r="AT351" s="16"/>
      <c r="AU351" s="16"/>
      <c r="AV351" s="16"/>
      <c r="AW351" s="16"/>
      <c r="AX351" s="16"/>
      <c r="AY351" s="16"/>
    </row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spans="43:51" ht="15.75" customHeight="1">
      <c r="AQ364" s="114"/>
      <c r="AR364" s="114"/>
      <c r="AS364" s="114"/>
      <c r="AT364" s="114"/>
      <c r="AU364" s="114"/>
      <c r="AV364" s="114"/>
      <c r="AW364" s="114"/>
      <c r="AX364" s="114"/>
      <c r="AY364" s="114"/>
    </row>
    <row r="365" spans="43:51" ht="15.75" customHeight="1">
      <c r="AQ365" s="114"/>
      <c r="AR365" s="114"/>
      <c r="AS365" s="114"/>
      <c r="AT365" s="114"/>
      <c r="AU365" s="114"/>
      <c r="AV365" s="114"/>
      <c r="AW365" s="114"/>
      <c r="AX365" s="114"/>
      <c r="AY365" s="114"/>
    </row>
    <row r="366" spans="43:51" ht="15.75" customHeight="1">
      <c r="AQ366" s="114"/>
      <c r="AR366" s="114"/>
      <c r="AS366" s="114"/>
      <c r="AT366" s="114"/>
      <c r="AU366" s="114"/>
      <c r="AV366" s="114"/>
      <c r="AW366" s="114"/>
      <c r="AX366" s="114"/>
      <c r="AY366" s="114"/>
    </row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>
      <c r="AO390" s="16"/>
    </row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>
      <c r="AO404" s="114"/>
    </row>
    <row r="405" ht="15.75" customHeight="1">
      <c r="AO405" s="114"/>
    </row>
    <row r="406" ht="15.75" customHeight="1">
      <c r="AO406" s="114"/>
    </row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>
      <c r="AP426" s="16"/>
    </row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spans="1:51" s="16" customFormat="1" ht="15" customHeight="1">
      <c r="A434" s="33"/>
      <c r="B434" s="33"/>
      <c r="C434" s="33"/>
      <c r="D434" s="33"/>
      <c r="E434" s="33"/>
      <c r="F434" s="33"/>
      <c r="G434" s="33"/>
      <c r="H434" s="271"/>
      <c r="I434" s="33"/>
      <c r="K434" s="45"/>
      <c r="L434" s="45"/>
      <c r="M434" s="45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46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</row>
    <row r="440" ht="12" customHeight="1">
      <c r="AP440" s="114"/>
    </row>
    <row r="441" ht="18.75" customHeight="1">
      <c r="AP441" s="114"/>
    </row>
    <row r="442" ht="12" customHeight="1">
      <c r="AP442" s="114"/>
    </row>
    <row r="444" spans="43:51" ht="12" customHeight="1">
      <c r="AQ444" s="16"/>
      <c r="AR444" s="16"/>
      <c r="AS444" s="16"/>
      <c r="AT444" s="16"/>
      <c r="AU444" s="16"/>
      <c r="AV444" s="16"/>
      <c r="AW444" s="16"/>
      <c r="AX444" s="16"/>
      <c r="AY444" s="16"/>
    </row>
    <row r="446" ht="12" customHeight="1" hidden="1"/>
    <row r="447" spans="1:51" s="114" customFormat="1" ht="30.75" customHeight="1">
      <c r="A447" s="33"/>
      <c r="B447" s="33"/>
      <c r="C447" s="33"/>
      <c r="D447" s="33"/>
      <c r="E447" s="33"/>
      <c r="F447" s="33"/>
      <c r="G447" s="33"/>
      <c r="H447" s="271"/>
      <c r="I447" s="33"/>
      <c r="J447" s="16"/>
      <c r="K447" s="45"/>
      <c r="L447" s="45"/>
      <c r="M447" s="45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46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</row>
    <row r="448" spans="1:51" s="114" customFormat="1" ht="16.5" customHeight="1">
      <c r="A448" s="33"/>
      <c r="B448" s="33"/>
      <c r="C448" s="33"/>
      <c r="D448" s="33"/>
      <c r="E448" s="33"/>
      <c r="F448" s="33"/>
      <c r="G448" s="33"/>
      <c r="H448" s="271"/>
      <c r="I448" s="33"/>
      <c r="J448" s="16"/>
      <c r="K448" s="45"/>
      <c r="L448" s="45"/>
      <c r="M448" s="45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46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</row>
    <row r="449" spans="1:51" s="114" customFormat="1" ht="25.5" customHeight="1">
      <c r="A449" s="33"/>
      <c r="B449" s="33"/>
      <c r="C449" s="33"/>
      <c r="D449" s="33"/>
      <c r="E449" s="33"/>
      <c r="F449" s="33"/>
      <c r="G449" s="33"/>
      <c r="H449" s="271"/>
      <c r="I449" s="33"/>
      <c r="J449" s="16"/>
      <c r="K449" s="45"/>
      <c r="L449" s="45"/>
      <c r="M449" s="45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46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</row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spans="43:51" ht="15.75" customHeight="1">
      <c r="AQ458" s="114"/>
      <c r="AR458" s="114"/>
      <c r="AS458" s="114"/>
      <c r="AT458" s="114"/>
      <c r="AU458" s="114"/>
      <c r="AV458" s="114"/>
      <c r="AW458" s="114"/>
      <c r="AX458" s="114"/>
      <c r="AY458" s="114"/>
    </row>
    <row r="459" spans="43:51" ht="15.75" customHeight="1">
      <c r="AQ459" s="114"/>
      <c r="AR459" s="114"/>
      <c r="AS459" s="114"/>
      <c r="AT459" s="114"/>
      <c r="AU459" s="114"/>
      <c r="AV459" s="114"/>
      <c r="AW459" s="114"/>
      <c r="AX459" s="114"/>
      <c r="AY459" s="114"/>
    </row>
    <row r="460" spans="43:51" ht="15.75" customHeight="1">
      <c r="AQ460" s="114"/>
      <c r="AR460" s="114"/>
      <c r="AS460" s="114"/>
      <c r="AT460" s="114"/>
      <c r="AU460" s="114"/>
      <c r="AV460" s="114"/>
      <c r="AW460" s="114"/>
      <c r="AX460" s="114"/>
      <c r="AY460" s="114"/>
    </row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spans="1:51" s="16" customFormat="1" ht="15" customHeight="1">
      <c r="A527" s="33"/>
      <c r="B527" s="33"/>
      <c r="C527" s="33"/>
      <c r="D527" s="33"/>
      <c r="E527" s="33"/>
      <c r="F527" s="33"/>
      <c r="G527" s="33"/>
      <c r="H527" s="271"/>
      <c r="I527" s="33"/>
      <c r="K527" s="45"/>
      <c r="L527" s="45"/>
      <c r="M527" s="45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46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</row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2" customHeight="1"/>
    <row r="540" ht="15" customHeight="1" hidden="1"/>
    <row r="541" spans="1:51" s="114" customFormat="1" ht="30.75" customHeight="1">
      <c r="A541" s="33"/>
      <c r="B541" s="33"/>
      <c r="C541" s="33"/>
      <c r="D541" s="33"/>
      <c r="E541" s="33"/>
      <c r="F541" s="33"/>
      <c r="G541" s="33"/>
      <c r="H541" s="271"/>
      <c r="I541" s="33"/>
      <c r="J541" s="16"/>
      <c r="K541" s="45"/>
      <c r="L541" s="45"/>
      <c r="M541" s="45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46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</row>
    <row r="542" spans="1:51" s="114" customFormat="1" ht="16.5" customHeight="1">
      <c r="A542" s="33"/>
      <c r="B542" s="33"/>
      <c r="C542" s="33"/>
      <c r="D542" s="33"/>
      <c r="E542" s="33"/>
      <c r="F542" s="33"/>
      <c r="G542" s="33"/>
      <c r="H542" s="271"/>
      <c r="I542" s="33"/>
      <c r="J542" s="16"/>
      <c r="K542" s="45"/>
      <c r="L542" s="45"/>
      <c r="M542" s="45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46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</row>
    <row r="543" spans="1:51" s="114" customFormat="1" ht="25.5" customHeight="1">
      <c r="A543" s="33"/>
      <c r="B543" s="33"/>
      <c r="C543" s="33"/>
      <c r="D543" s="33"/>
      <c r="E543" s="33"/>
      <c r="F543" s="33"/>
      <c r="G543" s="33"/>
      <c r="H543" s="271"/>
      <c r="I543" s="33"/>
      <c r="J543" s="16"/>
      <c r="K543" s="45"/>
      <c r="L543" s="45"/>
      <c r="M543" s="45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46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</row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52" ht="18.75" customHeight="1"/>
    <row r="657" ht="12" customHeight="1" hidden="1"/>
    <row r="658" ht="39" customHeight="1"/>
    <row r="660" ht="27.7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>
      <c r="AN741" s="289"/>
    </row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5" ht="12" customHeight="1"/>
    <row r="756" ht="15" customHeight="1"/>
    <row r="757" ht="14.25" customHeight="1"/>
    <row r="758" ht="19.5" customHeight="1"/>
    <row r="759" ht="20.25" customHeight="1"/>
    <row r="760" ht="20.25" customHeight="1"/>
    <row r="761" ht="15.75" customHeight="1"/>
    <row r="762" ht="23.25" customHeight="1"/>
    <row r="763" ht="24.75" customHeight="1"/>
    <row r="764" ht="21.75" customHeight="1"/>
    <row r="765" ht="16.5" customHeight="1"/>
    <row r="766" ht="22.5" customHeight="1"/>
    <row r="767" ht="23.25" customHeight="1"/>
    <row r="768" ht="20.25" customHeight="1"/>
    <row r="769" ht="24" customHeight="1"/>
    <row r="770" ht="13.5" customHeight="1"/>
    <row r="771" ht="15" customHeight="1"/>
    <row r="772" ht="7.5" customHeight="1"/>
    <row r="773" ht="9.75" customHeight="1"/>
    <row r="774" ht="15" customHeight="1"/>
    <row r="775" ht="9.75" customHeight="1"/>
    <row r="776" ht="18" customHeight="1"/>
    <row r="777" ht="12.75" customHeight="1"/>
    <row r="783" ht="17.25" customHeight="1"/>
    <row r="785" ht="22.5" customHeight="1"/>
    <row r="786" ht="18" customHeight="1"/>
    <row r="787" ht="27" customHeight="1"/>
    <row r="788" ht="14.25" customHeight="1"/>
    <row r="789" ht="15" customHeight="1"/>
    <row r="791" ht="21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>
      <c r="AO810" s="46"/>
    </row>
    <row r="811" ht="15" customHeight="1">
      <c r="AO811" s="46"/>
    </row>
    <row r="812" ht="15" customHeight="1">
      <c r="AO812" s="46"/>
    </row>
    <row r="813" ht="15" customHeight="1">
      <c r="AO813" s="46"/>
    </row>
    <row r="814" ht="15" customHeight="1">
      <c r="AO814" s="46"/>
    </row>
    <row r="815" ht="15" customHeight="1">
      <c r="AO815" s="46"/>
    </row>
    <row r="816" ht="15" customHeight="1">
      <c r="AO816" s="46"/>
    </row>
    <row r="817" ht="15" customHeight="1">
      <c r="AO817" s="46"/>
    </row>
    <row r="818" ht="15" customHeight="1">
      <c r="AO818" s="46"/>
    </row>
    <row r="819" ht="15" customHeight="1">
      <c r="AO819" s="46"/>
    </row>
    <row r="820" ht="15" customHeight="1">
      <c r="AO820" s="46"/>
    </row>
    <row r="821" ht="15" customHeight="1">
      <c r="AO821" s="46"/>
    </row>
    <row r="822" ht="15" customHeight="1">
      <c r="AO822" s="46"/>
    </row>
    <row r="823" ht="15" customHeight="1">
      <c r="AO823" s="46"/>
    </row>
    <row r="824" ht="15" customHeight="1">
      <c r="AO824" s="46"/>
    </row>
    <row r="825" ht="15" customHeight="1">
      <c r="AO825" s="46"/>
    </row>
    <row r="826" ht="15" customHeight="1">
      <c r="AO826" s="46"/>
    </row>
    <row r="827" ht="15" customHeight="1">
      <c r="AO827" s="46"/>
    </row>
    <row r="828" ht="15" customHeight="1">
      <c r="AO828" s="46"/>
    </row>
    <row r="829" ht="15" customHeight="1">
      <c r="AO829" s="150"/>
    </row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>
      <c r="AP846" s="45"/>
    </row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>
      <c r="AN857" s="155"/>
    </row>
    <row r="858" ht="15" customHeight="1">
      <c r="AN858" s="150"/>
    </row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>
      <c r="AP865" s="150"/>
    </row>
    <row r="866" ht="15" customHeight="1"/>
    <row r="867" ht="15" customHeight="1"/>
    <row r="868" ht="15" customHeight="1"/>
    <row r="869" ht="15" customHeight="1"/>
    <row r="872" ht="17.25" customHeight="1"/>
    <row r="874" ht="14.25" customHeight="1"/>
    <row r="876" ht="14.25" customHeight="1"/>
    <row r="880" ht="15.75" customHeight="1"/>
    <row r="881" ht="15" customHeight="1"/>
    <row r="882" ht="15" customHeight="1"/>
    <row r="883" spans="43:46" ht="12" customHeight="1">
      <c r="AQ883" s="150"/>
      <c r="AR883" s="150"/>
      <c r="AS883" s="150"/>
      <c r="AT883" s="150"/>
    </row>
    <row r="884" ht="14.2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9" ht="13.5" customHeight="1"/>
    <row r="944" ht="17.25" customHeight="1">
      <c r="AO944" s="155"/>
    </row>
    <row r="945" ht="17.25" customHeight="1">
      <c r="AO945" s="150"/>
    </row>
    <row r="947" ht="21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>
      <c r="AP981" s="150"/>
    </row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spans="43:46" ht="15" customHeight="1">
      <c r="AQ999" s="150"/>
      <c r="AR999" s="150"/>
      <c r="AS999" s="150"/>
      <c r="AT999" s="150"/>
    </row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4.25" customHeight="1"/>
    <row r="1048" ht="16.5" customHeight="1"/>
    <row r="1049" ht="24" customHeight="1"/>
    <row r="1050" ht="27.75" customHeight="1"/>
    <row r="1051" ht="24.75" customHeight="1"/>
    <row r="1052" ht="20.25" customHeight="1"/>
    <row r="1053" ht="15.75" customHeight="1"/>
    <row r="1054" ht="13.5" customHeight="1"/>
    <row r="1055" ht="10.5" customHeight="1"/>
    <row r="1056" ht="16.5" customHeight="1"/>
    <row r="1057" ht="17.25" customHeight="1"/>
    <row r="1058" ht="19.5" customHeight="1"/>
    <row r="1059" ht="12.75" customHeight="1"/>
    <row r="1060" ht="21.75" customHeight="1"/>
    <row r="1061" ht="13.5" customHeight="1"/>
    <row r="1062" ht="15" customHeight="1"/>
    <row r="1063" ht="14.25" customHeight="1"/>
    <row r="1064" ht="12" customHeight="1"/>
    <row r="1065" ht="12" customHeight="1"/>
    <row r="1066" ht="12" customHeight="1"/>
    <row r="1071" ht="18.75" customHeight="1"/>
    <row r="1072" ht="16.5" customHeight="1"/>
    <row r="1073" ht="12" customHeight="1"/>
    <row r="1074" ht="12" customHeight="1"/>
    <row r="1075" ht="16.5" customHeight="1"/>
    <row r="1076" ht="21" customHeight="1"/>
    <row r="1077" ht="21.75" customHeight="1"/>
    <row r="1078" ht="18.75" customHeight="1"/>
    <row r="1079" ht="21" customHeight="1"/>
    <row r="1080" ht="21.7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</sheetData>
  <sheetProtection/>
  <mergeCells count="26">
    <mergeCell ref="AD7:AG8"/>
    <mergeCell ref="H8:I8"/>
    <mergeCell ref="X7:X9"/>
    <mergeCell ref="Y7:Y9"/>
    <mergeCell ref="Z7:Z9"/>
    <mergeCell ref="K7:M8"/>
    <mergeCell ref="N7:P8"/>
    <mergeCell ref="Q7:S8"/>
    <mergeCell ref="AA7:AB8"/>
    <mergeCell ref="A2:AG2"/>
    <mergeCell ref="A7:A9"/>
    <mergeCell ref="AC7:AC9"/>
    <mergeCell ref="B7:B9"/>
    <mergeCell ref="D3:E3"/>
    <mergeCell ref="H7:J7"/>
    <mergeCell ref="V7:V9"/>
    <mergeCell ref="T7:T9"/>
    <mergeCell ref="D8:D9"/>
    <mergeCell ref="E8:E9"/>
    <mergeCell ref="F8:F9"/>
    <mergeCell ref="G8:G9"/>
    <mergeCell ref="U7:U9"/>
    <mergeCell ref="W7:W9"/>
    <mergeCell ref="C7:C9"/>
    <mergeCell ref="D7:G7"/>
    <mergeCell ref="J8:J9"/>
  </mergeCells>
  <conditionalFormatting sqref="X111 X130 Y12:Y13 Y161:Y164">
    <cfRule type="cellIs" priority="2394" dxfId="1" operator="equal">
      <formula>FALSE</formula>
    </cfRule>
  </conditionalFormatting>
  <conditionalFormatting sqref="K51:AC52 X111 X130 J130:S130 J111:S111 K12:T13 Y12:Y13 Y161:Y164 K161:T164">
    <cfRule type="cellIs" priority="2392" dxfId="1" operator="equal">
      <formula>0</formula>
    </cfRule>
  </conditionalFormatting>
  <conditionalFormatting sqref="AC13">
    <cfRule type="expression" priority="1927" dxfId="0" stopIfTrue="1">
      <formula>AI12=0</formula>
    </cfRule>
  </conditionalFormatting>
  <conditionalFormatting sqref="K14:AB14">
    <cfRule type="cellIs" priority="1042" dxfId="1" operator="equal">
      <formula>0</formula>
    </cfRule>
  </conditionalFormatting>
  <conditionalFormatting sqref="AB111 AB130 AC12:AC13 AC161:AC168">
    <cfRule type="expression" priority="944" dxfId="0" stopIfTrue="1">
      <formula>AH12=0</formula>
    </cfRule>
  </conditionalFormatting>
  <conditionalFormatting sqref="K50:AC50">
    <cfRule type="cellIs" priority="813" dxfId="1" operator="equal">
      <formula>0</formula>
    </cfRule>
  </conditionalFormatting>
  <conditionalFormatting sqref="L68:AC68">
    <cfRule type="cellIs" priority="444" dxfId="1" operator="equal">
      <formula>0</formula>
    </cfRule>
  </conditionalFormatting>
  <conditionalFormatting sqref="K35:AB35">
    <cfRule type="cellIs" priority="484" dxfId="1" operator="equal">
      <formula>0</formula>
    </cfRule>
  </conditionalFormatting>
  <conditionalFormatting sqref="K67:AC67">
    <cfRule type="cellIs" priority="438" dxfId="1" operator="equal">
      <formula>0</formula>
    </cfRule>
  </conditionalFormatting>
  <conditionalFormatting sqref="K84:AB84">
    <cfRule type="cellIs" priority="427" dxfId="1" operator="equal">
      <formula>0</formula>
    </cfRule>
  </conditionalFormatting>
  <conditionalFormatting sqref="J111:AB111">
    <cfRule type="cellIs" priority="349" dxfId="1" operator="equal">
      <formula>0</formula>
    </cfRule>
  </conditionalFormatting>
  <conditionalFormatting sqref="K124:T124">
    <cfRule type="cellIs" priority="333" dxfId="1" operator="equal">
      <formula>0</formula>
    </cfRule>
  </conditionalFormatting>
  <conditionalFormatting sqref="K124:T124">
    <cfRule type="cellIs" priority="330" dxfId="1" operator="equal">
      <formula>0</formula>
    </cfRule>
  </conditionalFormatting>
  <conditionalFormatting sqref="J130:AB130">
    <cfRule type="cellIs" priority="318" dxfId="1" operator="equal">
      <formula>0</formula>
    </cfRule>
  </conditionalFormatting>
  <conditionalFormatting sqref="Y27:Y34">
    <cfRule type="cellIs" priority="49" dxfId="1" operator="equal">
      <formula>FALSE</formula>
    </cfRule>
  </conditionalFormatting>
  <conditionalFormatting sqref="Y27:Y34 K27:T34">
    <cfRule type="cellIs" priority="48" dxfId="1" operator="equal">
      <formula>0</formula>
    </cfRule>
  </conditionalFormatting>
  <conditionalFormatting sqref="AC27:AC34">
    <cfRule type="expression" priority="47" dxfId="0" stopIfTrue="1">
      <formula>AI27=0</formula>
    </cfRule>
  </conditionalFormatting>
  <conditionalFormatting sqref="Y47:Y49">
    <cfRule type="cellIs" priority="46" dxfId="1" operator="equal">
      <formula>FALSE</formula>
    </cfRule>
  </conditionalFormatting>
  <conditionalFormatting sqref="Y47:Y49 K47:T49">
    <cfRule type="cellIs" priority="45" dxfId="1" operator="equal">
      <formula>0</formula>
    </cfRule>
  </conditionalFormatting>
  <conditionalFormatting sqref="AC47:AC49">
    <cfRule type="expression" priority="44" dxfId="0" stopIfTrue="1">
      <formula>AI47=0</formula>
    </cfRule>
  </conditionalFormatting>
  <conditionalFormatting sqref="Y62:Y66">
    <cfRule type="cellIs" priority="43" dxfId="1" operator="equal">
      <formula>FALSE</formula>
    </cfRule>
  </conditionalFormatting>
  <conditionalFormatting sqref="Y62:Y66 K62:T66">
    <cfRule type="cellIs" priority="42" dxfId="1" operator="equal">
      <formula>0</formula>
    </cfRule>
  </conditionalFormatting>
  <conditionalFormatting sqref="AC62:AC66">
    <cfRule type="expression" priority="41" dxfId="0" stopIfTrue="1">
      <formula>AI62=0</formula>
    </cfRule>
  </conditionalFormatting>
  <conditionalFormatting sqref="Y81:Y83">
    <cfRule type="cellIs" priority="40" dxfId="1" operator="equal">
      <formula>FALSE</formula>
    </cfRule>
  </conditionalFormatting>
  <conditionalFormatting sqref="Y81:Y83 K81:T83">
    <cfRule type="cellIs" priority="39" dxfId="1" operator="equal">
      <formula>0</formula>
    </cfRule>
  </conditionalFormatting>
  <conditionalFormatting sqref="AC81:AC83">
    <cfRule type="expression" priority="38" dxfId="0" stopIfTrue="1">
      <formula>AI81=0</formula>
    </cfRule>
  </conditionalFormatting>
  <conditionalFormatting sqref="Y104:Y110">
    <cfRule type="cellIs" priority="37" dxfId="1" operator="equal">
      <formula>FALSE</formula>
    </cfRule>
  </conditionalFormatting>
  <conditionalFormatting sqref="Y104:Y110 K104:T110">
    <cfRule type="cellIs" priority="36" dxfId="1" operator="equal">
      <formula>0</formula>
    </cfRule>
  </conditionalFormatting>
  <conditionalFormatting sqref="AC104:AC110">
    <cfRule type="expression" priority="35" dxfId="0" stopIfTrue="1">
      <formula>AI104=0</formula>
    </cfRule>
  </conditionalFormatting>
  <conditionalFormatting sqref="Y125:Y129">
    <cfRule type="cellIs" priority="34" dxfId="1" operator="equal">
      <formula>FALSE</formula>
    </cfRule>
  </conditionalFormatting>
  <conditionalFormatting sqref="Y125:Y129 K125:T129">
    <cfRule type="cellIs" priority="33" dxfId="1" operator="equal">
      <formula>0</formula>
    </cfRule>
  </conditionalFormatting>
  <conditionalFormatting sqref="AC125:AC129">
    <cfRule type="expression" priority="32" dxfId="0" stopIfTrue="1">
      <formula>AI125=0</formula>
    </cfRule>
  </conditionalFormatting>
  <conditionalFormatting sqref="Y26">
    <cfRule type="cellIs" priority="31" dxfId="1" operator="equal">
      <formula>FALSE</formula>
    </cfRule>
  </conditionalFormatting>
  <conditionalFormatting sqref="Y26 K26:T26">
    <cfRule type="cellIs" priority="30" dxfId="1" operator="equal">
      <formula>0</formula>
    </cfRule>
  </conditionalFormatting>
  <conditionalFormatting sqref="AC26">
    <cfRule type="expression" priority="29" dxfId="0" stopIfTrue="1">
      <formula>AI26=0</formula>
    </cfRule>
  </conditionalFormatting>
  <conditionalFormatting sqref="Y11">
    <cfRule type="cellIs" priority="28" dxfId="1" operator="equal">
      <formula>FALSE</formula>
    </cfRule>
  </conditionalFormatting>
  <conditionalFormatting sqref="Y11 K11:T11">
    <cfRule type="cellIs" priority="27" dxfId="1" operator="equal">
      <formula>0</formula>
    </cfRule>
  </conditionalFormatting>
  <conditionalFormatting sqref="AC11">
    <cfRule type="expression" priority="26" dxfId="0" stopIfTrue="1">
      <formula>AI11=0</formula>
    </cfRule>
  </conditionalFormatting>
  <conditionalFormatting sqref="Y10">
    <cfRule type="cellIs" priority="24" dxfId="1" operator="equal">
      <formula>FALSE</formula>
    </cfRule>
  </conditionalFormatting>
  <conditionalFormatting sqref="K10:T10 Y10">
    <cfRule type="cellIs" priority="23" dxfId="1" operator="equal">
      <formula>0</formula>
    </cfRule>
  </conditionalFormatting>
  <conditionalFormatting sqref="AC10">
    <cfRule type="expression" priority="22" dxfId="0" stopIfTrue="1">
      <formula>AI10=0</formula>
    </cfRule>
  </conditionalFormatting>
  <conditionalFormatting sqref="AC10">
    <cfRule type="expression" priority="25" dxfId="0" stopIfTrue="1">
      <formula>AI8=0</formula>
    </cfRule>
  </conditionalFormatting>
  <conditionalFormatting sqref="AC12">
    <cfRule type="expression" priority="2405" dxfId="0" stopIfTrue="1">
      <formula>'Reg. Compras'!#REF!=0</formula>
    </cfRule>
  </conditionalFormatting>
  <conditionalFormatting sqref="X148">
    <cfRule type="cellIs" priority="21" dxfId="1" operator="equal">
      <formula>FALSE</formula>
    </cfRule>
  </conditionalFormatting>
  <conditionalFormatting sqref="X148 J148:S148">
    <cfRule type="cellIs" priority="20" dxfId="1" operator="equal">
      <formula>0</formula>
    </cfRule>
  </conditionalFormatting>
  <conditionalFormatting sqref="AB148">
    <cfRule type="expression" priority="19" dxfId="0" stopIfTrue="1">
      <formula>AH148=0</formula>
    </cfRule>
  </conditionalFormatting>
  <conditionalFormatting sqref="K142:T142">
    <cfRule type="cellIs" priority="18" dxfId="1" operator="equal">
      <formula>0</formula>
    </cfRule>
  </conditionalFormatting>
  <conditionalFormatting sqref="K142:T142">
    <cfRule type="cellIs" priority="17" dxfId="1" operator="equal">
      <formula>0</formula>
    </cfRule>
  </conditionalFormatting>
  <conditionalFormatting sqref="J148:AB148">
    <cfRule type="cellIs" priority="16" dxfId="1" operator="equal">
      <formula>0</formula>
    </cfRule>
  </conditionalFormatting>
  <conditionalFormatting sqref="Y143:Y147">
    <cfRule type="cellIs" priority="15" dxfId="1" operator="equal">
      <formula>FALSE</formula>
    </cfRule>
  </conditionalFormatting>
  <conditionalFormatting sqref="Y143:Y147 K143:T147">
    <cfRule type="cellIs" priority="14" dxfId="1" operator="equal">
      <formula>0</formula>
    </cfRule>
  </conditionalFormatting>
  <conditionalFormatting sqref="AC143:AC147">
    <cfRule type="expression" priority="13" dxfId="0" stopIfTrue="1">
      <formula>AI143=0</formula>
    </cfRule>
  </conditionalFormatting>
  <conditionalFormatting sqref="X169">
    <cfRule type="cellIs" priority="12" dxfId="1" operator="equal">
      <formula>FALSE</formula>
    </cfRule>
  </conditionalFormatting>
  <conditionalFormatting sqref="J169:AB169">
    <cfRule type="cellIs" priority="11" dxfId="1" operator="equal">
      <formula>0</formula>
    </cfRule>
  </conditionalFormatting>
  <conditionalFormatting sqref="AB169">
    <cfRule type="expression" priority="10" dxfId="0" stopIfTrue="1">
      <formula>AH169=0</formula>
    </cfRule>
  </conditionalFormatting>
  <conditionalFormatting sqref="K160:T160">
    <cfRule type="cellIs" priority="9" dxfId="1" operator="equal">
      <formula>0</formula>
    </cfRule>
  </conditionalFormatting>
  <conditionalFormatting sqref="K160:T160">
    <cfRule type="cellIs" priority="8" dxfId="1" operator="equal">
      <formula>0</formula>
    </cfRule>
  </conditionalFormatting>
  <conditionalFormatting sqref="J169:AB169">
    <cfRule type="cellIs" priority="7" dxfId="1" operator="equal">
      <formula>0</formula>
    </cfRule>
  </conditionalFormatting>
  <conditionalFormatting sqref="Y165:Y168">
    <cfRule type="cellIs" priority="3" dxfId="1" operator="equal">
      <formula>FALSE</formula>
    </cfRule>
  </conditionalFormatting>
  <conditionalFormatting sqref="K165:T168 Y165:Y168">
    <cfRule type="cellIs" priority="2" dxfId="1" operator="equal">
      <formula>0</formula>
    </cfRule>
  </conditionalFormatting>
  <dataValidations count="2">
    <dataValidation allowBlank="1" showInputMessage="1" showErrorMessage="1" prompt="tabla 2" sqref="H9"/>
    <dataValidation allowBlank="1" showInputMessage="1" showErrorMessage="1" prompt="tabla n°01" sqref="AE9"/>
  </dataValidations>
  <printOptions horizontalCentered="1"/>
  <pageMargins left="0" right="0" top="0.5905511811023623" bottom="0.5905511811023623" header="0.31496062992125984" footer="0.31496062992125984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5"/>
  <sheetViews>
    <sheetView zoomScalePageLayoutView="0" workbookViewId="0" topLeftCell="A37">
      <selection activeCell="A1" sqref="A1"/>
    </sheetView>
  </sheetViews>
  <sheetFormatPr defaultColWidth="11.421875" defaultRowHeight="12.75"/>
  <sheetData>
    <row r="1" ht="12.75">
      <c r="A1" s="168">
        <v>505</v>
      </c>
    </row>
    <row r="2" ht="12.75">
      <c r="A2" s="168">
        <v>35</v>
      </c>
    </row>
    <row r="3" ht="12.75">
      <c r="A3" s="168">
        <v>5614.4</v>
      </c>
    </row>
    <row r="4" ht="12.75">
      <c r="A4" s="168">
        <v>-158.4</v>
      </c>
    </row>
    <row r="5" ht="12.75">
      <c r="A5" s="168">
        <v>2450</v>
      </c>
    </row>
    <row r="6" ht="12.75">
      <c r="A6" s="168">
        <v>49.6</v>
      </c>
    </row>
    <row r="7" ht="12.75">
      <c r="A7" s="168">
        <v>312.5</v>
      </c>
    </row>
    <row r="8" ht="12.75">
      <c r="A8" s="168">
        <v>58.8</v>
      </c>
    </row>
    <row r="9" ht="12.75">
      <c r="A9" s="168">
        <v>21.7</v>
      </c>
    </row>
    <row r="10" ht="12.75">
      <c r="A10" s="168">
        <v>1150</v>
      </c>
    </row>
    <row r="11" ht="12.75">
      <c r="A11" s="168">
        <v>41</v>
      </c>
    </row>
    <row r="12" ht="12.75">
      <c r="A12" s="168">
        <v>50</v>
      </c>
    </row>
    <row r="13" ht="12.75">
      <c r="A13" s="168">
        <v>4.3</v>
      </c>
    </row>
    <row r="14" ht="12.75">
      <c r="A14" s="168">
        <v>757.5</v>
      </c>
    </row>
    <row r="15" ht="12.75">
      <c r="A15" s="168">
        <v>168</v>
      </c>
    </row>
    <row r="16" ht="12.75">
      <c r="A16" s="168">
        <v>2400</v>
      </c>
    </row>
    <row r="17" ht="12.75">
      <c r="A17" s="275">
        <v>2940</v>
      </c>
    </row>
    <row r="18" ht="12.75">
      <c r="A18" s="168">
        <v>2200</v>
      </c>
    </row>
    <row r="19" ht="12.75">
      <c r="A19" s="168">
        <v>249</v>
      </c>
    </row>
    <row r="20" ht="12.75">
      <c r="A20" s="168">
        <v>258.5</v>
      </c>
    </row>
    <row r="21" ht="12.75">
      <c r="A21" s="168">
        <v>305</v>
      </c>
    </row>
    <row r="22" ht="12.75">
      <c r="A22" s="168">
        <v>4.1</v>
      </c>
    </row>
    <row r="23" ht="12.75">
      <c r="A23" s="168">
        <v>720</v>
      </c>
    </row>
    <row r="24" ht="12.75">
      <c r="A24" s="288"/>
    </row>
    <row r="25" ht="12.75">
      <c r="A25" s="168">
        <v>103</v>
      </c>
    </row>
    <row r="26" ht="12.75">
      <c r="A26" s="168">
        <v>30</v>
      </c>
    </row>
    <row r="27" ht="12.75">
      <c r="A27" s="168">
        <v>236</v>
      </c>
    </row>
    <row r="28" ht="12.75">
      <c r="A28" s="168">
        <v>36</v>
      </c>
    </row>
    <row r="29" ht="12.75">
      <c r="A29" s="168">
        <v>578.61</v>
      </c>
    </row>
    <row r="30" ht="12.75">
      <c r="A30" s="168">
        <v>2000</v>
      </c>
    </row>
    <row r="31" ht="12.75">
      <c r="A31" s="168">
        <v>96</v>
      </c>
    </row>
    <row r="32" ht="12.75">
      <c r="A32" s="168">
        <v>310</v>
      </c>
    </row>
    <row r="33" ht="12.75">
      <c r="A33" s="168">
        <v>645</v>
      </c>
    </row>
    <row r="34" ht="12.75">
      <c r="A34" s="168">
        <v>11</v>
      </c>
    </row>
    <row r="35" ht="12.75">
      <c r="A35" s="168">
        <v>4240</v>
      </c>
    </row>
    <row r="36" ht="12.75">
      <c r="A36" s="168">
        <v>18.5</v>
      </c>
    </row>
    <row r="37" ht="12.75">
      <c r="A37" s="168">
        <v>35.9</v>
      </c>
    </row>
    <row r="38" ht="12.75">
      <c r="A38" s="168">
        <v>10.4</v>
      </c>
    </row>
    <row r="39" ht="12.75">
      <c r="A39" s="168">
        <v>2675</v>
      </c>
    </row>
    <row r="40" ht="12.75">
      <c r="A40" s="168">
        <v>1075</v>
      </c>
    </row>
    <row r="41" ht="12.75">
      <c r="A41" s="168">
        <v>130</v>
      </c>
    </row>
    <row r="42" ht="12.75">
      <c r="A42" s="168">
        <v>900</v>
      </c>
    </row>
    <row r="43" ht="12.75">
      <c r="A43" s="168">
        <v>150</v>
      </c>
    </row>
    <row r="44" ht="12.75">
      <c r="A44" s="168">
        <v>2525</v>
      </c>
    </row>
    <row r="45" ht="12.75">
      <c r="A45" s="168">
        <v>6.2</v>
      </c>
    </row>
    <row r="46" ht="12.75">
      <c r="A46" s="168">
        <v>254.96</v>
      </c>
    </row>
    <row r="47" ht="12.75">
      <c r="A47" s="168">
        <v>20</v>
      </c>
    </row>
    <row r="48" ht="12.75">
      <c r="A48" s="168">
        <v>10</v>
      </c>
    </row>
    <row r="49" ht="12.75">
      <c r="A49" s="168">
        <v>2000</v>
      </c>
    </row>
    <row r="50" ht="12.75">
      <c r="A50" s="168">
        <v>2000</v>
      </c>
    </row>
    <row r="51" ht="12.75">
      <c r="A51" s="168">
        <v>91.3</v>
      </c>
    </row>
    <row r="52" ht="12.75">
      <c r="A52" s="168"/>
    </row>
    <row r="53" ht="12.75">
      <c r="A53" s="168"/>
    </row>
    <row r="54" ht="12.75">
      <c r="A54" s="168">
        <v>192.8</v>
      </c>
    </row>
    <row r="55" ht="12.75">
      <c r="A55" s="168">
        <v>20</v>
      </c>
    </row>
    <row r="56" ht="12.75">
      <c r="A56" s="168">
        <v>123</v>
      </c>
    </row>
    <row r="57" ht="12.75">
      <c r="A57" s="168">
        <v>55.05</v>
      </c>
    </row>
    <row r="58" ht="12.75">
      <c r="A58" s="168">
        <v>1800</v>
      </c>
    </row>
    <row r="59" ht="12.75">
      <c r="A59" s="168">
        <v>40</v>
      </c>
    </row>
    <row r="60" ht="12.75">
      <c r="A60" s="168">
        <v>189</v>
      </c>
    </row>
    <row r="61" ht="12.75">
      <c r="A61" s="168">
        <v>2160</v>
      </c>
    </row>
    <row r="62" ht="12.75">
      <c r="A62" s="168">
        <v>2310.8</v>
      </c>
    </row>
    <row r="63" ht="12.75">
      <c r="A63" s="168">
        <v>95</v>
      </c>
    </row>
    <row r="64" ht="12.75">
      <c r="A64" s="168">
        <v>1800</v>
      </c>
    </row>
    <row r="65" ht="12.75">
      <c r="A65" s="168">
        <v>357</v>
      </c>
    </row>
    <row r="66" ht="12.75">
      <c r="A66" s="168">
        <v>257.6</v>
      </c>
    </row>
    <row r="67" ht="12.75">
      <c r="A67" s="168">
        <v>2340</v>
      </c>
    </row>
    <row r="68" ht="12.75">
      <c r="A68" s="168">
        <v>17.8</v>
      </c>
    </row>
    <row r="69" ht="12.75">
      <c r="A69" s="168">
        <v>1527</v>
      </c>
    </row>
    <row r="70" ht="12.75">
      <c r="A70" s="168">
        <v>45</v>
      </c>
    </row>
    <row r="71" ht="12.75">
      <c r="A71" s="168">
        <v>105</v>
      </c>
    </row>
    <row r="72" ht="12.75">
      <c r="A72" s="168">
        <v>95</v>
      </c>
    </row>
    <row r="73" ht="12.75">
      <c r="A73" s="168">
        <v>25</v>
      </c>
    </row>
    <row r="74" ht="12.75">
      <c r="A74" s="168">
        <v>541.74</v>
      </c>
    </row>
    <row r="75" ht="12.75">
      <c r="A75" s="168">
        <v>210</v>
      </c>
    </row>
    <row r="76" ht="12.75">
      <c r="A76" s="168">
        <v>323.56</v>
      </c>
    </row>
    <row r="77" ht="12.75">
      <c r="A77" s="168">
        <v>308</v>
      </c>
    </row>
    <row r="78" ht="12.75">
      <c r="A78" s="168">
        <v>264</v>
      </c>
    </row>
    <row r="79" ht="12.75">
      <c r="A79" s="168">
        <v>120</v>
      </c>
    </row>
    <row r="80" ht="12.75">
      <c r="A80" s="168">
        <v>240</v>
      </c>
    </row>
    <row r="81" ht="12.75">
      <c r="A81" s="168">
        <v>72</v>
      </c>
    </row>
    <row r="82" ht="12.75">
      <c r="A82" s="168">
        <v>168</v>
      </c>
    </row>
    <row r="83" ht="12.75">
      <c r="A83" s="168">
        <v>776</v>
      </c>
    </row>
    <row r="84" ht="12.75">
      <c r="A84" s="168"/>
    </row>
    <row r="85" ht="12.75">
      <c r="A85" s="168">
        <v>38.4</v>
      </c>
    </row>
    <row r="86" ht="12.75">
      <c r="A86" s="168">
        <v>79.9</v>
      </c>
    </row>
    <row r="87" ht="12.75">
      <c r="A87" s="168">
        <v>300</v>
      </c>
    </row>
    <row r="88" ht="12.75">
      <c r="A88" s="168">
        <v>60</v>
      </c>
    </row>
    <row r="89" ht="12.75">
      <c r="A89" s="168">
        <v>12</v>
      </c>
    </row>
    <row r="90" ht="12.75">
      <c r="A90" s="168">
        <v>17.5</v>
      </c>
    </row>
    <row r="91" ht="12.75">
      <c r="A91" s="168">
        <v>34</v>
      </c>
    </row>
    <row r="92" ht="12.75">
      <c r="A92" s="168">
        <v>1340</v>
      </c>
    </row>
    <row r="93" ht="12.75">
      <c r="A93" s="168">
        <v>80</v>
      </c>
    </row>
    <row r="94" ht="12.75">
      <c r="A94" s="168">
        <v>101.8</v>
      </c>
    </row>
    <row r="95" ht="12.75">
      <c r="A95" s="168">
        <v>198</v>
      </c>
    </row>
    <row r="96" ht="12.75">
      <c r="A96" s="168">
        <v>1375</v>
      </c>
    </row>
    <row r="97" ht="12.75">
      <c r="A97" s="168">
        <v>35</v>
      </c>
    </row>
    <row r="98" ht="12.75">
      <c r="A98" s="168">
        <v>16.2</v>
      </c>
    </row>
    <row r="99" ht="12.75">
      <c r="A99" s="168">
        <v>385</v>
      </c>
    </row>
    <row r="100" ht="12.75">
      <c r="A100" s="168">
        <v>152.5</v>
      </c>
    </row>
    <row r="101" ht="12.75">
      <c r="A101" s="168">
        <v>152.5</v>
      </c>
    </row>
    <row r="102" ht="12.75">
      <c r="A102" s="168">
        <v>120</v>
      </c>
    </row>
    <row r="103" ht="12.75">
      <c r="A103" s="168">
        <v>75</v>
      </c>
    </row>
    <row r="104" ht="12.75">
      <c r="A104" s="168">
        <v>1225.5</v>
      </c>
    </row>
    <row r="105" ht="12.75">
      <c r="A105" s="168">
        <v>1800</v>
      </c>
    </row>
    <row r="106" ht="12.75">
      <c r="A106" s="284">
        <v>1570</v>
      </c>
    </row>
    <row r="107" ht="12.75">
      <c r="A107" s="287">
        <v>5193.83</v>
      </c>
    </row>
    <row r="108" ht="12.75">
      <c r="A108" s="168">
        <v>29.5</v>
      </c>
    </row>
    <row r="109" ht="12.75">
      <c r="A109" s="168">
        <v>9.6</v>
      </c>
    </row>
    <row r="110" ht="12.75">
      <c r="A110" s="168">
        <v>9.5</v>
      </c>
    </row>
    <row r="111" ht="12.75">
      <c r="A111" s="168">
        <v>396.68</v>
      </c>
    </row>
    <row r="112" ht="12.75">
      <c r="A112" s="168">
        <v>80</v>
      </c>
    </row>
    <row r="113" ht="12.75">
      <c r="A113" s="168">
        <v>48.5</v>
      </c>
    </row>
    <row r="114" ht="12.75">
      <c r="A114" s="168">
        <v>13.8</v>
      </c>
    </row>
    <row r="115" ht="12.75">
      <c r="A115" s="168">
        <v>860</v>
      </c>
    </row>
    <row r="116" ht="12.75">
      <c r="A116" s="168">
        <v>13.8</v>
      </c>
    </row>
    <row r="117" ht="12.75">
      <c r="A117" s="168">
        <v>5</v>
      </c>
    </row>
    <row r="118" ht="12.75">
      <c r="A118" s="168">
        <v>10</v>
      </c>
    </row>
    <row r="119" ht="12.75">
      <c r="A119" s="168">
        <v>28.5</v>
      </c>
    </row>
    <row r="120" ht="12.75">
      <c r="A120" s="168">
        <v>12.2</v>
      </c>
    </row>
    <row r="121" ht="12.75">
      <c r="A121" s="168">
        <v>28</v>
      </c>
    </row>
    <row r="122" ht="12.75">
      <c r="A122" s="168">
        <v>50</v>
      </c>
    </row>
    <row r="123" ht="12.75">
      <c r="A123" s="168">
        <v>47</v>
      </c>
    </row>
    <row r="124" ht="12.75">
      <c r="A124" s="168">
        <v>146</v>
      </c>
    </row>
    <row r="125" ht="12.75">
      <c r="A125" s="168">
        <v>26.6</v>
      </c>
    </row>
    <row r="126" ht="12.75">
      <c r="A126" s="168">
        <v>138</v>
      </c>
    </row>
    <row r="127" ht="12.75">
      <c r="A127" s="168">
        <v>776</v>
      </c>
    </row>
    <row r="128" ht="12.75">
      <c r="A128" s="168">
        <v>28</v>
      </c>
    </row>
    <row r="129" ht="12.75">
      <c r="A129" s="168">
        <v>38.1</v>
      </c>
    </row>
    <row r="130" ht="12.75">
      <c r="A130" s="168">
        <v>18.2</v>
      </c>
    </row>
    <row r="131" ht="12.75">
      <c r="A131" s="168">
        <v>73.2</v>
      </c>
    </row>
    <row r="132" ht="12.75">
      <c r="A132" s="168">
        <v>38.8</v>
      </c>
    </row>
    <row r="133" ht="12.75">
      <c r="A133" s="168">
        <v>12.2</v>
      </c>
    </row>
    <row r="134" ht="12.75">
      <c r="A134" s="168">
        <v>10.8</v>
      </c>
    </row>
    <row r="135" ht="12.75">
      <c r="A135" s="168">
        <v>41.4</v>
      </c>
    </row>
    <row r="136" ht="12.75">
      <c r="A136" s="168">
        <v>80</v>
      </c>
    </row>
    <row r="137" ht="12.75">
      <c r="A137" s="168">
        <v>1062</v>
      </c>
    </row>
    <row r="138" ht="12.75">
      <c r="A138" s="168">
        <v>226</v>
      </c>
    </row>
    <row r="139" ht="12.75">
      <c r="A139" s="168">
        <v>10.5</v>
      </c>
    </row>
    <row r="140" ht="12.75">
      <c r="A140" s="168">
        <v>3.1</v>
      </c>
    </row>
    <row r="141" ht="12.75">
      <c r="A141" s="168">
        <v>10.8</v>
      </c>
    </row>
    <row r="142" ht="12.75">
      <c r="A142" s="168">
        <v>13.8</v>
      </c>
    </row>
    <row r="143" ht="12.75">
      <c r="A143" s="168">
        <v>394.84</v>
      </c>
    </row>
    <row r="144" ht="12.75">
      <c r="A144" s="168">
        <v>31.5</v>
      </c>
    </row>
    <row r="145" ht="12.75">
      <c r="A145" s="168">
        <v>58.5</v>
      </c>
    </row>
    <row r="146" ht="12.75">
      <c r="A146" s="168">
        <v>110</v>
      </c>
    </row>
    <row r="147" ht="12.75">
      <c r="A147" s="168">
        <v>54</v>
      </c>
    </row>
    <row r="148" ht="12.75">
      <c r="A148" s="168">
        <v>182</v>
      </c>
    </row>
    <row r="149" ht="12.75">
      <c r="A149" s="168">
        <v>25</v>
      </c>
    </row>
    <row r="150" ht="12.75">
      <c r="A150" s="168">
        <v>22</v>
      </c>
    </row>
    <row r="151" ht="12.75">
      <c r="A151" s="168">
        <v>81</v>
      </c>
    </row>
    <row r="152" ht="12.75">
      <c r="A152" s="168">
        <v>236.75</v>
      </c>
    </row>
    <row r="153" ht="12.75">
      <c r="A153" s="168">
        <v>179.3</v>
      </c>
    </row>
    <row r="154" ht="12.75">
      <c r="A154" s="168">
        <v>206.2</v>
      </c>
    </row>
    <row r="155" ht="12.75">
      <c r="A155" s="168">
        <v>40</v>
      </c>
    </row>
    <row r="156" ht="12.75">
      <c r="A156" s="285">
        <v>65.8</v>
      </c>
    </row>
    <row r="157" ht="12.75">
      <c r="A157" s="285">
        <v>800</v>
      </c>
    </row>
    <row r="158" ht="12.75">
      <c r="A158" s="285">
        <v>250</v>
      </c>
    </row>
    <row r="159" ht="12.75">
      <c r="A159" s="285">
        <v>385.5</v>
      </c>
    </row>
    <row r="160" ht="12.75">
      <c r="A160" s="286"/>
    </row>
    <row r="161" ht="12.75">
      <c r="A161" s="168"/>
    </row>
    <row r="162" ht="12.75">
      <c r="A162" s="168"/>
    </row>
    <row r="163" ht="12.75">
      <c r="A163" s="168"/>
    </row>
    <row r="164" ht="12.75">
      <c r="A164" s="168"/>
    </row>
    <row r="165" ht="12.75">
      <c r="A165" s="16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40"/>
  <sheetViews>
    <sheetView zoomScale="85" zoomScaleNormal="85" zoomScalePageLayoutView="0" workbookViewId="0" topLeftCell="A1">
      <selection activeCell="B32" sqref="B32"/>
    </sheetView>
  </sheetViews>
  <sheetFormatPr defaultColWidth="11.421875" defaultRowHeight="12.75"/>
  <cols>
    <col min="1" max="1" width="12.28125" style="48" customWidth="1"/>
    <col min="2" max="2" width="22.57421875" style="48" customWidth="1"/>
    <col min="3" max="3" width="17.140625" style="48" customWidth="1"/>
    <col min="4" max="4" width="16.8515625" style="48" customWidth="1"/>
    <col min="5" max="5" width="13.421875" style="48" customWidth="1"/>
    <col min="6" max="6" width="10.8515625" style="47" customWidth="1"/>
    <col min="7" max="7" width="11.140625" style="47" customWidth="1"/>
    <col min="8" max="8" width="14.00390625" style="47" customWidth="1"/>
    <col min="9" max="9" width="13.57421875" style="48" customWidth="1"/>
    <col min="10" max="10" width="12.8515625" style="47" customWidth="1"/>
    <col min="11" max="11" width="11.8515625" style="47" customWidth="1"/>
    <col min="12" max="12" width="12.28125" style="47" customWidth="1"/>
    <col min="13" max="13" width="13.7109375" style="48" customWidth="1"/>
    <col min="14" max="14" width="14.140625" style="48" customWidth="1"/>
    <col min="15" max="15" width="8.28125" style="47" customWidth="1"/>
    <col min="16" max="16" width="7.8515625" style="47" customWidth="1"/>
    <col min="17" max="17" width="6.140625" style="47" customWidth="1"/>
    <col min="18" max="16384" width="11.421875" style="47" customWidth="1"/>
  </cols>
  <sheetData>
    <row r="1" spans="3:14" ht="14.25">
      <c r="C1" s="48" t="s">
        <v>44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>
      <c r="A2" s="47"/>
      <c r="B2" s="63" t="s">
        <v>65</v>
      </c>
      <c r="C2" s="47" t="e">
        <f>+#REF!</f>
        <v>#REF!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25">
      <c r="A3" s="47"/>
      <c r="B3" s="63" t="s">
        <v>63</v>
      </c>
      <c r="C3" s="47" t="e">
        <f>+#REF!</f>
        <v>#REF!</v>
      </c>
      <c r="D3" s="47"/>
      <c r="E3" s="47"/>
      <c r="I3" s="47"/>
      <c r="M3" s="47"/>
      <c r="N3" s="47"/>
    </row>
    <row r="4" spans="1:14" ht="14.25">
      <c r="A4" s="47"/>
      <c r="B4" s="63" t="s">
        <v>6</v>
      </c>
      <c r="C4" s="47" t="e">
        <f>+#REF!</f>
        <v>#REF!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25">
      <c r="A5" s="47"/>
      <c r="B5" s="63" t="s">
        <v>80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25">
      <c r="A6" s="47"/>
      <c r="B6" s="63" t="s">
        <v>81</v>
      </c>
      <c r="C6" s="49">
        <v>252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4.25">
      <c r="A7" s="47"/>
      <c r="B7" s="63" t="s">
        <v>82</v>
      </c>
      <c r="C7" s="47" t="s">
        <v>37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4.25">
      <c r="A8" s="47"/>
      <c r="B8" s="63" t="s">
        <v>83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4.25">
      <c r="A9" s="47"/>
      <c r="B9" s="63" t="s">
        <v>84</v>
      </c>
      <c r="C9" s="66">
        <v>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 ht="14.25">
      <c r="A10" s="47"/>
      <c r="B10" s="63" t="s">
        <v>86</v>
      </c>
      <c r="C10" s="49" t="s">
        <v>38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 ht="14.25">
      <c r="A11" s="47"/>
      <c r="B11" s="47"/>
      <c r="C11" s="47"/>
      <c r="D11" s="47"/>
      <c r="E11" s="47"/>
      <c r="I11" s="47"/>
      <c r="M11" s="47"/>
      <c r="N11" s="47"/>
    </row>
    <row r="12" spans="1:14" ht="14.25">
      <c r="A12" s="107" t="s">
        <v>39</v>
      </c>
      <c r="B12" s="108"/>
      <c r="C12" s="108"/>
      <c r="D12" s="109"/>
      <c r="E12" s="426" t="s">
        <v>40</v>
      </c>
      <c r="F12" s="428" t="s">
        <v>41</v>
      </c>
      <c r="G12" s="429"/>
      <c r="H12" s="430"/>
      <c r="I12" s="428" t="s">
        <v>42</v>
      </c>
      <c r="J12" s="429"/>
      <c r="K12" s="430"/>
      <c r="L12" s="428" t="s">
        <v>43</v>
      </c>
      <c r="M12" s="429"/>
      <c r="N12" s="430"/>
    </row>
    <row r="13" spans="1:14" ht="14.25">
      <c r="A13" s="110" t="s">
        <v>75</v>
      </c>
      <c r="B13" s="111" t="s">
        <v>45</v>
      </c>
      <c r="C13" s="111" t="s">
        <v>76</v>
      </c>
      <c r="D13" s="111" t="s">
        <v>74</v>
      </c>
      <c r="E13" s="427"/>
      <c r="F13" s="112" t="s">
        <v>36</v>
      </c>
      <c r="G13" s="112" t="s">
        <v>46</v>
      </c>
      <c r="H13" s="112" t="s">
        <v>47</v>
      </c>
      <c r="I13" s="112" t="s">
        <v>36</v>
      </c>
      <c r="J13" s="112" t="s">
        <v>46</v>
      </c>
      <c r="K13" s="112" t="s">
        <v>47</v>
      </c>
      <c r="L13" s="112" t="s">
        <v>36</v>
      </c>
      <c r="M13" s="112" t="s">
        <v>46</v>
      </c>
      <c r="N13" s="112" t="s">
        <v>47</v>
      </c>
    </row>
    <row r="14" spans="1:14" ht="14.25">
      <c r="A14" s="70">
        <v>39879</v>
      </c>
      <c r="B14" s="52">
        <v>9</v>
      </c>
      <c r="C14" s="52">
        <v>1</v>
      </c>
      <c r="D14" s="52">
        <v>4564578</v>
      </c>
      <c r="E14" s="67" t="s">
        <v>48</v>
      </c>
      <c r="F14" s="65">
        <v>97</v>
      </c>
      <c r="G14" s="65">
        <f>ROUND(9.9/(1.19),4)</f>
        <v>8.3193</v>
      </c>
      <c r="H14" s="65">
        <f>+F14*G14</f>
        <v>806.9721000000001</v>
      </c>
      <c r="I14" s="65"/>
      <c r="J14" s="65"/>
      <c r="K14" s="65"/>
      <c r="L14" s="65">
        <f>+F14-I14</f>
        <v>97</v>
      </c>
      <c r="M14" s="65">
        <f>+G14</f>
        <v>8.3193</v>
      </c>
      <c r="N14" s="65">
        <f aca="true" t="shared" si="0" ref="N14:N21">+L14*M14</f>
        <v>806.9721000000001</v>
      </c>
    </row>
    <row r="15" spans="1:14" ht="14.25">
      <c r="A15" s="53">
        <v>39881</v>
      </c>
      <c r="B15" s="54"/>
      <c r="C15" s="54"/>
      <c r="D15" s="54"/>
      <c r="E15" s="54"/>
      <c r="F15" s="57">
        <v>100</v>
      </c>
      <c r="G15" s="58">
        <v>8.4</v>
      </c>
      <c r="H15" s="65">
        <f>+F15*G15</f>
        <v>840</v>
      </c>
      <c r="I15" s="57"/>
      <c r="J15" s="58"/>
      <c r="K15" s="58"/>
      <c r="L15" s="71">
        <v>97</v>
      </c>
      <c r="M15" s="71">
        <f>+M14</f>
        <v>8.3193</v>
      </c>
      <c r="N15" s="71">
        <f t="shared" si="0"/>
        <v>806.9721000000001</v>
      </c>
    </row>
    <row r="16" spans="1:14" ht="14.25">
      <c r="A16" s="53"/>
      <c r="B16" s="54"/>
      <c r="C16" s="54"/>
      <c r="D16" s="54"/>
      <c r="E16" s="54"/>
      <c r="F16" s="54"/>
      <c r="G16" s="55"/>
      <c r="H16" s="55"/>
      <c r="I16" s="54"/>
      <c r="J16" s="55"/>
      <c r="K16" s="55"/>
      <c r="L16" s="72">
        <v>100</v>
      </c>
      <c r="M16" s="73">
        <v>8.4</v>
      </c>
      <c r="N16" s="71">
        <f t="shared" si="0"/>
        <v>840</v>
      </c>
    </row>
    <row r="17" spans="1:14" ht="14.25">
      <c r="A17" s="53">
        <v>39882</v>
      </c>
      <c r="B17" s="54"/>
      <c r="C17" s="54"/>
      <c r="D17" s="54"/>
      <c r="E17" s="54"/>
      <c r="F17" s="54"/>
      <c r="G17" s="55"/>
      <c r="H17" s="55"/>
      <c r="I17" s="54">
        <v>50</v>
      </c>
      <c r="J17" s="74">
        <f>+M15</f>
        <v>8.3193</v>
      </c>
      <c r="K17" s="55">
        <f>+I17*J17</f>
        <v>415.96500000000003</v>
      </c>
      <c r="L17" s="54">
        <v>47</v>
      </c>
      <c r="M17" s="56">
        <f>+M15</f>
        <v>8.3193</v>
      </c>
      <c r="N17" s="56">
        <f t="shared" si="0"/>
        <v>391.0071</v>
      </c>
    </row>
    <row r="18" spans="1:14" ht="14.25">
      <c r="A18" s="53"/>
      <c r="B18" s="54"/>
      <c r="C18" s="54"/>
      <c r="D18" s="54"/>
      <c r="E18" s="54"/>
      <c r="F18" s="54"/>
      <c r="G18" s="55"/>
      <c r="H18" s="55"/>
      <c r="I18" s="54"/>
      <c r="J18" s="55"/>
      <c r="K18" s="55"/>
      <c r="L18" s="72">
        <v>100</v>
      </c>
      <c r="M18" s="73">
        <v>8.4</v>
      </c>
      <c r="N18" s="71">
        <f t="shared" si="0"/>
        <v>840</v>
      </c>
    </row>
    <row r="19" spans="1:14" ht="14.25">
      <c r="A19" s="53">
        <v>39886</v>
      </c>
      <c r="B19" s="54"/>
      <c r="C19" s="54"/>
      <c r="D19" s="54"/>
      <c r="E19" s="54"/>
      <c r="F19" s="54">
        <v>50</v>
      </c>
      <c r="G19" s="55">
        <v>9</v>
      </c>
      <c r="H19" s="55">
        <f>+F19*G19</f>
        <v>450</v>
      </c>
      <c r="I19" s="54"/>
      <c r="J19" s="55"/>
      <c r="K19" s="55"/>
      <c r="L19" s="75">
        <v>47</v>
      </c>
      <c r="M19" s="76">
        <f>+M17</f>
        <v>8.3193</v>
      </c>
      <c r="N19" s="76">
        <f t="shared" si="0"/>
        <v>391.0071</v>
      </c>
    </row>
    <row r="20" spans="1:14" ht="14.25">
      <c r="A20" s="53"/>
      <c r="B20" s="54"/>
      <c r="C20" s="54"/>
      <c r="D20" s="54"/>
      <c r="E20" s="54"/>
      <c r="F20" s="54"/>
      <c r="G20" s="55"/>
      <c r="H20" s="55"/>
      <c r="I20" s="54"/>
      <c r="J20" s="55"/>
      <c r="K20" s="55"/>
      <c r="L20" s="77">
        <v>100</v>
      </c>
      <c r="M20" s="78">
        <v>8.4</v>
      </c>
      <c r="N20" s="79">
        <f t="shared" si="0"/>
        <v>840</v>
      </c>
    </row>
    <row r="21" spans="1:14" ht="14.25">
      <c r="A21" s="53"/>
      <c r="B21" s="54"/>
      <c r="C21" s="54"/>
      <c r="D21" s="54"/>
      <c r="E21" s="54"/>
      <c r="F21" s="54"/>
      <c r="G21" s="55"/>
      <c r="H21" s="55"/>
      <c r="I21" s="54"/>
      <c r="J21" s="55"/>
      <c r="K21" s="55"/>
      <c r="L21" s="75">
        <v>50</v>
      </c>
      <c r="M21" s="80">
        <v>9</v>
      </c>
      <c r="N21" s="80">
        <f t="shared" si="0"/>
        <v>450</v>
      </c>
    </row>
    <row r="22" spans="1:14" ht="14.25">
      <c r="A22" s="53">
        <v>39892</v>
      </c>
      <c r="B22" s="54"/>
      <c r="C22" s="54"/>
      <c r="D22" s="54"/>
      <c r="E22" s="54"/>
      <c r="F22" s="54"/>
      <c r="G22" s="55"/>
      <c r="H22" s="55"/>
      <c r="I22" s="75">
        <v>47</v>
      </c>
      <c r="J22" s="76">
        <f>+M15</f>
        <v>8.3193</v>
      </c>
      <c r="K22" s="76">
        <f>+I22*J22</f>
        <v>391.0071</v>
      </c>
      <c r="L22" s="81">
        <v>0</v>
      </c>
      <c r="M22" s="82">
        <v>0</v>
      </c>
      <c r="N22" s="82">
        <v>0</v>
      </c>
    </row>
    <row r="23" spans="1:14" ht="14.25">
      <c r="A23" s="53"/>
      <c r="B23" s="54"/>
      <c r="C23" s="54"/>
      <c r="D23" s="54"/>
      <c r="E23" s="54"/>
      <c r="F23" s="54"/>
      <c r="G23" s="55"/>
      <c r="H23" s="55"/>
      <c r="I23" s="54">
        <v>53</v>
      </c>
      <c r="J23" s="55">
        <v>8.4</v>
      </c>
      <c r="K23" s="76">
        <f>+I23*J23</f>
        <v>445.20000000000005</v>
      </c>
      <c r="L23" s="81">
        <v>47</v>
      </c>
      <c r="M23" s="82">
        <v>8.4</v>
      </c>
      <c r="N23" s="82">
        <f>+L23*M23</f>
        <v>394.8</v>
      </c>
    </row>
    <row r="24" spans="1:14" ht="14.25">
      <c r="A24" s="53"/>
      <c r="B24" s="54"/>
      <c r="C24" s="54"/>
      <c r="D24" s="54"/>
      <c r="E24" s="54"/>
      <c r="F24" s="54"/>
      <c r="G24" s="55"/>
      <c r="H24" s="55"/>
      <c r="I24" s="54"/>
      <c r="J24" s="55"/>
      <c r="K24" s="55"/>
      <c r="L24" s="81">
        <v>50</v>
      </c>
      <c r="M24" s="82">
        <v>9</v>
      </c>
      <c r="N24" s="82">
        <v>450</v>
      </c>
    </row>
    <row r="25" spans="1:14" ht="14.25">
      <c r="A25" s="53"/>
      <c r="B25" s="54"/>
      <c r="C25" s="54"/>
      <c r="D25" s="54"/>
      <c r="E25" s="54"/>
      <c r="F25" s="54"/>
      <c r="G25" s="55"/>
      <c r="H25" s="55"/>
      <c r="I25" s="54"/>
      <c r="J25" s="55"/>
      <c r="K25" s="55"/>
      <c r="L25" s="54"/>
      <c r="M25" s="56"/>
      <c r="N25" s="56"/>
    </row>
    <row r="26" spans="1:14" ht="14.25">
      <c r="A26" s="57"/>
      <c r="B26" s="57"/>
      <c r="C26" s="57"/>
      <c r="D26" s="57"/>
      <c r="E26" s="57"/>
      <c r="F26" s="57"/>
      <c r="G26" s="58"/>
      <c r="H26" s="58"/>
      <c r="I26" s="57"/>
      <c r="J26" s="58"/>
      <c r="K26" s="58">
        <f>SUM(K17:K25)</f>
        <v>1252.1721</v>
      </c>
      <c r="L26" s="57"/>
      <c r="M26" s="59"/>
      <c r="N26" s="59"/>
    </row>
    <row r="27" spans="1:14" ht="14.25">
      <c r="A27" s="60"/>
      <c r="B27" s="60"/>
      <c r="C27" s="60"/>
      <c r="D27" s="60"/>
      <c r="E27" s="61" t="s">
        <v>87</v>
      </c>
      <c r="F27" s="57"/>
      <c r="G27" s="62"/>
      <c r="H27" s="57"/>
      <c r="I27" s="57"/>
      <c r="J27" s="62"/>
      <c r="K27" s="58"/>
      <c r="L27" s="62"/>
      <c r="M27" s="62"/>
      <c r="N27" s="62"/>
    </row>
    <row r="28" spans="6:15" ht="14.25">
      <c r="F28" s="48"/>
      <c r="G28" s="48"/>
      <c r="H28" s="48"/>
      <c r="J28" s="48"/>
      <c r="K28" s="48"/>
      <c r="L28" s="48" t="s">
        <v>49</v>
      </c>
      <c r="M28" s="48">
        <v>2000</v>
      </c>
      <c r="N28" s="48">
        <f>+M28</f>
        <v>2000</v>
      </c>
      <c r="O28" s="47">
        <v>2000</v>
      </c>
    </row>
    <row r="29" spans="1:15" ht="14.25">
      <c r="A29" s="48" t="s">
        <v>85</v>
      </c>
      <c r="F29" s="48"/>
      <c r="G29" s="48"/>
      <c r="H29" s="48"/>
      <c r="J29" s="48"/>
      <c r="K29" s="48"/>
      <c r="L29" s="48" t="s">
        <v>50</v>
      </c>
      <c r="M29" s="86">
        <f>+K26</f>
        <v>1252.1721</v>
      </c>
      <c r="N29" s="86">
        <f>+K40</f>
        <v>1270.2766125125615</v>
      </c>
      <c r="O29" s="47">
        <v>1300</v>
      </c>
    </row>
    <row r="30" spans="12:15" ht="15">
      <c r="L30" s="85"/>
      <c r="M30" s="88">
        <f>+M28-M29</f>
        <v>747.8279</v>
      </c>
      <c r="N30" s="88">
        <f>+N28-N29</f>
        <v>729.7233874874385</v>
      </c>
      <c r="O30" s="88">
        <f>+O28-O29</f>
        <v>700</v>
      </c>
    </row>
    <row r="31" spans="12:15" ht="14.25">
      <c r="L31" s="87">
        <v>0.3</v>
      </c>
      <c r="M31" s="90">
        <f>+M30*0.3</f>
        <v>224.34837</v>
      </c>
      <c r="N31" s="90">
        <f>+N30*0.3</f>
        <v>218.91701624623153</v>
      </c>
      <c r="O31" s="90">
        <f>+O30*0.3</f>
        <v>210</v>
      </c>
    </row>
    <row r="32" spans="12:15" ht="15">
      <c r="L32" s="47" t="s">
        <v>51</v>
      </c>
      <c r="M32" s="89">
        <f>+M30-M31</f>
        <v>523.4795300000001</v>
      </c>
      <c r="N32" s="89">
        <f>+N30-N31</f>
        <v>510.80637124120693</v>
      </c>
      <c r="O32" s="89">
        <f>+O30-O31</f>
        <v>490</v>
      </c>
    </row>
    <row r="33" spans="1:14" ht="14.25">
      <c r="A33" s="64" t="s">
        <v>39</v>
      </c>
      <c r="B33" s="50"/>
      <c r="C33" s="50"/>
      <c r="D33" s="51"/>
      <c r="E33" s="431" t="s">
        <v>40</v>
      </c>
      <c r="F33" s="433" t="s">
        <v>41</v>
      </c>
      <c r="G33" s="434"/>
      <c r="H33" s="435"/>
      <c r="I33" s="433" t="s">
        <v>42</v>
      </c>
      <c r="J33" s="434"/>
      <c r="K33" s="435"/>
      <c r="L33" s="433" t="s">
        <v>43</v>
      </c>
      <c r="M33" s="434"/>
      <c r="N33" s="435"/>
    </row>
    <row r="34" spans="1:14" ht="14.25">
      <c r="A34" s="68" t="s">
        <v>75</v>
      </c>
      <c r="B34" s="67" t="s">
        <v>45</v>
      </c>
      <c r="C34" s="67" t="s">
        <v>76</v>
      </c>
      <c r="D34" s="67" t="s">
        <v>74</v>
      </c>
      <c r="E34" s="432"/>
      <c r="F34" s="69" t="s">
        <v>36</v>
      </c>
      <c r="G34" s="69" t="s">
        <v>46</v>
      </c>
      <c r="H34" s="69" t="s">
        <v>47</v>
      </c>
      <c r="I34" s="69" t="s">
        <v>36</v>
      </c>
      <c r="J34" s="69" t="s">
        <v>46</v>
      </c>
      <c r="K34" s="69" t="s">
        <v>47</v>
      </c>
      <c r="L34" s="69" t="s">
        <v>36</v>
      </c>
      <c r="M34" s="69" t="s">
        <v>46</v>
      </c>
      <c r="N34" s="69" t="s">
        <v>47</v>
      </c>
    </row>
    <row r="35" spans="1:14" ht="14.25">
      <c r="A35" s="70">
        <v>39879</v>
      </c>
      <c r="B35" s="52">
        <v>9</v>
      </c>
      <c r="C35" s="52">
        <v>1</v>
      </c>
      <c r="D35" s="52">
        <v>4564578</v>
      </c>
      <c r="E35" s="67" t="s">
        <v>48</v>
      </c>
      <c r="F35" s="65">
        <v>97</v>
      </c>
      <c r="G35" s="65">
        <f>ROUND(9.9/(1.19),4)</f>
        <v>8.3193</v>
      </c>
      <c r="H35" s="65">
        <f>+F35*G35</f>
        <v>806.9721000000001</v>
      </c>
      <c r="I35" s="65"/>
      <c r="J35" s="65"/>
      <c r="K35" s="65"/>
      <c r="L35" s="65">
        <f>+F35-I35</f>
        <v>97</v>
      </c>
      <c r="M35" s="65">
        <f>+G35</f>
        <v>8.3193</v>
      </c>
      <c r="N35" s="65">
        <f>+L35*M35</f>
        <v>806.9721000000001</v>
      </c>
    </row>
    <row r="36" spans="1:14" ht="14.25">
      <c r="A36" s="53">
        <v>39881</v>
      </c>
      <c r="B36" s="54"/>
      <c r="C36" s="54"/>
      <c r="D36" s="54"/>
      <c r="E36" s="54"/>
      <c r="F36" s="57">
        <v>100</v>
      </c>
      <c r="G36" s="58">
        <v>8.4</v>
      </c>
      <c r="H36" s="65">
        <f>+F36*G36</f>
        <v>840</v>
      </c>
      <c r="I36" s="57"/>
      <c r="J36" s="58"/>
      <c r="K36" s="58"/>
      <c r="L36" s="71">
        <f>+L35+F36-I36</f>
        <v>197</v>
      </c>
      <c r="M36" s="71">
        <f>+N36/L36</f>
        <v>8.360264467005075</v>
      </c>
      <c r="N36" s="83">
        <f>+N35+H36-K36</f>
        <v>1646.9721</v>
      </c>
    </row>
    <row r="37" spans="1:14" ht="14.25">
      <c r="A37" s="53">
        <v>39882</v>
      </c>
      <c r="B37" s="54"/>
      <c r="C37" s="54"/>
      <c r="D37" s="54"/>
      <c r="E37" s="54"/>
      <c r="F37" s="54"/>
      <c r="G37" s="55"/>
      <c r="H37" s="55"/>
      <c r="I37" s="54">
        <v>50</v>
      </c>
      <c r="J37" s="84">
        <f>+M36</f>
        <v>8.360264467005075</v>
      </c>
      <c r="K37" s="55">
        <f>+I37*J37</f>
        <v>418.0132233502538</v>
      </c>
      <c r="L37" s="71">
        <f>+L36+F37-I37</f>
        <v>147</v>
      </c>
      <c r="M37" s="71">
        <f>+N37/L37</f>
        <v>8.360264467005075</v>
      </c>
      <c r="N37" s="83">
        <f>+N36+H37-K37</f>
        <v>1228.9588766497461</v>
      </c>
    </row>
    <row r="38" spans="1:14" ht="14.25">
      <c r="A38" s="53">
        <v>39887</v>
      </c>
      <c r="B38" s="54"/>
      <c r="C38" s="54"/>
      <c r="D38" s="54"/>
      <c r="E38" s="54"/>
      <c r="F38" s="54">
        <v>50</v>
      </c>
      <c r="G38" s="55">
        <v>9</v>
      </c>
      <c r="H38" s="55">
        <v>450</v>
      </c>
      <c r="I38" s="54"/>
      <c r="J38" s="74"/>
      <c r="K38" s="55"/>
      <c r="L38" s="71">
        <f>+L37+F38-I38</f>
        <v>197</v>
      </c>
      <c r="M38" s="71">
        <f>+N38/L38</f>
        <v>8.522633891623077</v>
      </c>
      <c r="N38" s="83">
        <f>+N37+H38-K38</f>
        <v>1678.9588766497461</v>
      </c>
    </row>
    <row r="39" spans="1:14" ht="14.25">
      <c r="A39" s="53">
        <v>39892</v>
      </c>
      <c r="B39" s="54"/>
      <c r="C39" s="54"/>
      <c r="D39" s="54"/>
      <c r="E39" s="54"/>
      <c r="F39" s="54"/>
      <c r="G39" s="55"/>
      <c r="H39" s="55"/>
      <c r="I39" s="54">
        <v>100</v>
      </c>
      <c r="J39" s="84">
        <f>+M38</f>
        <v>8.522633891623077</v>
      </c>
      <c r="K39" s="55">
        <f>+I39*J39</f>
        <v>852.2633891623077</v>
      </c>
      <c r="L39" s="71">
        <f>+L38+F39-I39</f>
        <v>97</v>
      </c>
      <c r="M39" s="71">
        <f>+N39/L39</f>
        <v>8.522633891623077</v>
      </c>
      <c r="N39" s="83">
        <f>+N38+H39-K39</f>
        <v>826.6954874874384</v>
      </c>
    </row>
    <row r="40" ht="14.25">
      <c r="K40" s="85">
        <f>SUM(K37:K39)</f>
        <v>1270.2766125125615</v>
      </c>
    </row>
  </sheetData>
  <sheetProtection/>
  <mergeCells count="8">
    <mergeCell ref="E12:E13"/>
    <mergeCell ref="F12:H12"/>
    <mergeCell ref="I12:K12"/>
    <mergeCell ref="L12:N12"/>
    <mergeCell ref="E33:E34"/>
    <mergeCell ref="F33:H33"/>
    <mergeCell ref="I33:K33"/>
    <mergeCell ref="L33:N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L88"/>
  <sheetViews>
    <sheetView zoomScale="98" zoomScaleNormal="98" zoomScalePageLayoutView="0" workbookViewId="0" topLeftCell="A1">
      <selection activeCell="A1" sqref="A1:J1"/>
    </sheetView>
  </sheetViews>
  <sheetFormatPr defaultColWidth="9.140625" defaultRowHeight="12" customHeight="1"/>
  <cols>
    <col min="1" max="1" width="6.8515625" style="25" customWidth="1"/>
    <col min="2" max="2" width="11.140625" style="16" customWidth="1"/>
    <col min="3" max="3" width="39.140625" style="16" customWidth="1"/>
    <col min="4" max="4" width="8.421875" style="28" customWidth="1"/>
    <col min="5" max="5" width="7.7109375" style="16" customWidth="1"/>
    <col min="6" max="6" width="13.28125" style="16" bestFit="1" customWidth="1"/>
    <col min="7" max="7" width="6.421875" style="28" customWidth="1"/>
    <col min="8" max="8" width="48.7109375" style="16" bestFit="1" customWidth="1"/>
    <col min="9" max="9" width="11.00390625" style="16" customWidth="1"/>
    <col min="10" max="10" width="10.140625" style="16" bestFit="1" customWidth="1"/>
    <col min="11" max="11" width="3.140625" style="16" customWidth="1"/>
    <col min="12" max="12" width="3.00390625" style="16" bestFit="1" customWidth="1"/>
    <col min="13" max="16384" width="9.140625" style="16" customWidth="1"/>
  </cols>
  <sheetData>
    <row r="1" spans="1:10" s="4" customFormat="1" ht="26.25" customHeight="1">
      <c r="A1" s="436" t="s">
        <v>5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s="4" customFormat="1" ht="12" customHeight="1">
      <c r="A2" s="5"/>
      <c r="C2" s="6" t="s">
        <v>65</v>
      </c>
      <c r="D2" s="37" t="e">
        <f>+#REF!</f>
        <v>#REF!</v>
      </c>
      <c r="E2" s="7"/>
      <c r="G2" s="8"/>
      <c r="I2" s="9"/>
      <c r="J2" s="9"/>
    </row>
    <row r="3" spans="1:10" s="4" customFormat="1" ht="12" customHeight="1">
      <c r="A3" s="5"/>
      <c r="C3" s="6" t="s">
        <v>63</v>
      </c>
      <c r="D3" s="437" t="e">
        <f>+#REF!</f>
        <v>#REF!</v>
      </c>
      <c r="E3" s="437"/>
      <c r="G3" s="8"/>
      <c r="I3" s="9"/>
      <c r="J3" s="9"/>
    </row>
    <row r="4" spans="1:10" s="4" customFormat="1" ht="12" customHeight="1">
      <c r="A4" s="5"/>
      <c r="C4" s="6" t="s">
        <v>6</v>
      </c>
      <c r="D4" s="38" t="e">
        <f>+#REF!</f>
        <v>#REF!</v>
      </c>
      <c r="E4" s="31"/>
      <c r="F4" s="30"/>
      <c r="G4" s="8"/>
      <c r="I4" s="9"/>
      <c r="J4" s="9"/>
    </row>
    <row r="5" spans="1:10" s="4" customFormat="1" ht="12" customHeight="1">
      <c r="A5" s="5"/>
      <c r="C5" s="6"/>
      <c r="D5" s="39"/>
      <c r="E5" s="29"/>
      <c r="G5" s="8"/>
      <c r="I5" s="9"/>
      <c r="J5" s="9"/>
    </row>
    <row r="6" spans="1:10" s="10" customFormat="1" ht="12" customHeight="1">
      <c r="A6" s="96"/>
      <c r="B6" s="97"/>
      <c r="C6" s="98"/>
      <c r="D6" s="440" t="s">
        <v>14</v>
      </c>
      <c r="E6" s="438"/>
      <c r="F6" s="438"/>
      <c r="G6" s="438" t="s">
        <v>64</v>
      </c>
      <c r="H6" s="438"/>
      <c r="I6" s="439" t="s">
        <v>66</v>
      </c>
      <c r="J6" s="439"/>
    </row>
    <row r="7" spans="1:11" s="10" customFormat="1" ht="25.5" customHeight="1">
      <c r="A7" s="99" t="s">
        <v>7</v>
      </c>
      <c r="B7" s="100" t="s">
        <v>10</v>
      </c>
      <c r="C7" s="101" t="s">
        <v>68</v>
      </c>
      <c r="D7" s="102" t="s">
        <v>8</v>
      </c>
      <c r="E7" s="103" t="s">
        <v>9</v>
      </c>
      <c r="F7" s="104" t="s">
        <v>13</v>
      </c>
      <c r="G7" s="104" t="s">
        <v>33</v>
      </c>
      <c r="H7" s="105" t="s">
        <v>70</v>
      </c>
      <c r="I7" s="106" t="s">
        <v>71</v>
      </c>
      <c r="J7" s="106" t="s">
        <v>72</v>
      </c>
      <c r="K7" s="10" t="s">
        <v>16</v>
      </c>
    </row>
    <row r="8" spans="1:12" ht="12" customHeight="1">
      <c r="A8" s="11"/>
      <c r="B8" s="12"/>
      <c r="C8" s="35"/>
      <c r="D8" s="14"/>
      <c r="E8" s="14"/>
      <c r="F8" s="14"/>
      <c r="G8" s="14">
        <v>10</v>
      </c>
      <c r="H8" s="17" t="e">
        <f>IF(G8&lt;&gt;0,VLOOKUP(G8,'Informacion General'!#REF!,2,FALSE),"")</f>
        <v>#REF!</v>
      </c>
      <c r="I8" s="41">
        <f>2500+247500</f>
        <v>250000</v>
      </c>
      <c r="J8" s="41"/>
      <c r="K8" s="2" t="str">
        <f>+IF(I8&lt;&gt;""," D ","")&amp;IF(J8&lt;&gt;""," H ","")</f>
        <v> D </v>
      </c>
      <c r="L8" s="2"/>
    </row>
    <row r="9" spans="1:12" ht="12" customHeight="1">
      <c r="A9" s="18"/>
      <c r="B9" s="19"/>
      <c r="C9" s="34"/>
      <c r="D9" s="14"/>
      <c r="E9" s="14"/>
      <c r="F9" s="13"/>
      <c r="G9" s="14">
        <v>33</v>
      </c>
      <c r="H9" s="17" t="e">
        <f>IF(G9&lt;&gt;0,VLOOKUP(G9,'Informacion General'!#REF!,2,FALSE),"")</f>
        <v>#REF!</v>
      </c>
      <c r="I9" s="41">
        <f>380000+120000+130000+110000</f>
        <v>740000</v>
      </c>
      <c r="J9" s="41"/>
      <c r="K9" s="2" t="str">
        <f aca="true" t="shared" si="0" ref="K9:K75">+IF(I9&lt;&gt;""," D ","")&amp;IF(J9&lt;&gt;""," H ","")</f>
        <v> D </v>
      </c>
      <c r="L9" s="2"/>
    </row>
    <row r="10" spans="1:11" ht="12" customHeight="1">
      <c r="A10" s="18"/>
      <c r="B10" s="19"/>
      <c r="C10" s="34"/>
      <c r="D10" s="14"/>
      <c r="E10" s="14"/>
      <c r="F10" s="13"/>
      <c r="G10" s="14">
        <v>50</v>
      </c>
      <c r="H10" s="17" t="e">
        <f>IF(G10&lt;&gt;0,VLOOKUP(G10,'Informacion General'!#REF!,2,FALSE),"")</f>
        <v>#REF!</v>
      </c>
      <c r="I10" s="41"/>
      <c r="J10" s="41">
        <f>+I8+I9</f>
        <v>990000</v>
      </c>
      <c r="K10" s="2" t="str">
        <f t="shared" si="0"/>
        <v> H </v>
      </c>
    </row>
    <row r="11" spans="1:11" ht="12" customHeight="1">
      <c r="A11" s="18"/>
      <c r="B11" s="19"/>
      <c r="C11" s="34"/>
      <c r="D11" s="14"/>
      <c r="E11" s="14"/>
      <c r="F11" s="13"/>
      <c r="G11" s="14">
        <v>46</v>
      </c>
      <c r="H11" s="17" t="e">
        <f>IF(G11&lt;&gt;0,VLOOKUP(G11,'Informacion General'!#REF!,2,FALSE),"")</f>
        <v>#REF!</v>
      </c>
      <c r="I11" s="41">
        <v>1706.5</v>
      </c>
      <c r="J11" s="41"/>
      <c r="K11" s="2" t="str">
        <f t="shared" si="0"/>
        <v> D </v>
      </c>
    </row>
    <row r="12" spans="1:11" ht="12" customHeight="1">
      <c r="A12" s="18"/>
      <c r="B12" s="19"/>
      <c r="C12" s="34"/>
      <c r="D12" s="14"/>
      <c r="E12" s="14"/>
      <c r="F12" s="13"/>
      <c r="G12" s="14">
        <v>14</v>
      </c>
      <c r="H12" s="17" t="e">
        <f>IF(G12&lt;&gt;0,VLOOKUP(G12,'Informacion General'!#REF!,2,FALSE),"")</f>
        <v>#REF!</v>
      </c>
      <c r="I12" s="41"/>
      <c r="J12" s="41">
        <f>+I11</f>
        <v>1706.5</v>
      </c>
      <c r="K12" s="2" t="str">
        <f t="shared" si="0"/>
        <v> H </v>
      </c>
    </row>
    <row r="13" spans="1:11" ht="12" customHeight="1">
      <c r="A13" s="18"/>
      <c r="B13" s="19"/>
      <c r="C13" s="34"/>
      <c r="D13" s="14"/>
      <c r="E13" s="14"/>
      <c r="F13" s="13"/>
      <c r="G13" s="14">
        <v>62</v>
      </c>
      <c r="H13" s="17" t="e">
        <f>IF(G13&lt;&gt;0,VLOOKUP(G13,'Informacion General'!#REF!,2,FALSE),"")</f>
        <v>#REF!</v>
      </c>
      <c r="I13" s="41">
        <v>3937.73</v>
      </c>
      <c r="J13" s="41"/>
      <c r="K13" s="2" t="str">
        <f t="shared" si="0"/>
        <v> D </v>
      </c>
    </row>
    <row r="14" spans="1:11" ht="12" customHeight="1">
      <c r="A14" s="11"/>
      <c r="B14" s="12"/>
      <c r="C14" s="35"/>
      <c r="D14" s="14"/>
      <c r="E14" s="14"/>
      <c r="F14" s="13"/>
      <c r="G14" s="14">
        <v>40</v>
      </c>
      <c r="H14" s="17" t="e">
        <f>IF(G14&lt;&gt;0,VLOOKUP(G14,'Informacion General'!#REF!,2,FALSE),"")</f>
        <v>#REF!</v>
      </c>
      <c r="I14" s="41"/>
      <c r="J14" s="41">
        <v>803.99</v>
      </c>
      <c r="K14" s="2" t="str">
        <f t="shared" si="0"/>
        <v> H </v>
      </c>
    </row>
    <row r="15" spans="1:11" ht="12" customHeight="1">
      <c r="A15" s="11"/>
      <c r="B15" s="12"/>
      <c r="C15" s="35"/>
      <c r="D15" s="14"/>
      <c r="E15" s="14"/>
      <c r="F15" s="13"/>
      <c r="G15" s="14">
        <v>41</v>
      </c>
      <c r="H15" s="17" t="e">
        <f>IF(G15&lt;&gt;0,VLOOKUP(G15,'Informacion General'!#REF!,2,FALSE),"")</f>
        <v>#REF!</v>
      </c>
      <c r="I15" s="41"/>
      <c r="J15" s="41">
        <f>+I13-J14</f>
        <v>3133.74</v>
      </c>
      <c r="K15" s="2" t="str">
        <f t="shared" si="0"/>
        <v> H </v>
      </c>
    </row>
    <row r="16" spans="1:11" ht="12" customHeight="1">
      <c r="A16" s="11"/>
      <c r="B16" s="12"/>
      <c r="C16" s="35"/>
      <c r="D16" s="14"/>
      <c r="E16" s="14"/>
      <c r="F16" s="13"/>
      <c r="G16" s="14">
        <v>94</v>
      </c>
      <c r="H16" s="17" t="e">
        <f>IF(G16&lt;&gt;0,VLOOKUP(G16,'Informacion General'!#REF!,2,FALSE),"")</f>
        <v>#REF!</v>
      </c>
      <c r="I16" s="41">
        <f>+I13*0.5</f>
        <v>1968.865</v>
      </c>
      <c r="J16" s="41"/>
      <c r="K16" s="2" t="str">
        <f t="shared" si="0"/>
        <v> D </v>
      </c>
    </row>
    <row r="17" spans="1:11" ht="12" customHeight="1">
      <c r="A17" s="11"/>
      <c r="B17" s="12"/>
      <c r="C17" s="35"/>
      <c r="D17" s="14"/>
      <c r="E17" s="14"/>
      <c r="F17" s="13"/>
      <c r="G17" s="14">
        <v>95</v>
      </c>
      <c r="H17" s="17" t="e">
        <f>IF(G17&lt;&gt;0,VLOOKUP(G17,'Informacion General'!#REF!,2,FALSE),"")</f>
        <v>#REF!</v>
      </c>
      <c r="I17" s="41">
        <f>+I16</f>
        <v>1968.865</v>
      </c>
      <c r="J17" s="41"/>
      <c r="K17" s="2" t="str">
        <f t="shared" si="0"/>
        <v> D </v>
      </c>
    </row>
    <row r="18" spans="1:11" ht="12" customHeight="1">
      <c r="A18" s="11"/>
      <c r="B18" s="12"/>
      <c r="C18" s="35"/>
      <c r="D18" s="14"/>
      <c r="E18" s="14"/>
      <c r="F18" s="13"/>
      <c r="G18" s="14">
        <v>79</v>
      </c>
      <c r="H18" s="17" t="e">
        <f>IF(G18&lt;&gt;0,VLOOKUP(G18,'Informacion General'!#REF!,2,FALSE),"")</f>
        <v>#REF!</v>
      </c>
      <c r="I18" s="41"/>
      <c r="J18" s="41">
        <f>+I17+I16</f>
        <v>3937.73</v>
      </c>
      <c r="K18" s="2" t="str">
        <f t="shared" si="0"/>
        <v> H </v>
      </c>
    </row>
    <row r="19" spans="1:11" ht="12" customHeight="1">
      <c r="A19" s="11">
        <v>5</v>
      </c>
      <c r="B19" s="12">
        <v>39903</v>
      </c>
      <c r="C19" s="35" t="s">
        <v>52</v>
      </c>
      <c r="D19" s="14"/>
      <c r="E19" s="14"/>
      <c r="F19" s="13"/>
      <c r="G19" s="21">
        <v>18</v>
      </c>
      <c r="H19" s="17" t="e">
        <f>IF(G19&lt;&gt;0,VLOOKUP(G19,'Informacion General'!#REF!,2,FALSE),"")</f>
        <v>#REF!</v>
      </c>
      <c r="I19" s="41">
        <v>11042.01680672269</v>
      </c>
      <c r="J19" s="41"/>
      <c r="K19" s="2" t="str">
        <f t="shared" si="0"/>
        <v> D </v>
      </c>
    </row>
    <row r="20" spans="1:11" ht="12" customHeight="1">
      <c r="A20" s="11"/>
      <c r="B20" s="12"/>
      <c r="C20" s="35"/>
      <c r="D20" s="14"/>
      <c r="E20" s="14"/>
      <c r="F20" s="13"/>
      <c r="G20" s="21">
        <v>63</v>
      </c>
      <c r="H20" s="17" t="e">
        <f>IF(G20&lt;&gt;0,VLOOKUP(G20,'Informacion General'!#REF!,2,FALSE),"")</f>
        <v>#REF!</v>
      </c>
      <c r="I20" s="41">
        <v>2290.34</v>
      </c>
      <c r="J20" s="41"/>
      <c r="K20" s="2" t="str">
        <f t="shared" si="0"/>
        <v> D </v>
      </c>
    </row>
    <row r="21" spans="1:11" ht="12" customHeight="1">
      <c r="A21" s="11"/>
      <c r="B21" s="12"/>
      <c r="C21" s="35"/>
      <c r="D21" s="14"/>
      <c r="E21" s="14"/>
      <c r="F21" s="13"/>
      <c r="G21" s="21">
        <v>65</v>
      </c>
      <c r="H21" s="17" t="e">
        <f>IF(G21&lt;&gt;0,VLOOKUP(G21,'Informacion General'!#REF!,2,FALSE),"")</f>
        <v>#REF!</v>
      </c>
      <c r="I21" s="41">
        <v>1094.3605042016807</v>
      </c>
      <c r="J21" s="41"/>
      <c r="K21" s="2" t="str">
        <f t="shared" si="0"/>
        <v> D </v>
      </c>
    </row>
    <row r="22" spans="1:11" ht="12" customHeight="1">
      <c r="A22" s="11"/>
      <c r="B22" s="12"/>
      <c r="C22" s="35"/>
      <c r="D22" s="14"/>
      <c r="E22" s="14"/>
      <c r="F22" s="13"/>
      <c r="G22" s="21">
        <v>33</v>
      </c>
      <c r="H22" s="17" t="e">
        <f>IF(G22&lt;&gt;0,VLOOKUP(G22,'Informacion General'!#REF!,2,FALSE),"")</f>
        <v>#REF!</v>
      </c>
      <c r="I22" s="41">
        <v>9411.763361344538</v>
      </c>
      <c r="J22" s="41"/>
      <c r="K22" s="2" t="str">
        <f t="shared" si="0"/>
        <v> D </v>
      </c>
    </row>
    <row r="23" spans="1:11" ht="12" customHeight="1">
      <c r="A23" s="11"/>
      <c r="B23" s="12"/>
      <c r="C23" s="35"/>
      <c r="D23" s="14"/>
      <c r="E23" s="14"/>
      <c r="F23" s="13"/>
      <c r="G23" s="21">
        <v>40</v>
      </c>
      <c r="H23" s="17" t="e">
        <f>IF(G23&lt;&gt;0,VLOOKUP(G23,'Informacion General'!#REF!,2,FALSE),"")</f>
        <v>#REF!</v>
      </c>
      <c r="I23" s="41">
        <v>4510.316627731092</v>
      </c>
      <c r="J23" s="41"/>
      <c r="K23" s="2" t="str">
        <f t="shared" si="0"/>
        <v> D </v>
      </c>
    </row>
    <row r="24" spans="1:11" ht="12" customHeight="1">
      <c r="A24" s="11"/>
      <c r="B24" s="12"/>
      <c r="C24" s="35"/>
      <c r="D24" s="14"/>
      <c r="E24" s="14"/>
      <c r="F24" s="13"/>
      <c r="G24" s="21">
        <v>46</v>
      </c>
      <c r="H24" s="17" t="e">
        <f>IF(G24&lt;&gt;0,VLOOKUP(G24,'Informacion General'!#REF!,2,FALSE),"")</f>
        <v>#REF!</v>
      </c>
      <c r="I24" s="41"/>
      <c r="J24" s="41">
        <f>+SUM(I19:I23)</f>
        <v>28348.797300000002</v>
      </c>
      <c r="K24" s="2" t="str">
        <f t="shared" si="0"/>
        <v> H </v>
      </c>
    </row>
    <row r="25" spans="1:11" ht="12" customHeight="1">
      <c r="A25" s="11">
        <v>6</v>
      </c>
      <c r="B25" s="12">
        <v>39903</v>
      </c>
      <c r="C25" s="35" t="s">
        <v>53</v>
      </c>
      <c r="D25" s="14"/>
      <c r="E25" s="13"/>
      <c r="F25" s="13"/>
      <c r="G25" s="14">
        <v>94</v>
      </c>
      <c r="H25" s="17" t="e">
        <f>IF(G25&lt;&gt;0,VLOOKUP(G25,'Informacion General'!#REF!,2,FALSE),"")</f>
        <v>#REF!</v>
      </c>
      <c r="I25" s="41">
        <f>+(I20+I21)/2</f>
        <v>1692.3502521008404</v>
      </c>
      <c r="J25" s="41"/>
      <c r="K25" s="2" t="str">
        <f t="shared" si="0"/>
        <v> D </v>
      </c>
    </row>
    <row r="26" spans="1:11" ht="12" customHeight="1">
      <c r="A26" s="11"/>
      <c r="B26" s="12"/>
      <c r="C26" s="35"/>
      <c r="D26" s="14"/>
      <c r="E26" s="13"/>
      <c r="F26" s="13"/>
      <c r="G26" s="14">
        <v>95</v>
      </c>
      <c r="H26" s="17" t="e">
        <f>IF(G26&lt;&gt;0,VLOOKUP(G26,'Informacion General'!#REF!,2,FALSE),"")</f>
        <v>#REF!</v>
      </c>
      <c r="I26" s="41">
        <f>+I25</f>
        <v>1692.3502521008404</v>
      </c>
      <c r="J26" s="41"/>
      <c r="K26" s="2" t="str">
        <f t="shared" si="0"/>
        <v> D </v>
      </c>
    </row>
    <row r="27" spans="1:11" ht="12" customHeight="1">
      <c r="A27" s="11"/>
      <c r="B27" s="12"/>
      <c r="C27" s="35"/>
      <c r="D27" s="14"/>
      <c r="E27" s="13"/>
      <c r="F27" s="13"/>
      <c r="G27" s="14">
        <v>79</v>
      </c>
      <c r="H27" s="17" t="e">
        <f>IF(G27&lt;&gt;0,VLOOKUP(G27,'Informacion General'!#REF!,2,FALSE),"")</f>
        <v>#REF!</v>
      </c>
      <c r="I27" s="41"/>
      <c r="J27" s="41">
        <f>+I26+I25</f>
        <v>3384.700504201681</v>
      </c>
      <c r="K27" s="2" t="str">
        <f t="shared" si="0"/>
        <v> H </v>
      </c>
    </row>
    <row r="28" spans="1:11" ht="12" customHeight="1">
      <c r="A28" s="11">
        <v>7</v>
      </c>
      <c r="B28" s="12">
        <v>39903</v>
      </c>
      <c r="C28" s="35" t="s">
        <v>54</v>
      </c>
      <c r="D28" s="14"/>
      <c r="E28" s="13"/>
      <c r="F28" s="13"/>
      <c r="G28" s="44">
        <v>12</v>
      </c>
      <c r="H28" s="42" t="s">
        <v>4</v>
      </c>
      <c r="I28" s="3">
        <v>32799.9946</v>
      </c>
      <c r="J28" s="22"/>
      <c r="K28" s="2"/>
    </row>
    <row r="29" spans="1:11" ht="12" customHeight="1">
      <c r="A29" s="11"/>
      <c r="B29" s="12"/>
      <c r="C29" s="35"/>
      <c r="D29" s="14"/>
      <c r="E29" s="13"/>
      <c r="F29" s="13"/>
      <c r="G29" s="44">
        <v>16</v>
      </c>
      <c r="H29" s="42" t="s">
        <v>0</v>
      </c>
      <c r="I29" s="3">
        <v>1999.9973</v>
      </c>
      <c r="J29" s="22"/>
      <c r="K29" s="2"/>
    </row>
    <row r="30" spans="1:11" ht="12" customHeight="1">
      <c r="A30" s="11"/>
      <c r="B30" s="12"/>
      <c r="C30" s="35"/>
      <c r="D30" s="14"/>
      <c r="E30" s="13"/>
      <c r="F30" s="13"/>
      <c r="G30" s="44">
        <v>40</v>
      </c>
      <c r="H30" s="42" t="s">
        <v>11</v>
      </c>
      <c r="I30" s="3"/>
      <c r="J30" s="22">
        <v>957.9819000000001</v>
      </c>
      <c r="K30" s="2"/>
    </row>
    <row r="31" spans="1:11" ht="12" customHeight="1">
      <c r="A31" s="11"/>
      <c r="B31" s="12"/>
      <c r="C31" s="35"/>
      <c r="D31" s="14"/>
      <c r="E31" s="13"/>
      <c r="F31" s="13"/>
      <c r="G31" s="44">
        <v>70</v>
      </c>
      <c r="H31" s="42" t="e">
        <v>#N/A</v>
      </c>
      <c r="I31" s="3"/>
      <c r="J31" s="22">
        <v>32161.34</v>
      </c>
      <c r="K31" s="2"/>
    </row>
    <row r="32" spans="1:11" ht="12" customHeight="1">
      <c r="A32" s="11"/>
      <c r="B32" s="12"/>
      <c r="C32" s="35"/>
      <c r="D32" s="14"/>
      <c r="E32" s="13"/>
      <c r="F32" s="13"/>
      <c r="G32" s="44">
        <v>75</v>
      </c>
      <c r="H32" s="42" t="e">
        <v>#N/A</v>
      </c>
      <c r="I32" s="3"/>
      <c r="J32" s="22">
        <v>1680.67</v>
      </c>
      <c r="K32" s="2"/>
    </row>
    <row r="33" spans="1:11" ht="12" customHeight="1">
      <c r="A33" s="11">
        <v>8</v>
      </c>
      <c r="B33" s="12">
        <v>39844</v>
      </c>
      <c r="C33" s="35" t="s">
        <v>55</v>
      </c>
      <c r="D33" s="14"/>
      <c r="E33" s="13"/>
      <c r="F33" s="13"/>
      <c r="G33" s="21">
        <v>10</v>
      </c>
      <c r="H33" s="42" t="s">
        <v>88</v>
      </c>
      <c r="I33" s="43">
        <f>+J34+J35</f>
        <v>29400</v>
      </c>
      <c r="J33" s="43"/>
      <c r="K33" s="2" t="str">
        <f t="shared" si="0"/>
        <v> D </v>
      </c>
    </row>
    <row r="34" spans="1:11" ht="12" customHeight="1">
      <c r="A34" s="11"/>
      <c r="B34" s="12"/>
      <c r="C34" s="12"/>
      <c r="D34" s="14"/>
      <c r="E34" s="13"/>
      <c r="F34" s="13"/>
      <c r="G34" s="21">
        <v>10</v>
      </c>
      <c r="H34" s="42" t="s">
        <v>88</v>
      </c>
      <c r="I34" s="22"/>
      <c r="J34" s="43">
        <v>15000</v>
      </c>
      <c r="K34" s="2" t="str">
        <f t="shared" si="0"/>
        <v> H </v>
      </c>
    </row>
    <row r="35" spans="1:11" ht="12" customHeight="1">
      <c r="A35" s="11"/>
      <c r="B35" s="12"/>
      <c r="C35" s="12"/>
      <c r="D35" s="14"/>
      <c r="E35" s="13"/>
      <c r="F35" s="13"/>
      <c r="G35" s="14">
        <v>12</v>
      </c>
      <c r="H35" s="42" t="s">
        <v>4</v>
      </c>
      <c r="I35" s="22"/>
      <c r="J35" s="43">
        <v>14400</v>
      </c>
      <c r="K35" s="2"/>
    </row>
    <row r="36" spans="1:11" ht="12" customHeight="1">
      <c r="A36" s="11">
        <v>9</v>
      </c>
      <c r="B36" s="12">
        <v>39844</v>
      </c>
      <c r="C36" s="35" t="s">
        <v>56</v>
      </c>
      <c r="D36" s="14"/>
      <c r="E36" s="13"/>
      <c r="F36" s="13"/>
      <c r="G36" s="14">
        <v>14</v>
      </c>
      <c r="H36" s="42" t="s">
        <v>12</v>
      </c>
      <c r="I36" s="40">
        <v>2000</v>
      </c>
      <c r="J36" s="40"/>
      <c r="K36" s="2" t="str">
        <f t="shared" si="0"/>
        <v> D </v>
      </c>
    </row>
    <row r="37" spans="1:11" ht="12" customHeight="1">
      <c r="A37" s="11"/>
      <c r="B37" s="12"/>
      <c r="C37" s="12"/>
      <c r="D37" s="14"/>
      <c r="E37" s="13"/>
      <c r="F37" s="13"/>
      <c r="G37" s="14">
        <v>46</v>
      </c>
      <c r="H37" s="42" t="s">
        <v>3</v>
      </c>
      <c r="I37" s="40">
        <v>25980.295000000002</v>
      </c>
      <c r="J37" s="40"/>
      <c r="K37" s="2" t="str">
        <f t="shared" si="0"/>
        <v> D </v>
      </c>
    </row>
    <row r="38" spans="1:11" ht="12" customHeight="1">
      <c r="A38" s="11"/>
      <c r="B38" s="12"/>
      <c r="C38" s="12"/>
      <c r="D38" s="14"/>
      <c r="E38" s="13"/>
      <c r="F38" s="13"/>
      <c r="G38" s="14">
        <v>10</v>
      </c>
      <c r="H38" s="42" t="s">
        <v>88</v>
      </c>
      <c r="I38" s="40"/>
      <c r="J38" s="40">
        <v>27980.295000000002</v>
      </c>
      <c r="K38" s="2" t="str">
        <f t="shared" si="0"/>
        <v> H </v>
      </c>
    </row>
    <row r="39" spans="1:11" ht="12" customHeight="1">
      <c r="A39" s="11">
        <v>10</v>
      </c>
      <c r="B39" s="12">
        <v>39844</v>
      </c>
      <c r="C39" s="12" t="s">
        <v>57</v>
      </c>
      <c r="D39" s="14"/>
      <c r="E39" s="13"/>
      <c r="F39" s="13"/>
      <c r="G39" s="21">
        <v>10</v>
      </c>
      <c r="H39" s="17" t="s">
        <v>88</v>
      </c>
      <c r="I39" s="40">
        <v>18693.494599999998</v>
      </c>
      <c r="J39" s="40"/>
      <c r="K39" s="2" t="str">
        <f t="shared" si="0"/>
        <v> D </v>
      </c>
    </row>
    <row r="40" spans="1:11" ht="12" customHeight="1">
      <c r="A40" s="11"/>
      <c r="B40" s="12"/>
      <c r="C40" s="12"/>
      <c r="D40" s="14"/>
      <c r="E40" s="13"/>
      <c r="F40" s="13"/>
      <c r="G40" s="21">
        <v>12</v>
      </c>
      <c r="H40" s="17" t="s">
        <v>4</v>
      </c>
      <c r="I40" s="40"/>
      <c r="J40" s="40">
        <v>18399.994599999998</v>
      </c>
      <c r="K40" s="2" t="str">
        <f t="shared" si="0"/>
        <v> H </v>
      </c>
    </row>
    <row r="41" spans="1:11" ht="12" customHeight="1">
      <c r="A41" s="11"/>
      <c r="B41" s="12"/>
      <c r="C41" s="12"/>
      <c r="D41" s="14"/>
      <c r="E41" s="13"/>
      <c r="F41" s="13"/>
      <c r="G41" s="21">
        <v>14</v>
      </c>
      <c r="H41" s="17" t="s">
        <v>12</v>
      </c>
      <c r="I41" s="40"/>
      <c r="J41" s="40">
        <v>293.5</v>
      </c>
      <c r="K41" s="2" t="str">
        <f t="shared" si="0"/>
        <v> H </v>
      </c>
    </row>
    <row r="42" spans="1:11" ht="12" customHeight="1">
      <c r="A42" s="11">
        <v>11</v>
      </c>
      <c r="B42" s="12">
        <v>39844</v>
      </c>
      <c r="C42" s="12" t="s">
        <v>58</v>
      </c>
      <c r="D42" s="14"/>
      <c r="E42" s="13"/>
      <c r="F42" s="13"/>
      <c r="G42" s="14">
        <v>10</v>
      </c>
      <c r="H42" s="17" t="s">
        <v>88</v>
      </c>
      <c r="I42" s="41">
        <v>15000</v>
      </c>
      <c r="J42" s="41"/>
      <c r="K42" s="2" t="str">
        <f t="shared" si="0"/>
        <v> D </v>
      </c>
    </row>
    <row r="43" spans="1:11" ht="12" customHeight="1">
      <c r="A43" s="11"/>
      <c r="B43" s="12"/>
      <c r="C43" s="12"/>
      <c r="D43" s="14"/>
      <c r="E43" s="13"/>
      <c r="F43" s="13"/>
      <c r="G43" s="14">
        <v>34</v>
      </c>
      <c r="H43" s="17" t="s">
        <v>1</v>
      </c>
      <c r="I43" s="41">
        <v>1500</v>
      </c>
      <c r="J43" s="41"/>
      <c r="K43" s="2" t="str">
        <f t="shared" si="0"/>
        <v> D </v>
      </c>
    </row>
    <row r="44" spans="1:11" ht="12" customHeight="1">
      <c r="A44" s="11"/>
      <c r="B44" s="12"/>
      <c r="C44" s="12"/>
      <c r="D44" s="14"/>
      <c r="E44" s="13"/>
      <c r="F44" s="13"/>
      <c r="G44" s="14">
        <v>41</v>
      </c>
      <c r="H44" s="17" t="s">
        <v>2</v>
      </c>
      <c r="I44" s="41">
        <v>3133.74</v>
      </c>
      <c r="J44" s="41"/>
      <c r="K44" s="2" t="str">
        <f t="shared" si="0"/>
        <v> D </v>
      </c>
    </row>
    <row r="45" spans="1:11" ht="12" customHeight="1">
      <c r="A45" s="11"/>
      <c r="B45" s="12"/>
      <c r="C45" s="12"/>
      <c r="D45" s="14"/>
      <c r="E45" s="13"/>
      <c r="F45" s="13"/>
      <c r="G45" s="14">
        <v>46</v>
      </c>
      <c r="H45" s="17" t="s">
        <v>3</v>
      </c>
      <c r="I45" s="41">
        <v>662.0023</v>
      </c>
      <c r="J45" s="41"/>
      <c r="K45" s="2"/>
    </row>
    <row r="46" spans="1:11" ht="12" customHeight="1">
      <c r="A46" s="11"/>
      <c r="B46" s="12"/>
      <c r="C46" s="12"/>
      <c r="D46" s="14"/>
      <c r="E46" s="13"/>
      <c r="F46" s="13"/>
      <c r="G46" s="14">
        <v>10</v>
      </c>
      <c r="H46" s="17" t="s">
        <v>88</v>
      </c>
      <c r="I46" s="41"/>
      <c r="J46" s="41">
        <f>+I42+I43+I44+I45</f>
        <v>20295.742299999998</v>
      </c>
      <c r="K46" s="2" t="str">
        <f t="shared" si="0"/>
        <v> H </v>
      </c>
    </row>
    <row r="47" spans="1:11" ht="12" customHeight="1">
      <c r="A47" s="11" t="s">
        <v>59</v>
      </c>
      <c r="B47" s="91"/>
      <c r="C47" s="91"/>
      <c r="D47" s="92"/>
      <c r="E47" s="93"/>
      <c r="F47" s="93"/>
      <c r="G47" s="92"/>
      <c r="H47" s="94">
        <f>IF(G47&lt;&gt;0,VLOOKUP(G47,'Informacion General'!#REF!,2,FALSE),"")</f>
      </c>
      <c r="I47" s="95"/>
      <c r="J47" s="95"/>
      <c r="K47" s="2">
        <f t="shared" si="0"/>
      </c>
    </row>
    <row r="48" spans="1:11" ht="12" customHeight="1">
      <c r="A48" s="11">
        <v>12</v>
      </c>
      <c r="B48" s="12">
        <v>39903</v>
      </c>
      <c r="C48" s="12" t="s">
        <v>60</v>
      </c>
      <c r="D48" s="14"/>
      <c r="E48" s="13"/>
      <c r="F48" s="13"/>
      <c r="G48" s="14">
        <v>63</v>
      </c>
      <c r="H48" s="17" t="e">
        <f>IF(G48&lt;&gt;0,VLOOKUP(G48,'Informacion General'!#REF!,2,FALSE),"")</f>
        <v>#REF!</v>
      </c>
      <c r="I48" s="41">
        <v>500</v>
      </c>
      <c r="J48" s="41"/>
      <c r="K48" s="2" t="str">
        <f t="shared" si="0"/>
        <v> D </v>
      </c>
    </row>
    <row r="49" spans="1:11" ht="12" customHeight="1">
      <c r="A49" s="11"/>
      <c r="B49" s="12"/>
      <c r="C49" s="12"/>
      <c r="D49" s="14"/>
      <c r="E49" s="13"/>
      <c r="F49" s="13"/>
      <c r="G49" s="14">
        <v>65</v>
      </c>
      <c r="H49" s="17" t="e">
        <f>IF(G49&lt;&gt;0,VLOOKUP(G49,'Informacion General'!#REF!,2,FALSE),"")</f>
        <v>#REF!</v>
      </c>
      <c r="I49" s="41">
        <f>5042.01680672269/12</f>
        <v>420.1680672268908</v>
      </c>
      <c r="J49" s="41"/>
      <c r="K49" s="2" t="str">
        <f t="shared" si="0"/>
        <v> D </v>
      </c>
    </row>
    <row r="50" spans="1:11" ht="12" customHeight="1">
      <c r="A50" s="11"/>
      <c r="B50" s="12"/>
      <c r="C50" s="12"/>
      <c r="D50" s="14"/>
      <c r="E50" s="13"/>
      <c r="F50" s="13"/>
      <c r="G50" s="14">
        <v>18</v>
      </c>
      <c r="H50" s="17" t="e">
        <f>IF(G50&lt;&gt;0,VLOOKUP(G50,'Informacion General'!#REF!,2,FALSE),"")</f>
        <v>#REF!</v>
      </c>
      <c r="I50" s="41"/>
      <c r="J50" s="41">
        <f>+I48+I49</f>
        <v>920.1680672268908</v>
      </c>
      <c r="K50" s="2" t="str">
        <f t="shared" si="0"/>
        <v> H </v>
      </c>
    </row>
    <row r="51" spans="1:11" ht="12" customHeight="1">
      <c r="A51" s="11">
        <v>13</v>
      </c>
      <c r="B51" s="12">
        <v>39903</v>
      </c>
      <c r="C51" s="35" t="s">
        <v>61</v>
      </c>
      <c r="D51" s="14"/>
      <c r="E51" s="13"/>
      <c r="F51" s="13"/>
      <c r="G51" s="14">
        <v>94</v>
      </c>
      <c r="H51" s="17" t="e">
        <f>IF(G51&lt;&gt;0,VLOOKUP(G51,'Informacion General'!#REF!,2,FALSE),"")</f>
        <v>#REF!</v>
      </c>
      <c r="I51" s="41">
        <f>+J50/2</f>
        <v>460.0840336134454</v>
      </c>
      <c r="J51" s="41"/>
      <c r="K51" s="2" t="str">
        <f t="shared" si="0"/>
        <v> D </v>
      </c>
    </row>
    <row r="52" spans="1:11" ht="12" customHeight="1">
      <c r="A52" s="11"/>
      <c r="B52" s="12"/>
      <c r="C52" s="12"/>
      <c r="D52" s="14"/>
      <c r="E52" s="13"/>
      <c r="F52" s="13"/>
      <c r="G52" s="14">
        <v>95</v>
      </c>
      <c r="H52" s="17" t="e">
        <f>IF(G52&lt;&gt;0,VLOOKUP(G52,'Informacion General'!#REF!,2,FALSE),"")</f>
        <v>#REF!</v>
      </c>
      <c r="I52" s="41">
        <f>+I51</f>
        <v>460.0840336134454</v>
      </c>
      <c r="J52" s="41"/>
      <c r="K52" s="2" t="str">
        <f t="shared" si="0"/>
        <v> D </v>
      </c>
    </row>
    <row r="53" spans="1:11" ht="12" customHeight="1">
      <c r="A53" s="11"/>
      <c r="B53" s="12"/>
      <c r="C53" s="12"/>
      <c r="D53" s="14"/>
      <c r="E53" s="13"/>
      <c r="F53" s="13"/>
      <c r="G53" s="14">
        <v>79</v>
      </c>
      <c r="H53" s="17" t="e">
        <f>IF(G53&lt;&gt;0,VLOOKUP(G53,'Informacion General'!#REF!,2,FALSE),"")</f>
        <v>#REF!</v>
      </c>
      <c r="I53" s="41"/>
      <c r="J53" s="41">
        <f>+I52+I51</f>
        <v>920.1680672268908</v>
      </c>
      <c r="K53" s="2" t="str">
        <f t="shared" si="0"/>
        <v> H </v>
      </c>
    </row>
    <row r="54" spans="1:11" ht="12" customHeight="1">
      <c r="A54" s="11">
        <v>14</v>
      </c>
      <c r="B54" s="12">
        <v>39903</v>
      </c>
      <c r="C54" s="12" t="s">
        <v>62</v>
      </c>
      <c r="D54" s="14"/>
      <c r="E54" s="13"/>
      <c r="F54" s="13"/>
      <c r="G54" s="14">
        <v>68</v>
      </c>
      <c r="H54" s="17" t="e">
        <f>IF(G54&lt;&gt;0,VLOOKUP(G54,'Informacion General'!#REF!,2,FALSE),"")</f>
        <v>#REF!</v>
      </c>
      <c r="I54" s="41">
        <f>11291.8+375</f>
        <v>11666.8</v>
      </c>
      <c r="J54" s="41"/>
      <c r="K54" s="2" t="str">
        <f t="shared" si="0"/>
        <v> D </v>
      </c>
    </row>
    <row r="55" spans="1:11" ht="12" customHeight="1">
      <c r="A55" s="11"/>
      <c r="B55" s="12"/>
      <c r="C55" s="12"/>
      <c r="D55" s="14"/>
      <c r="E55" s="13"/>
      <c r="F55" s="13"/>
      <c r="G55" s="14">
        <v>39</v>
      </c>
      <c r="H55" s="17" t="e">
        <f>IF(G55&lt;&gt;0,VLOOKUP(G55,'Informacion General'!#REF!,2,FALSE),"")</f>
        <v>#REF!</v>
      </c>
      <c r="I55" s="41"/>
      <c r="J55" s="41">
        <f>+I54</f>
        <v>11666.8</v>
      </c>
      <c r="K55" s="2" t="str">
        <f t="shared" si="0"/>
        <v> H </v>
      </c>
    </row>
    <row r="56" spans="1:11" ht="12" customHeight="1">
      <c r="A56" s="11">
        <v>15</v>
      </c>
      <c r="B56" s="12">
        <v>39903</v>
      </c>
      <c r="C56" s="12"/>
      <c r="D56" s="14"/>
      <c r="E56" s="13"/>
      <c r="F56" s="13"/>
      <c r="G56" s="14">
        <v>94</v>
      </c>
      <c r="H56" s="17" t="e">
        <f>IF(G56&lt;&gt;0,VLOOKUP(G56,'Informacion General'!#REF!,2,FALSE),"")</f>
        <v>#REF!</v>
      </c>
      <c r="I56" s="41">
        <f>+J55/2</f>
        <v>5833.4</v>
      </c>
      <c r="J56" s="41"/>
      <c r="K56" s="2" t="str">
        <f t="shared" si="0"/>
        <v> D </v>
      </c>
    </row>
    <row r="57" spans="1:11" ht="12" customHeight="1">
      <c r="A57" s="11"/>
      <c r="B57" s="12"/>
      <c r="C57" s="12"/>
      <c r="D57" s="14"/>
      <c r="E57" s="13"/>
      <c r="F57" s="13"/>
      <c r="G57" s="14">
        <v>95</v>
      </c>
      <c r="H57" s="17" t="e">
        <f>IF(G57&lt;&gt;0,VLOOKUP(G57,'Informacion General'!#REF!,2,FALSE),"")</f>
        <v>#REF!</v>
      </c>
      <c r="I57" s="41">
        <f>+I56</f>
        <v>5833.4</v>
      </c>
      <c r="J57" s="41"/>
      <c r="K57" s="2" t="str">
        <f t="shared" si="0"/>
        <v> D </v>
      </c>
    </row>
    <row r="58" spans="1:11" ht="12" customHeight="1">
      <c r="A58" s="11"/>
      <c r="B58" s="12"/>
      <c r="C58" s="12"/>
      <c r="D58" s="14"/>
      <c r="E58" s="13"/>
      <c r="F58" s="13"/>
      <c r="G58" s="14">
        <v>79</v>
      </c>
      <c r="H58" s="17" t="e">
        <f>IF(G58&lt;&gt;0,VLOOKUP(G58,'Informacion General'!#REF!,2,FALSE),"")</f>
        <v>#REF!</v>
      </c>
      <c r="I58" s="41"/>
      <c r="J58" s="41">
        <f>+I57+I56</f>
        <v>11666.8</v>
      </c>
      <c r="K58" s="2" t="str">
        <f t="shared" si="0"/>
        <v> H </v>
      </c>
    </row>
    <row r="59" spans="1:11" ht="12" customHeight="1">
      <c r="A59" s="11"/>
      <c r="B59" s="12"/>
      <c r="C59" s="12"/>
      <c r="D59" s="14"/>
      <c r="E59" s="13"/>
      <c r="F59" s="13"/>
      <c r="G59" s="14"/>
      <c r="H59" s="17">
        <f>IF(G59&lt;&gt;0,VLOOKUP(G59,'Informacion General'!#REF!,2,FALSE),"")</f>
      </c>
      <c r="I59" s="41"/>
      <c r="J59" s="41"/>
      <c r="K59" s="2">
        <f t="shared" si="0"/>
      </c>
    </row>
    <row r="60" spans="1:11" ht="12" customHeight="1">
      <c r="A60" s="11"/>
      <c r="B60" s="12"/>
      <c r="C60" s="12"/>
      <c r="D60" s="14"/>
      <c r="E60" s="13"/>
      <c r="F60" s="13"/>
      <c r="G60" s="14"/>
      <c r="H60" s="17">
        <f>IF(G60&lt;&gt;0,VLOOKUP(G60,'Informacion General'!#REF!,2,FALSE),"")</f>
      </c>
      <c r="I60" s="41"/>
      <c r="J60" s="41"/>
      <c r="K60" s="2">
        <f t="shared" si="0"/>
      </c>
    </row>
    <row r="61" spans="1:11" ht="12" customHeight="1">
      <c r="A61" s="11"/>
      <c r="B61" s="12"/>
      <c r="C61" s="12"/>
      <c r="D61" s="14"/>
      <c r="E61" s="13"/>
      <c r="F61" s="13"/>
      <c r="G61" s="14"/>
      <c r="H61" s="17">
        <f>IF(G61&lt;&gt;0,VLOOKUP(G61,'Informacion General'!#REF!,2,FALSE),"")</f>
      </c>
      <c r="I61" s="41"/>
      <c r="J61" s="41"/>
      <c r="K61" s="2">
        <f t="shared" si="0"/>
      </c>
    </row>
    <row r="62" spans="1:11" ht="12" customHeight="1">
      <c r="A62" s="11"/>
      <c r="B62" s="12"/>
      <c r="C62" s="12"/>
      <c r="D62" s="14"/>
      <c r="E62" s="13"/>
      <c r="F62" s="13"/>
      <c r="G62" s="14"/>
      <c r="H62" s="17">
        <f>IF(G62&lt;&gt;0,VLOOKUP(G62,'Informacion General'!#REF!,2,FALSE),"")</f>
      </c>
      <c r="I62" s="41"/>
      <c r="J62" s="41"/>
      <c r="K62" s="2">
        <f t="shared" si="0"/>
      </c>
    </row>
    <row r="63" spans="1:11" ht="12" customHeight="1">
      <c r="A63" s="11"/>
      <c r="B63" s="12"/>
      <c r="C63" s="12"/>
      <c r="D63" s="14"/>
      <c r="E63" s="13"/>
      <c r="F63" s="13"/>
      <c r="G63" s="14"/>
      <c r="H63" s="17">
        <f>IF(G63&lt;&gt;0,VLOOKUP(G63,'Informacion General'!#REF!,2,FALSE),"")</f>
      </c>
      <c r="I63" s="41"/>
      <c r="J63" s="41"/>
      <c r="K63" s="2">
        <f t="shared" si="0"/>
      </c>
    </row>
    <row r="64" spans="1:11" ht="12" customHeight="1">
      <c r="A64" s="11"/>
      <c r="B64" s="12"/>
      <c r="C64" s="12"/>
      <c r="D64" s="14"/>
      <c r="E64" s="13"/>
      <c r="F64" s="13"/>
      <c r="G64" s="14"/>
      <c r="H64" s="17">
        <f>IF(G64&lt;&gt;0,VLOOKUP(G64,'Informacion General'!#REF!,2,FALSE),"")</f>
      </c>
      <c r="I64" s="41"/>
      <c r="J64" s="41"/>
      <c r="K64" s="2">
        <f t="shared" si="0"/>
      </c>
    </row>
    <row r="65" spans="1:11" ht="12" customHeight="1">
      <c r="A65" s="11"/>
      <c r="B65" s="12"/>
      <c r="C65" s="12"/>
      <c r="D65" s="14"/>
      <c r="E65" s="13"/>
      <c r="F65" s="13"/>
      <c r="G65" s="14"/>
      <c r="H65" s="17">
        <f>IF(G65&lt;&gt;0,VLOOKUP(G65,'Informacion General'!#REF!,2,FALSE),"")</f>
      </c>
      <c r="I65" s="41"/>
      <c r="J65" s="41"/>
      <c r="K65" s="2">
        <f t="shared" si="0"/>
      </c>
    </row>
    <row r="66" spans="1:11" ht="12" customHeight="1">
      <c r="A66" s="11"/>
      <c r="B66" s="12"/>
      <c r="C66" s="12"/>
      <c r="D66" s="14"/>
      <c r="E66" s="13"/>
      <c r="F66" s="13"/>
      <c r="G66" s="14"/>
      <c r="H66" s="17">
        <f>IF(G66&lt;&gt;0,VLOOKUP(G66,'Informacion General'!#REF!,2,FALSE),"")</f>
      </c>
      <c r="I66" s="41"/>
      <c r="J66" s="41"/>
      <c r="K66" s="2">
        <f t="shared" si="0"/>
      </c>
    </row>
    <row r="67" spans="1:11" ht="12" customHeight="1">
      <c r="A67" s="11"/>
      <c r="B67" s="12"/>
      <c r="C67" s="12"/>
      <c r="D67" s="14"/>
      <c r="E67" s="13"/>
      <c r="F67" s="13"/>
      <c r="G67" s="14"/>
      <c r="H67" s="17">
        <f>IF(G67&lt;&gt;0,VLOOKUP(G67,'Informacion General'!#REF!,2,FALSE),"")</f>
      </c>
      <c r="I67" s="41"/>
      <c r="J67" s="41"/>
      <c r="K67" s="2">
        <f t="shared" si="0"/>
      </c>
    </row>
    <row r="68" spans="1:11" ht="12" customHeight="1">
      <c r="A68" s="11"/>
      <c r="B68" s="12"/>
      <c r="C68" s="12"/>
      <c r="D68" s="14"/>
      <c r="E68" s="13"/>
      <c r="F68" s="13"/>
      <c r="G68" s="14"/>
      <c r="H68" s="17">
        <f>IF(G68&lt;&gt;0,VLOOKUP(G68,'Informacion General'!#REF!,2,FALSE),"")</f>
      </c>
      <c r="I68" s="41"/>
      <c r="J68" s="41"/>
      <c r="K68" s="2">
        <f t="shared" si="0"/>
      </c>
    </row>
    <row r="69" spans="1:11" ht="12" customHeight="1">
      <c r="A69" s="11"/>
      <c r="B69" s="12"/>
      <c r="C69" s="12"/>
      <c r="D69" s="14"/>
      <c r="E69" s="13"/>
      <c r="F69" s="13"/>
      <c r="G69" s="14"/>
      <c r="H69" s="17">
        <f>IF(G69&lt;&gt;0,VLOOKUP(G69,'Informacion General'!#REF!,2,FALSE),"")</f>
      </c>
      <c r="I69" s="41"/>
      <c r="J69" s="41"/>
      <c r="K69" s="2">
        <f t="shared" si="0"/>
      </c>
    </row>
    <row r="70" spans="1:11" ht="12" customHeight="1">
      <c r="A70" s="11"/>
      <c r="B70" s="12"/>
      <c r="C70" s="12"/>
      <c r="D70" s="14"/>
      <c r="E70" s="13"/>
      <c r="F70" s="13"/>
      <c r="G70" s="14"/>
      <c r="H70" s="17">
        <f>IF(G70&lt;&gt;0,VLOOKUP(G70,'Informacion General'!#REF!,2,FALSE),"")</f>
      </c>
      <c r="I70" s="41"/>
      <c r="J70" s="41"/>
      <c r="K70" s="2">
        <f t="shared" si="0"/>
      </c>
    </row>
    <row r="71" spans="1:11" ht="12" customHeight="1">
      <c r="A71" s="11"/>
      <c r="B71" s="12"/>
      <c r="C71" s="12"/>
      <c r="D71" s="14"/>
      <c r="E71" s="13"/>
      <c r="F71" s="13"/>
      <c r="G71" s="14"/>
      <c r="H71" s="17">
        <f>IF(G71&lt;&gt;0,VLOOKUP(G71,'Informacion General'!#REF!,2,FALSE),"")</f>
      </c>
      <c r="I71" s="41"/>
      <c r="J71" s="41"/>
      <c r="K71" s="2">
        <f t="shared" si="0"/>
      </c>
    </row>
    <row r="72" spans="1:11" ht="12" customHeight="1">
      <c r="A72" s="11"/>
      <c r="B72" s="12"/>
      <c r="C72" s="12"/>
      <c r="D72" s="14"/>
      <c r="E72" s="13"/>
      <c r="F72" s="13"/>
      <c r="G72" s="14"/>
      <c r="H72" s="17">
        <f>IF(G72&lt;&gt;0,VLOOKUP(G72,'Informacion General'!#REF!,2,FALSE),"")</f>
      </c>
      <c r="I72" s="41"/>
      <c r="J72" s="41"/>
      <c r="K72" s="2">
        <f t="shared" si="0"/>
      </c>
    </row>
    <row r="73" spans="1:11" ht="12" customHeight="1">
      <c r="A73" s="11"/>
      <c r="B73" s="12"/>
      <c r="C73" s="12"/>
      <c r="D73" s="14"/>
      <c r="E73" s="13"/>
      <c r="F73" s="13"/>
      <c r="G73" s="14"/>
      <c r="H73" s="17">
        <f>IF(G73&lt;&gt;0,VLOOKUP(G73,'Informacion General'!#REF!,2,FALSE),"")</f>
      </c>
      <c r="I73" s="41"/>
      <c r="J73" s="41"/>
      <c r="K73" s="2">
        <f t="shared" si="0"/>
      </c>
    </row>
    <row r="74" spans="1:11" ht="12" customHeight="1">
      <c r="A74" s="11"/>
      <c r="B74" s="12"/>
      <c r="C74" s="12"/>
      <c r="D74" s="14"/>
      <c r="E74" s="13"/>
      <c r="F74" s="13"/>
      <c r="G74" s="14"/>
      <c r="H74" s="17">
        <f>IF(G74&lt;&gt;0,VLOOKUP(G74,'Informacion General'!#REF!,2,FALSE),"")</f>
      </c>
      <c r="I74" s="41"/>
      <c r="J74" s="41"/>
      <c r="K74" s="2">
        <f t="shared" si="0"/>
      </c>
    </row>
    <row r="75" spans="1:11" ht="12" customHeight="1">
      <c r="A75" s="11"/>
      <c r="B75" s="12"/>
      <c r="C75" s="12"/>
      <c r="D75" s="14"/>
      <c r="E75" s="13"/>
      <c r="F75" s="13"/>
      <c r="G75" s="14"/>
      <c r="H75" s="17">
        <f>IF(G75&lt;&gt;0,VLOOKUP(G75,'Informacion General'!#REF!,2,FALSE),"")</f>
      </c>
      <c r="I75" s="41"/>
      <c r="J75" s="41"/>
      <c r="K75" s="2">
        <f t="shared" si="0"/>
      </c>
    </row>
    <row r="76" spans="1:11" ht="12" customHeight="1">
      <c r="A76" s="11"/>
      <c r="B76" s="12"/>
      <c r="C76" s="12"/>
      <c r="D76" s="14"/>
      <c r="E76" s="13"/>
      <c r="F76" s="13"/>
      <c r="G76" s="14"/>
      <c r="H76" s="17">
        <f>IF(G76&lt;&gt;0,VLOOKUP(G76,'Informacion General'!#REF!,2,FALSE),"")</f>
      </c>
      <c r="I76" s="41"/>
      <c r="J76" s="41"/>
      <c r="K76" s="2">
        <f aca="true" t="shared" si="1" ref="K76:K86">+IF(I76&lt;&gt;""," D ","")&amp;IF(J76&lt;&gt;""," H ","")</f>
      </c>
    </row>
    <row r="77" spans="1:11" ht="12" customHeight="1">
      <c r="A77" s="11"/>
      <c r="B77" s="12"/>
      <c r="C77" s="12"/>
      <c r="D77" s="14"/>
      <c r="E77" s="13"/>
      <c r="F77" s="13"/>
      <c r="G77" s="14"/>
      <c r="H77" s="17">
        <f>IF(G77&lt;&gt;0,VLOOKUP(G77,'Informacion General'!#REF!,2,FALSE),"")</f>
      </c>
      <c r="I77" s="41"/>
      <c r="J77" s="41"/>
      <c r="K77" s="2">
        <f t="shared" si="1"/>
      </c>
    </row>
    <row r="78" spans="1:11" ht="12" customHeight="1">
      <c r="A78" s="11"/>
      <c r="B78" s="12"/>
      <c r="C78" s="12"/>
      <c r="D78" s="14"/>
      <c r="E78" s="13"/>
      <c r="F78" s="13"/>
      <c r="G78" s="14"/>
      <c r="H78" s="17">
        <f>IF(G78&lt;&gt;0,VLOOKUP(G78,'Informacion General'!#REF!,2,FALSE),"")</f>
      </c>
      <c r="I78" s="41"/>
      <c r="J78" s="41"/>
      <c r="K78" s="2">
        <f t="shared" si="1"/>
      </c>
    </row>
    <row r="79" spans="1:11" ht="12" customHeight="1">
      <c r="A79" s="11"/>
      <c r="B79" s="12"/>
      <c r="C79" s="12"/>
      <c r="D79" s="14"/>
      <c r="E79" s="13"/>
      <c r="F79" s="13"/>
      <c r="G79" s="14"/>
      <c r="H79" s="17">
        <f>IF(G79&lt;&gt;0,VLOOKUP(G79,'Informacion General'!#REF!,2,FALSE),"")</f>
      </c>
      <c r="I79" s="41"/>
      <c r="J79" s="41"/>
      <c r="K79" s="2">
        <f t="shared" si="1"/>
      </c>
    </row>
    <row r="80" spans="1:11" ht="12" customHeight="1">
      <c r="A80" s="11"/>
      <c r="B80" s="12"/>
      <c r="C80" s="12"/>
      <c r="D80" s="14"/>
      <c r="E80" s="13"/>
      <c r="F80" s="13"/>
      <c r="G80" s="14"/>
      <c r="H80" s="17">
        <f>IF(G80&lt;&gt;0,VLOOKUP(G80,'Informacion General'!#REF!,2,FALSE),"")</f>
      </c>
      <c r="I80" s="41"/>
      <c r="J80" s="41"/>
      <c r="K80" s="2">
        <f t="shared" si="1"/>
      </c>
    </row>
    <row r="81" spans="1:11" ht="12" customHeight="1">
      <c r="A81" s="11"/>
      <c r="B81" s="12"/>
      <c r="C81" s="12"/>
      <c r="D81" s="14"/>
      <c r="E81" s="13"/>
      <c r="F81" s="13"/>
      <c r="G81" s="14"/>
      <c r="H81" s="17">
        <f>IF(G81&lt;&gt;0,VLOOKUP(G81,'Informacion General'!#REF!,2,FALSE),"")</f>
      </c>
      <c r="I81" s="41"/>
      <c r="J81" s="41"/>
      <c r="K81" s="2">
        <f t="shared" si="1"/>
      </c>
    </row>
    <row r="82" spans="1:11" ht="12" customHeight="1">
      <c r="A82" s="11"/>
      <c r="B82" s="12"/>
      <c r="C82" s="12"/>
      <c r="D82" s="14"/>
      <c r="E82" s="13"/>
      <c r="F82" s="13"/>
      <c r="G82" s="14"/>
      <c r="H82" s="17">
        <f>IF(G82&lt;&gt;0,VLOOKUP(G82,'Informacion General'!#REF!,2,FALSE),"")</f>
      </c>
      <c r="I82" s="15"/>
      <c r="J82" s="15"/>
      <c r="K82" s="2">
        <f t="shared" si="1"/>
      </c>
    </row>
    <row r="83" spans="1:11" ht="12" customHeight="1">
      <c r="A83" s="18"/>
      <c r="B83" s="19"/>
      <c r="C83" s="19"/>
      <c r="D83" s="21"/>
      <c r="E83" s="20"/>
      <c r="F83" s="20"/>
      <c r="G83" s="21"/>
      <c r="H83" s="17">
        <f>IF(G83&lt;&gt;0,VLOOKUP(G83,'Informacion General'!#REF!,2,FALSE),"")</f>
      </c>
      <c r="I83" s="22"/>
      <c r="J83" s="22"/>
      <c r="K83" s="2">
        <f t="shared" si="1"/>
      </c>
    </row>
    <row r="84" spans="1:11" ht="12" customHeight="1">
      <c r="A84" s="18"/>
      <c r="B84" s="19"/>
      <c r="C84" s="19"/>
      <c r="D84" s="21"/>
      <c r="E84" s="20"/>
      <c r="F84" s="20"/>
      <c r="G84" s="21"/>
      <c r="H84" s="17">
        <f>IF(G84&lt;&gt;0,VLOOKUP(G84,'Informacion General'!#REF!,2,FALSE),"")</f>
      </c>
      <c r="I84" s="22"/>
      <c r="J84" s="22"/>
      <c r="K84" s="2">
        <f t="shared" si="1"/>
      </c>
    </row>
    <row r="85" spans="1:11" ht="12" customHeight="1">
      <c r="A85" s="18"/>
      <c r="B85" s="19"/>
      <c r="C85" s="19"/>
      <c r="D85" s="21"/>
      <c r="E85" s="20"/>
      <c r="F85" s="20"/>
      <c r="G85" s="21"/>
      <c r="H85" s="17">
        <f>IF(G85&lt;&gt;0,VLOOKUP(G85,'Informacion General'!#REF!,2,FALSE),"")</f>
      </c>
      <c r="I85" s="22"/>
      <c r="J85" s="22"/>
      <c r="K85" s="2">
        <f t="shared" si="1"/>
      </c>
    </row>
    <row r="86" spans="1:11" ht="12" customHeight="1">
      <c r="A86" s="23"/>
      <c r="B86" s="22"/>
      <c r="C86" s="22"/>
      <c r="D86" s="24"/>
      <c r="E86" s="22"/>
      <c r="F86" s="22"/>
      <c r="G86" s="24"/>
      <c r="H86" s="17">
        <f>IF(G86&lt;&gt;0,VLOOKUP(G86,'Informacion General'!#REF!,2,FALSE),"")</f>
      </c>
      <c r="I86" s="22"/>
      <c r="J86" s="22"/>
      <c r="K86" s="2">
        <f t="shared" si="1"/>
      </c>
    </row>
    <row r="87" spans="1:10" ht="12" customHeight="1">
      <c r="A87" s="23"/>
      <c r="B87" s="22"/>
      <c r="C87" s="22"/>
      <c r="D87" s="24"/>
      <c r="E87" s="22"/>
      <c r="F87" s="22"/>
      <c r="G87" s="24"/>
      <c r="H87" s="17">
        <f>IF(G87&lt;&gt;0,VLOOKUP(G87,'Informacion General'!#REF!,2,FALSE),"")</f>
      </c>
      <c r="I87" s="22"/>
      <c r="J87" s="22"/>
    </row>
    <row r="88" spans="7:10" ht="12" customHeight="1">
      <c r="G88" s="26"/>
      <c r="H88" s="27" t="s">
        <v>67</v>
      </c>
      <c r="I88" s="22"/>
      <c r="J88" s="22"/>
    </row>
  </sheetData>
  <sheetProtection/>
  <mergeCells count="5">
    <mergeCell ref="A1:J1"/>
    <mergeCell ref="D3:E3"/>
    <mergeCell ref="G6:H6"/>
    <mergeCell ref="I6:J6"/>
    <mergeCell ref="D6:F6"/>
  </mergeCells>
  <printOptions horizontalCentered="1"/>
  <pageMargins left="0.75" right="0.75" top="1.3779527559055118" bottom="1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MAHURA&amp;JK</cp:lastModifiedBy>
  <cp:lastPrinted>2017-10-26T16:25:30Z</cp:lastPrinted>
  <dcterms:created xsi:type="dcterms:W3CDTF">2004-01-23T19:20:48Z</dcterms:created>
  <dcterms:modified xsi:type="dcterms:W3CDTF">2017-12-09T22:02:09Z</dcterms:modified>
  <cp:category/>
  <cp:version/>
  <cp:contentType/>
  <cp:contentStatus/>
</cp:coreProperties>
</file>