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Balances por meses" sheetId="1" r:id="rId1"/>
    <sheet name="Estado de flujo de Efectivo" sheetId="2" r:id="rId2"/>
    <sheet name="Abril 2019" sheetId="15" r:id="rId3"/>
    <sheet name="Marzo 2019" sheetId="14" r:id="rId4"/>
    <sheet name="Diciembre 2018" sheetId="13" r:id="rId5"/>
    <sheet name="Diciembre 2017" sheetId="3" r:id="rId6"/>
    <sheet name="Octubre 2018" sheetId="7" r:id="rId7"/>
    <sheet name="Diciembre 2016" sheetId="5" r:id="rId8"/>
    <sheet name="Diciembre 2015" sheetId="6" r:id="rId9"/>
    <sheet name="Estado de resultados Agua" sheetId="4" r:id="rId10"/>
    <sheet name="Estado de resultados Basura" sheetId="11" r:id="rId11"/>
    <sheet name="Estado de resultados Serv Alcan" sheetId="9" r:id="rId12"/>
    <sheet name="Estado de resultados Serv Cemen" sheetId="10" r:id="rId13"/>
    <sheet name="Estado de resultados Serv C (2)" sheetId="12" r:id="rId14"/>
  </sheets>
  <externalReferences>
    <externalReference r:id="rId15"/>
  </externalReferences>
  <definedNames>
    <definedName name="_xlnm.Print_Area" localSheetId="2">'Abril 2019'!$A$64:$D$94</definedName>
    <definedName name="_xlnm.Print_Area" localSheetId="8">'Diciembre 2015'!$A$64:$D$94</definedName>
    <definedName name="_xlnm.Print_Area" localSheetId="7">'Diciembre 2016'!$A$64:$D$94</definedName>
    <definedName name="_xlnm.Print_Area" localSheetId="5">'Diciembre 2017'!$A$64:$D$94</definedName>
    <definedName name="_xlnm.Print_Area" localSheetId="4">'Diciembre 2018'!$A$64:$D$94</definedName>
    <definedName name="_xlnm.Print_Area" localSheetId="1">'Estado de flujo de Efectivo'!$A$1:$F$62</definedName>
    <definedName name="_xlnm.Print_Area" localSheetId="9">'Estado de resultados Agua'!$A$1:$C$51</definedName>
    <definedName name="_xlnm.Print_Area" localSheetId="10">'Estado de resultados Basura'!$A$1:$C$30</definedName>
    <definedName name="_xlnm.Print_Area" localSheetId="11">'Estado de resultados Serv Alcan'!$A$1:$C$28</definedName>
    <definedName name="_xlnm.Print_Area" localSheetId="13">'Estado de resultados Serv C (2)'!$A$1:$C$15</definedName>
    <definedName name="_xlnm.Print_Area" localSheetId="12">'Estado de resultados Serv Cemen'!$A$1:$C$31</definedName>
    <definedName name="_xlnm.Print_Area" localSheetId="3">'Marzo 2019'!$A$64:$D$94</definedName>
    <definedName name="_xlnm.Print_Area" localSheetId="6">'Octubre 2018'!$A$64:$D$94</definedName>
  </definedNames>
  <calcPr calcId="125725"/>
</workbook>
</file>

<file path=xl/calcChain.xml><?xml version="1.0" encoding="utf-8"?>
<calcChain xmlns="http://schemas.openxmlformats.org/spreadsheetml/2006/main">
  <c r="E43" i="2"/>
  <c r="E44"/>
  <c r="E50" s="1"/>
  <c r="E54" s="1"/>
  <c r="E48"/>
  <c r="E52"/>
  <c r="E55"/>
  <c r="E41"/>
  <c r="E22"/>
  <c r="E23"/>
  <c r="E24"/>
  <c r="E25"/>
  <c r="E26"/>
  <c r="E27"/>
  <c r="E28"/>
  <c r="E30"/>
  <c r="E31"/>
  <c r="E32"/>
  <c r="E33"/>
  <c r="E34"/>
  <c r="E35"/>
  <c r="E36"/>
  <c r="E37"/>
  <c r="E38"/>
  <c r="E21"/>
  <c r="E19"/>
  <c r="E14"/>
  <c r="C92" i="1"/>
  <c r="C97"/>
  <c r="C98"/>
  <c r="C100"/>
  <c r="C78"/>
  <c r="C76"/>
  <c r="C71"/>
  <c r="C54"/>
  <c r="C55" s="1"/>
  <c r="C56" s="1"/>
  <c r="C57" s="1"/>
  <c r="C48"/>
  <c r="C43"/>
  <c r="C31"/>
  <c r="C29"/>
  <c r="C22"/>
  <c r="C51" i="15"/>
  <c r="C78"/>
  <c r="C73"/>
  <c r="D40"/>
  <c r="D45" s="1"/>
  <c r="D26"/>
  <c r="D19"/>
  <c r="F52" i="2"/>
  <c r="F38"/>
  <c r="D54" i="1"/>
  <c r="D55" s="1"/>
  <c r="D100"/>
  <c r="D78"/>
  <c r="D76"/>
  <c r="D71"/>
  <c r="D43"/>
  <c r="D92" s="1"/>
  <c r="D31"/>
  <c r="D29"/>
  <c r="D22"/>
  <c r="F48" i="2"/>
  <c r="F44"/>
  <c r="F43"/>
  <c r="F31"/>
  <c r="F32"/>
  <c r="F33"/>
  <c r="F34"/>
  <c r="F35"/>
  <c r="F36"/>
  <c r="F37"/>
  <c r="F30"/>
  <c r="F22"/>
  <c r="F23"/>
  <c r="F24"/>
  <c r="F25"/>
  <c r="F26"/>
  <c r="F27"/>
  <c r="F28"/>
  <c r="F21"/>
  <c r="C14" i="14"/>
  <c r="G52" i="2"/>
  <c r="G48"/>
  <c r="G44"/>
  <c r="G43"/>
  <c r="G31"/>
  <c r="G32"/>
  <c r="G33"/>
  <c r="G34"/>
  <c r="G35"/>
  <c r="G36"/>
  <c r="G37"/>
  <c r="G30"/>
  <c r="G22"/>
  <c r="G23"/>
  <c r="G24"/>
  <c r="G25"/>
  <c r="G26"/>
  <c r="G27"/>
  <c r="G28"/>
  <c r="G21"/>
  <c r="G14"/>
  <c r="G19" s="1"/>
  <c r="C78" i="14"/>
  <c r="C73"/>
  <c r="D40"/>
  <c r="D45" s="1"/>
  <c r="D26"/>
  <c r="D19"/>
  <c r="F100" i="1"/>
  <c r="G100"/>
  <c r="H100"/>
  <c r="I100"/>
  <c r="E100"/>
  <c r="F98"/>
  <c r="G98"/>
  <c r="H98"/>
  <c r="I98"/>
  <c r="E98"/>
  <c r="F97"/>
  <c r="G97"/>
  <c r="H97"/>
  <c r="I97"/>
  <c r="E97"/>
  <c r="F93"/>
  <c r="G93"/>
  <c r="H93"/>
  <c r="I93"/>
  <c r="F92"/>
  <c r="G92"/>
  <c r="H92"/>
  <c r="I92"/>
  <c r="E92"/>
  <c r="E49"/>
  <c r="C71" i="13"/>
  <c r="E54" i="1"/>
  <c r="E14"/>
  <c r="C11" i="13"/>
  <c r="C55" i="3"/>
  <c r="E69" i="1"/>
  <c r="E57" i="2" l="1"/>
  <c r="E56"/>
  <c r="D28" i="15"/>
  <c r="C80"/>
  <c r="D52" s="1"/>
  <c r="D53" s="1"/>
  <c r="D48" i="1"/>
  <c r="D97" s="1"/>
  <c r="D98"/>
  <c r="F14" i="2"/>
  <c r="C80" i="14"/>
  <c r="C51" s="1"/>
  <c r="D52" s="1"/>
  <c r="D53" s="1"/>
  <c r="D28"/>
  <c r="G41" i="2"/>
  <c r="G50" s="1"/>
  <c r="G54" s="1"/>
  <c r="G57" s="1"/>
  <c r="E55" i="1"/>
  <c r="F55"/>
  <c r="D54" i="15" l="1"/>
  <c r="D56" i="1"/>
  <c r="D57" s="1"/>
  <c r="D54" i="14"/>
  <c r="C50" i="13"/>
  <c r="C15"/>
  <c r="C78"/>
  <c r="C73"/>
  <c r="D40"/>
  <c r="D45" s="1"/>
  <c r="D26"/>
  <c r="D19"/>
  <c r="C36" i="12"/>
  <c r="C13"/>
  <c r="C7"/>
  <c r="C38" s="1"/>
  <c r="C23" i="11"/>
  <c r="C51"/>
  <c r="C28"/>
  <c r="C7"/>
  <c r="C25" s="1"/>
  <c r="C29" i="10"/>
  <c r="C8"/>
  <c r="C52"/>
  <c r="C28" i="9"/>
  <c r="C26"/>
  <c r="C7"/>
  <c r="D52" i="13" l="1"/>
  <c r="D53" s="1"/>
  <c r="D54" s="1"/>
  <c r="C80"/>
  <c r="C51" s="1"/>
  <c r="D28"/>
  <c r="C15" i="12"/>
  <c r="C30" i="11"/>
  <c r="C53"/>
  <c r="C31" i="10"/>
  <c r="C54"/>
  <c r="C49" i="4"/>
  <c r="C7"/>
  <c r="D40" i="7"/>
  <c r="C78"/>
  <c r="C73"/>
  <c r="D52"/>
  <c r="D53" s="1"/>
  <c r="D45"/>
  <c r="D26"/>
  <c r="D19"/>
  <c r="E43" i="1"/>
  <c r="E48" s="1"/>
  <c r="E29"/>
  <c r="E22"/>
  <c r="E76"/>
  <c r="E71"/>
  <c r="I53"/>
  <c r="I76"/>
  <c r="I71"/>
  <c r="I78" s="1"/>
  <c r="I48"/>
  <c r="I43"/>
  <c r="I29"/>
  <c r="I22"/>
  <c r="I12"/>
  <c r="C8" i="6"/>
  <c r="C78"/>
  <c r="C73"/>
  <c r="D52"/>
  <c r="D40"/>
  <c r="D45" s="1"/>
  <c r="D26"/>
  <c r="D19"/>
  <c r="C78" i="5"/>
  <c r="C73"/>
  <c r="D52"/>
  <c r="D45"/>
  <c r="D40"/>
  <c r="D26"/>
  <c r="D19"/>
  <c r="C78" i="3"/>
  <c r="C73"/>
  <c r="C80" s="1"/>
  <c r="D52"/>
  <c r="C50"/>
  <c r="D40"/>
  <c r="D45" s="1"/>
  <c r="D53" s="1"/>
  <c r="D26"/>
  <c r="C15"/>
  <c r="D19" s="1"/>
  <c r="D28" s="1"/>
  <c r="H76" i="1"/>
  <c r="H71"/>
  <c r="H43"/>
  <c r="H48" s="1"/>
  <c r="H29"/>
  <c r="H11"/>
  <c r="H22" s="1"/>
  <c r="H31" s="1"/>
  <c r="E78" l="1"/>
  <c r="E31"/>
  <c r="E56"/>
  <c r="I54"/>
  <c r="H78"/>
  <c r="H54" s="1"/>
  <c r="H55" s="1"/>
  <c r="H56" s="1"/>
  <c r="H57" s="1"/>
  <c r="F55" i="2"/>
  <c r="C51" i="4"/>
  <c r="C80" i="7"/>
  <c r="D28"/>
  <c r="I55" i="1"/>
  <c r="I56" s="1"/>
  <c r="I57" s="1"/>
  <c r="I31"/>
  <c r="C80" i="6"/>
  <c r="D53"/>
  <c r="D28"/>
  <c r="C80" i="5"/>
  <c r="D53"/>
  <c r="D28"/>
  <c r="G76" i="1"/>
  <c r="G71"/>
  <c r="G43"/>
  <c r="G48" s="1"/>
  <c r="G29"/>
  <c r="G22"/>
  <c r="F76"/>
  <c r="F78" s="1"/>
  <c r="F71"/>
  <c r="F53"/>
  <c r="F43"/>
  <c r="F48" s="1"/>
  <c r="F29"/>
  <c r="F18"/>
  <c r="E57" l="1"/>
  <c r="G31"/>
  <c r="G78"/>
  <c r="G54" s="1"/>
  <c r="F22"/>
  <c r="F31" s="1"/>
  <c r="F56"/>
  <c r="G55" l="1"/>
  <c r="G56" s="1"/>
  <c r="G57" s="1"/>
  <c r="F19" i="2"/>
  <c r="F57" i="1"/>
  <c r="F41" i="2" l="1"/>
  <c r="F50" s="1"/>
  <c r="F54" s="1"/>
  <c r="F57" s="1"/>
  <c r="F56" l="1"/>
  <c r="D24" i="3"/>
  <c r="D23"/>
  <c r="D22"/>
  <c r="D25" l="1"/>
  <c r="E52" l="1"/>
  <c r="D29"/>
  <c r="E45" l="1"/>
</calcChain>
</file>

<file path=xl/sharedStrings.xml><?xml version="1.0" encoding="utf-8"?>
<sst xmlns="http://schemas.openxmlformats.org/spreadsheetml/2006/main" count="849" uniqueCount="192">
  <si>
    <t>Municipalidad de Flores</t>
  </si>
  <si>
    <t>Balance de situación</t>
  </si>
  <si>
    <t>al 31 de diciembre 2017</t>
  </si>
  <si>
    <t>(cifras en colones)</t>
  </si>
  <si>
    <t>Diciembre</t>
  </si>
  <si>
    <t xml:space="preserve">Activo </t>
  </si>
  <si>
    <t>Activo circulante</t>
  </si>
  <si>
    <t>¢</t>
  </si>
  <si>
    <t>Inversiones temporales</t>
  </si>
  <si>
    <t>Impuesto por cobrar corto plazo</t>
  </si>
  <si>
    <t>Ventas por cobrar corto plazo</t>
  </si>
  <si>
    <t>Ingresos de la propiedad a corto plazo</t>
  </si>
  <si>
    <t>Documentos por cobrar corto plazo</t>
  </si>
  <si>
    <t>Otras cuentas a cobrar a corto plazo</t>
  </si>
  <si>
    <t xml:space="preserve">Previsiones para deudores incobrables a corto plazo </t>
  </si>
  <si>
    <t>Materiales y suministros para consumo y prestación de servicios</t>
  </si>
  <si>
    <t>Activos a corto plazo sujetos a depuración contable</t>
  </si>
  <si>
    <t>Total, activo circulante</t>
  </si>
  <si>
    <t>Activos Fijos</t>
  </si>
  <si>
    <t>Propiedades, planta y equipos explotados</t>
  </si>
  <si>
    <t>Bienes de infraestructura y de beneficio y uso público en servicio</t>
  </si>
  <si>
    <t>Construcciones en proceso</t>
  </si>
  <si>
    <t>Bienes intangibles</t>
  </si>
  <si>
    <t>Total, Activos fijos</t>
  </si>
  <si>
    <t>Total, Activos</t>
  </si>
  <si>
    <t>Pasivo y patrimonio</t>
  </si>
  <si>
    <t>Pasivo a corto plazo</t>
  </si>
  <si>
    <t>Deudas comerciales a corto plazo</t>
  </si>
  <si>
    <t>Deudas sociales y fiscales a corto plazo</t>
  </si>
  <si>
    <t>Transferencias a pagar a corto plazo</t>
  </si>
  <si>
    <t>Deudas por anticipos a corto plazo</t>
  </si>
  <si>
    <t>Otras deudas corto plazo</t>
  </si>
  <si>
    <t>Préstamos a pagar a corto plazo</t>
  </si>
  <si>
    <t>Reservas técnicas a corto plazo</t>
  </si>
  <si>
    <t>Pasivos a corto plazo sujetos a depuración contable</t>
  </si>
  <si>
    <t>Total, pasivo a corto plazo</t>
  </si>
  <si>
    <t>Pasivo Largo Plazo</t>
  </si>
  <si>
    <t>Préstamos a pagar a largo plazo</t>
  </si>
  <si>
    <t>Total, pasivo</t>
  </si>
  <si>
    <t>Patrimonio</t>
  </si>
  <si>
    <t>Capital inicial</t>
  </si>
  <si>
    <t>Donaciones de capital</t>
  </si>
  <si>
    <t>Superávit acumulado de ejercicios anteriores</t>
  </si>
  <si>
    <t>Superávit del ejercicio actual</t>
  </si>
  <si>
    <t>Total, patrimonio</t>
  </si>
  <si>
    <t>Total, pasivo y patrimonio</t>
  </si>
  <si>
    <t>Ingresos</t>
  </si>
  <si>
    <t>Ingresos Municipales</t>
  </si>
  <si>
    <t>Total, Ingresos</t>
  </si>
  <si>
    <t>Gastos</t>
  </si>
  <si>
    <t xml:space="preserve">Egresos </t>
  </si>
  <si>
    <t>Total, Egresos</t>
  </si>
  <si>
    <t>Superávit</t>
  </si>
  <si>
    <t>Menos:  Saldos con destino específico</t>
  </si>
  <si>
    <t>Total, Superávit con destino específico</t>
  </si>
  <si>
    <t>Superávit Libre.</t>
  </si>
  <si>
    <t>Cuadro D</t>
  </si>
  <si>
    <t>Estado de Cambios en la posicion financiera</t>
  </si>
  <si>
    <t>Notas</t>
  </si>
  <si>
    <t>FUENTES DE EFECTIVO</t>
  </si>
  <si>
    <t>Flujo de Efectivo por Actividades Operativas</t>
  </si>
  <si>
    <t>Utilidad Neta Antes de Impuesto</t>
  </si>
  <si>
    <t xml:space="preserve">Ajustes por </t>
  </si>
  <si>
    <t>Depreciaciones</t>
  </si>
  <si>
    <t>Provisiones</t>
  </si>
  <si>
    <t>Resultados de Operaciones</t>
  </si>
  <si>
    <t>Efectivo Derivado por operaciones operativas</t>
  </si>
  <si>
    <t>Flujos de Efectivo por Actividades de Inversión</t>
  </si>
  <si>
    <t>Maquinaria y Equipo</t>
  </si>
  <si>
    <t>Aumento (disminución) en Efectivo y Equivalentes</t>
  </si>
  <si>
    <t>Efectivo y Equivalentes a Principios de Periodo</t>
  </si>
  <si>
    <t>Efectivo y Equivalentes al Final de Periodo</t>
  </si>
  <si>
    <t>Alexander Viquez Herrera</t>
  </si>
  <si>
    <t>Contador Privado carne 16915</t>
  </si>
  <si>
    <t>Representante Legal</t>
  </si>
  <si>
    <t>Contador Público carne 2427</t>
  </si>
  <si>
    <t>Diferencia en Superavit</t>
  </si>
  <si>
    <t>Efectivo y Bancos</t>
  </si>
  <si>
    <t>Rotatorios y cajas chicas</t>
  </si>
  <si>
    <t>Allen Barrantes Nuñez</t>
  </si>
  <si>
    <t>Alcalde</t>
  </si>
  <si>
    <t>Gerardo Rojas Barrantes</t>
  </si>
  <si>
    <t xml:space="preserve">             Contador </t>
  </si>
  <si>
    <t>Estado de situación Liquidación Presupuestaria</t>
  </si>
  <si>
    <t>al 31 de diciembre 2016</t>
  </si>
  <si>
    <t>al 31 de diciembre 2015</t>
  </si>
  <si>
    <t>Lic. Alexander Viquez Herrera</t>
  </si>
  <si>
    <t>Contador Publico Autorizado</t>
  </si>
  <si>
    <t>Gerardo Barrantes Rojas</t>
  </si>
  <si>
    <t>ESTADO DE RESULTADOS</t>
  </si>
  <si>
    <t>al 31 de octubre 2018</t>
  </si>
  <si>
    <t>al 31 de Octubre 2018</t>
  </si>
  <si>
    <t>Servicio de Agua</t>
  </si>
  <si>
    <t>Resultados al 30/10/2018</t>
  </si>
  <si>
    <t>INGRESOS POR AGUA</t>
  </si>
  <si>
    <t>TOTAL INGRESOS POR AGUA</t>
  </si>
  <si>
    <t>COSTO DE SERVICIO ACUEDUCTO</t>
  </si>
  <si>
    <t>Sueldos para cargos fijos</t>
  </si>
  <si>
    <t>Suplencias</t>
  </si>
  <si>
    <t>Tiempo extraordinario</t>
  </si>
  <si>
    <t>Recargo de funciones</t>
  </si>
  <si>
    <t>Disponibilidad laboral</t>
  </si>
  <si>
    <t>Retribución por años servidos</t>
  </si>
  <si>
    <t>Retribución al ejercicio liberal de la profeción</t>
  </si>
  <si>
    <t>Decimotercer mes</t>
  </si>
  <si>
    <t>Salario escolar</t>
  </si>
  <si>
    <t>Contribución Patronal al CCSS</t>
  </si>
  <si>
    <t xml:space="preserve">Contribución Patronal al Banco Popular </t>
  </si>
  <si>
    <t>Aporte Patronal al Fondo de Capitalización Laboral</t>
  </si>
  <si>
    <t xml:space="preserve">Aporte Patronal al Régimen Obligatorio de Pensiones </t>
  </si>
  <si>
    <t>Servicio de energia eléctria</t>
  </si>
  <si>
    <t>Publicidad y propaganda</t>
  </si>
  <si>
    <t>Servicios de Ingeniería</t>
  </si>
  <si>
    <t>Otros servicios de gestión y apoyo</t>
  </si>
  <si>
    <t>Seguro de Riesgos Profesionales</t>
  </si>
  <si>
    <t>Mantenimiento de instalaciones y otras obrar</t>
  </si>
  <si>
    <t>Mantenimiento y reparación de maquinaria y equiipo para la producción</t>
  </si>
  <si>
    <t>Mantenimiento y reparación de equipo de transporte</t>
  </si>
  <si>
    <t>Mantenimiento y reparación de otros equipos</t>
  </si>
  <si>
    <t>Servicios de regulación</t>
  </si>
  <si>
    <t>Combustibles y libricantes</t>
  </si>
  <si>
    <t>Tintas, pinturas y diluyentes</t>
  </si>
  <si>
    <t>Otros productos químicos</t>
  </si>
  <si>
    <t>Materiales y productos metálicos</t>
  </si>
  <si>
    <t>Materiales y productos mineras y asfálticos</t>
  </si>
  <si>
    <t>Materiales y productos electricos telefonicos y de computo</t>
  </si>
  <si>
    <t>Materiales y productos de plástico</t>
  </si>
  <si>
    <t>Herramientas e instrumentos</t>
  </si>
  <si>
    <t>Repuestos y accesorios</t>
  </si>
  <si>
    <t>Utiles y materiales de oficina y cómputo</t>
  </si>
  <si>
    <t>Productos de cartón e impresos</t>
  </si>
  <si>
    <t>Textiles y vestuario</t>
  </si>
  <si>
    <t>Útiles y materiales de resguardo y seguridad</t>
  </si>
  <si>
    <t>Gastos por provisiones para incobrabilidad servicio de agua</t>
  </si>
  <si>
    <t>TOTAL COSTOS SERVICIO ACUEDUCTO</t>
  </si>
  <si>
    <t>UTILIDAD O (PERDIDA) SERVICIO DE AGUA</t>
  </si>
  <si>
    <t>Servicio alcantarillado sanitario y pluvial sector privado</t>
  </si>
  <si>
    <t>Servicios de alcantarillado sanitario y pluvial</t>
  </si>
  <si>
    <t>Sueldo para cargos fijos</t>
  </si>
  <si>
    <t>Décimo tercer mes</t>
  </si>
  <si>
    <t>Aporte patronal al regimen de pensión complementaria</t>
  </si>
  <si>
    <t>Aporte patronal al fondo de capitalización laboral</t>
  </si>
  <si>
    <t>Servicios Generales</t>
  </si>
  <si>
    <t>Mantenimiento de instalaciones y otras obras</t>
  </si>
  <si>
    <t>Servicio de regulación</t>
  </si>
  <si>
    <t>Herramientas e Instrumentos</t>
  </si>
  <si>
    <t>Textilex y vestuarios</t>
  </si>
  <si>
    <t>Utiles y materiales de resguardo y seguridad</t>
  </si>
  <si>
    <t>Contribución patronal al seguro de salud de la CCSS</t>
  </si>
  <si>
    <t>Contribucion patronal al Banco Popular</t>
  </si>
  <si>
    <t xml:space="preserve">TOTAL </t>
  </si>
  <si>
    <t>COSTO DE SERVICIO DE ALCANTARILLADO</t>
  </si>
  <si>
    <t>UTILIDAD O (PERDIDA) SERVICIO ALCANTARILLADO</t>
  </si>
  <si>
    <t xml:space="preserve">INGRESOS </t>
  </si>
  <si>
    <t>TOTAL INGRESOS</t>
  </si>
  <si>
    <t>INGRESOS</t>
  </si>
  <si>
    <t>Servicios de Cementerio</t>
  </si>
  <si>
    <t>COSTO DE SERVICIO DE CEMENTERIO</t>
  </si>
  <si>
    <t>Salario Escolar</t>
  </si>
  <si>
    <t>Contribución Patronal al Seguro de Salud de la CCSS</t>
  </si>
  <si>
    <t>Aporte Patronal al Régimen Obligatorio de Pensiones</t>
  </si>
  <si>
    <t>Mantenimiento de Instalaciones y otras obras</t>
  </si>
  <si>
    <t>Gastos por provision para incobra. de serv. Cementerio</t>
  </si>
  <si>
    <t>Servicios de Recolección de Basura</t>
  </si>
  <si>
    <t>Servicios generales</t>
  </si>
  <si>
    <t>Gastos por provision de incobrabilidad de Serv. Basura</t>
  </si>
  <si>
    <t>TOTAL COSTOS DE SERVICIO DE BASURA</t>
  </si>
  <si>
    <t>Servicios de Aseo de Vias</t>
  </si>
  <si>
    <t>Otros Productos quimicos</t>
  </si>
  <si>
    <t>TOTAL INGRESOS ASEO DE VIAS</t>
  </si>
  <si>
    <t>Limpieza calles y aceras</t>
  </si>
  <si>
    <t>UTILIDAD O (PERDIDA) ASEO DE VIAS</t>
  </si>
  <si>
    <t>Venta de Agua</t>
  </si>
  <si>
    <t>Servicio de Basura</t>
  </si>
  <si>
    <t>Servicio de Cementerio</t>
  </si>
  <si>
    <t>Derechos de Cementerio</t>
  </si>
  <si>
    <t>al 31 de Diciembre 2018</t>
  </si>
  <si>
    <t xml:space="preserve">Diciembre </t>
  </si>
  <si>
    <t>Razones Financieras</t>
  </si>
  <si>
    <t>Razones de Liquidez</t>
  </si>
  <si>
    <t>Capital de trabajo</t>
  </si>
  <si>
    <t>Indice de Solvencia</t>
  </si>
  <si>
    <t>Razones de Endeudamiento</t>
  </si>
  <si>
    <t>Razon de Endeudamiento</t>
  </si>
  <si>
    <t>Razon Pasivo Capital</t>
  </si>
  <si>
    <t>Rotacion de activos</t>
  </si>
  <si>
    <t>Marzo</t>
  </si>
  <si>
    <t>al 31 de Marzo 2019</t>
  </si>
  <si>
    <t>Prestamos por pagar Largo Plazo</t>
  </si>
  <si>
    <t>Abril</t>
  </si>
  <si>
    <t>al 30 de Abril 2019</t>
  </si>
  <si>
    <t>del 1 de Marzo de 2019 al 30 de Abril 2019</t>
  </si>
</sst>
</file>

<file path=xl/styles.xml><?xml version="1.0" encoding="utf-8"?>
<styleSheet xmlns="http://schemas.openxmlformats.org/spreadsheetml/2006/main">
  <numFmts count="8">
    <numFmt numFmtId="8" formatCode="&quot;₡&quot;#,##0.00_);[Red]\(&quot;₡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_-;_-@_-"/>
    <numFmt numFmtId="166" formatCode="#,##0.000000"/>
    <numFmt numFmtId="167" formatCode="_(* #,##0.000_);_(* \(#,##0.000\);_(* &quot;-&quot;??_);_(@_)"/>
    <numFmt numFmtId="168" formatCode="_(* #,##0.0000_);_(* \(#,##0.00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43" fontId="3" fillId="0" borderId="0" xfId="1" applyFont="1" applyAlignment="1">
      <alignment horizontal="center" wrapText="1"/>
    </xf>
    <xf numFmtId="0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right" wrapText="1"/>
    </xf>
    <xf numFmtId="43" fontId="3" fillId="0" borderId="1" xfId="1" applyFont="1" applyBorder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43" fontId="0" fillId="0" borderId="3" xfId="1" applyFont="1" applyBorder="1" applyAlignment="1">
      <alignment wrapText="1"/>
    </xf>
    <xf numFmtId="43" fontId="0" fillId="0" borderId="2" xfId="1" applyFont="1" applyBorder="1" applyAlignment="1">
      <alignment wrapText="1"/>
    </xf>
    <xf numFmtId="43" fontId="2" fillId="0" borderId="0" xfId="1" applyFont="1" applyBorder="1" applyAlignment="1">
      <alignment horizontal="right" wrapText="1"/>
    </xf>
    <xf numFmtId="43" fontId="2" fillId="0" borderId="1" xfId="1" applyFont="1" applyBorder="1" applyAlignment="1">
      <alignment horizontal="right" wrapText="1"/>
    </xf>
    <xf numFmtId="43" fontId="0" fillId="0" borderId="1" xfId="1" applyFont="1" applyBorder="1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/>
    <xf numFmtId="37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9" fontId="5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9" fontId="5" fillId="0" borderId="5" xfId="0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39" fontId="4" fillId="0" borderId="0" xfId="0" applyNumberFormat="1" applyFont="1" applyAlignment="1">
      <alignment horizontal="right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43" fontId="7" fillId="0" borderId="4" xfId="0" applyNumberFormat="1" applyFont="1" applyBorder="1"/>
    <xf numFmtId="43" fontId="0" fillId="0" borderId="5" xfId="0" applyNumberFormat="1" applyBorder="1"/>
    <xf numFmtId="4" fontId="7" fillId="0" borderId="5" xfId="0" applyNumberFormat="1" applyFont="1" applyBorder="1"/>
    <xf numFmtId="43" fontId="7" fillId="0" borderId="0" xfId="0" applyNumberFormat="1" applyFont="1"/>
    <xf numFmtId="43" fontId="8" fillId="0" borderId="0" xfId="0" applyNumberFormat="1" applyFont="1"/>
    <xf numFmtId="43" fontId="7" fillId="0" borderId="6" xfId="0" applyNumberFormat="1" applyFont="1" applyBorder="1"/>
    <xf numFmtId="39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3" fontId="0" fillId="0" borderId="0" xfId="1" applyFont="1" applyAlignment="1">
      <alignment wrapText="1"/>
    </xf>
    <xf numFmtId="0" fontId="4" fillId="0" borderId="0" xfId="0" applyFont="1" applyAlignment="1">
      <alignment horizontal="center"/>
    </xf>
    <xf numFmtId="168" fontId="0" fillId="0" borderId="0" xfId="0" applyNumberFormat="1"/>
    <xf numFmtId="167" fontId="0" fillId="0" borderId="0" xfId="1" applyNumberFormat="1" applyFont="1"/>
    <xf numFmtId="39" fontId="4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7" fillId="0" borderId="0" xfId="0" applyNumberFormat="1" applyFont="1" applyAlignment="1">
      <alignment horizontal="center" wrapText="1"/>
    </xf>
    <xf numFmtId="8" fontId="9" fillId="3" borderId="7" xfId="0" applyNumberFormat="1" applyFont="1" applyFill="1" applyBorder="1" applyAlignment="1">
      <alignment horizontal="right" wrapText="1" indent="2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46</xdr:row>
      <xdr:rowOff>0</xdr:rowOff>
    </xdr:from>
    <xdr:to>
      <xdr:col>0</xdr:col>
      <xdr:colOff>1060450</xdr:colOff>
      <xdr:row>47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7275" y="8239125"/>
          <a:ext cx="6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1057275</xdr:colOff>
      <xdr:row>58</xdr:row>
      <xdr:rowOff>0</xdr:rowOff>
    </xdr:from>
    <xdr:to>
      <xdr:col>0</xdr:col>
      <xdr:colOff>1057275</xdr:colOff>
      <xdr:row>60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7275" y="10658475"/>
          <a:ext cx="1466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408A12018_BALANCE_DE_COMPROB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Comprobacion"/>
      <sheetName val="Data"/>
    </sheetNames>
    <sheetDataSet>
      <sheetData sheetId="0">
        <row r="10">
          <cell r="D10">
            <v>10243236825.01</v>
          </cell>
        </row>
        <row r="121">
          <cell r="D121">
            <v>2143566301.3699996</v>
          </cell>
        </row>
        <row r="235">
          <cell r="D235">
            <v>5156102216.1700001</v>
          </cell>
        </row>
        <row r="266">
          <cell r="D266">
            <v>1753846187.22</v>
          </cell>
        </row>
        <row r="278">
          <cell r="D278">
            <v>3485113.58</v>
          </cell>
        </row>
        <row r="282">
          <cell r="D282">
            <v>168533535.19999999</v>
          </cell>
          <cell r="G282">
            <v>60928056.050000012</v>
          </cell>
        </row>
        <row r="363">
          <cell r="D363">
            <v>10074703289.810001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>
      <selection activeCell="C8" sqref="C8"/>
    </sheetView>
  </sheetViews>
  <sheetFormatPr baseColWidth="10" defaultRowHeight="15"/>
  <cols>
    <col min="1" max="1" width="58.7109375" customWidth="1"/>
    <col min="2" max="2" width="2.140625" bestFit="1" customWidth="1"/>
    <col min="3" max="3" width="20" customWidth="1"/>
    <col min="4" max="5" width="19.42578125" bestFit="1" customWidth="1"/>
    <col min="6" max="6" width="19.42578125" style="16" bestFit="1" customWidth="1"/>
    <col min="7" max="9" width="18.28515625" bestFit="1" customWidth="1"/>
    <col min="11" max="11" width="13.140625" bestFit="1" customWidth="1"/>
  </cols>
  <sheetData>
    <row r="1" spans="1:11">
      <c r="A1" s="1"/>
      <c r="B1" s="84"/>
      <c r="C1" s="76"/>
      <c r="D1" s="68"/>
      <c r="E1" s="45"/>
      <c r="F1" s="87"/>
    </row>
    <row r="2" spans="1:11">
      <c r="A2" s="1"/>
      <c r="B2" s="84"/>
      <c r="C2" s="76"/>
      <c r="D2" s="68"/>
      <c r="E2" s="45"/>
      <c r="F2" s="87"/>
    </row>
    <row r="3" spans="1:11" ht="15.75">
      <c r="A3" s="83" t="s">
        <v>0</v>
      </c>
      <c r="B3" s="83"/>
      <c r="C3" s="83"/>
      <c r="D3" s="83"/>
      <c r="E3" s="83"/>
      <c r="F3" s="83"/>
      <c r="G3" s="83"/>
      <c r="H3" s="83"/>
      <c r="K3" s="16"/>
    </row>
    <row r="4" spans="1:11" ht="15.75">
      <c r="A4" s="86" t="s">
        <v>1</v>
      </c>
      <c r="B4" s="86"/>
      <c r="C4" s="86"/>
      <c r="D4" s="86"/>
      <c r="E4" s="86"/>
      <c r="F4" s="86"/>
      <c r="G4" s="86"/>
      <c r="H4" s="86"/>
    </row>
    <row r="5" spans="1:11" ht="15.75">
      <c r="A5" s="83"/>
      <c r="B5" s="83"/>
      <c r="C5" s="83"/>
      <c r="D5" s="83"/>
      <c r="E5" s="83"/>
      <c r="F5" s="83"/>
      <c r="G5" s="83"/>
      <c r="H5" s="83"/>
    </row>
    <row r="6" spans="1:11" ht="15.75">
      <c r="A6" s="83" t="s">
        <v>3</v>
      </c>
      <c r="B6" s="83"/>
      <c r="C6" s="83"/>
      <c r="D6" s="83"/>
      <c r="E6" s="83"/>
      <c r="F6" s="83"/>
      <c r="G6" s="83"/>
      <c r="H6" s="83"/>
    </row>
    <row r="7" spans="1:11" ht="15.75">
      <c r="A7" s="1"/>
      <c r="B7" s="1"/>
      <c r="C7" s="2" t="s">
        <v>189</v>
      </c>
      <c r="D7" s="2" t="s">
        <v>186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</row>
    <row r="8" spans="1:11" ht="15.75">
      <c r="A8" s="1"/>
      <c r="B8" s="1"/>
      <c r="C8" s="3">
        <v>2019</v>
      </c>
      <c r="D8" s="3">
        <v>2019</v>
      </c>
      <c r="E8" s="3">
        <v>2018</v>
      </c>
      <c r="F8" s="3">
        <v>2017</v>
      </c>
      <c r="G8" s="3">
        <v>2016</v>
      </c>
      <c r="H8" s="3">
        <v>2015</v>
      </c>
      <c r="I8" s="3">
        <v>2014</v>
      </c>
    </row>
    <row r="9" spans="1:11" ht="15.75">
      <c r="A9" s="4" t="s">
        <v>5</v>
      </c>
      <c r="B9" s="1"/>
      <c r="C9" s="76"/>
      <c r="D9" s="68"/>
      <c r="E9" s="45"/>
      <c r="F9" s="5"/>
    </row>
    <row r="10" spans="1:11" ht="15.75">
      <c r="A10" s="4" t="s">
        <v>6</v>
      </c>
      <c r="B10" s="1"/>
      <c r="C10" s="76"/>
      <c r="D10" s="68"/>
      <c r="E10" s="45"/>
      <c r="F10" s="5"/>
    </row>
    <row r="11" spans="1:11" ht="15.75">
      <c r="A11" s="6" t="s">
        <v>77</v>
      </c>
      <c r="B11" s="7" t="s">
        <v>7</v>
      </c>
      <c r="C11" s="8">
        <v>708634285.32000005</v>
      </c>
      <c r="D11" s="8">
        <v>721514712.38</v>
      </c>
      <c r="E11" s="8">
        <v>460198031.22000003</v>
      </c>
      <c r="F11" s="8">
        <v>264335132.41999999</v>
      </c>
      <c r="G11" s="8">
        <v>406861774.64999998</v>
      </c>
      <c r="H11" s="8">
        <f>219640414.12</f>
        <v>219640414.12</v>
      </c>
      <c r="I11" s="8">
        <v>511501351.69</v>
      </c>
    </row>
    <row r="12" spans="1:11" ht="15.75">
      <c r="A12" s="6" t="s">
        <v>78</v>
      </c>
      <c r="B12" s="1"/>
      <c r="C12" s="8">
        <v>1000030.45</v>
      </c>
      <c r="D12" s="8">
        <v>1000030.45</v>
      </c>
      <c r="E12" s="8">
        <v>1000030.45</v>
      </c>
      <c r="F12" s="8">
        <v>1000030.45</v>
      </c>
      <c r="G12" s="8">
        <v>1000030.45</v>
      </c>
      <c r="H12" s="8">
        <v>1000030.45</v>
      </c>
      <c r="I12" s="8">
        <f>500000+500030.45</f>
        <v>1000030.45</v>
      </c>
    </row>
    <row r="13" spans="1:11" ht="15.75">
      <c r="A13" s="6" t="s">
        <v>8</v>
      </c>
      <c r="B13" s="1"/>
      <c r="C13" s="8">
        <v>857091351.54999995</v>
      </c>
      <c r="D13" s="8">
        <v>769381820.29999995</v>
      </c>
      <c r="E13" s="8">
        <v>769381820.29999995</v>
      </c>
      <c r="F13" s="8">
        <v>566981820.29999995</v>
      </c>
      <c r="G13" s="8">
        <v>666981820.29999995</v>
      </c>
      <c r="H13" s="8">
        <v>756981820.29999995</v>
      </c>
      <c r="I13" s="8">
        <v>657981820.29999995</v>
      </c>
    </row>
    <row r="14" spans="1:11" ht="15.75">
      <c r="A14" s="6" t="s">
        <v>9</v>
      </c>
      <c r="B14" s="1"/>
      <c r="C14" s="8">
        <v>579487258.49000001</v>
      </c>
      <c r="D14" s="8">
        <v>688926375.38999999</v>
      </c>
      <c r="E14" s="8">
        <f>-262353874.51+353963643.31</f>
        <v>91609768.800000012</v>
      </c>
      <c r="F14" s="8">
        <v>95565657.920000002</v>
      </c>
      <c r="G14" s="8">
        <v>3977349.02</v>
      </c>
      <c r="H14" s="8">
        <v>-78525933.840000004</v>
      </c>
      <c r="I14" s="8">
        <v>271216425.05000001</v>
      </c>
    </row>
    <row r="15" spans="1:11" ht="15.75">
      <c r="A15" s="6" t="s">
        <v>10</v>
      </c>
      <c r="B15" s="1"/>
      <c r="C15" s="8">
        <v>692559457.82000005</v>
      </c>
      <c r="D15" s="8">
        <v>754562487.72000003</v>
      </c>
      <c r="E15" s="8">
        <v>173410631.97</v>
      </c>
      <c r="F15" s="8">
        <v>243527926.94</v>
      </c>
      <c r="G15" s="8">
        <v>251390885.33000001</v>
      </c>
      <c r="H15" s="8">
        <v>200298880.71000001</v>
      </c>
      <c r="I15" s="8">
        <v>168546599.52000001</v>
      </c>
    </row>
    <row r="16" spans="1:11" ht="15.75">
      <c r="A16" s="6" t="s">
        <v>11</v>
      </c>
      <c r="B16" s="1"/>
      <c r="C16" s="8">
        <v>3018179.7</v>
      </c>
      <c r="D16" s="8">
        <v>3018179.7</v>
      </c>
      <c r="E16" s="8">
        <v>3018179.7</v>
      </c>
      <c r="F16" s="8">
        <v>3018179.7</v>
      </c>
      <c r="G16" s="8">
        <v>3018179.7</v>
      </c>
      <c r="H16" s="8">
        <v>3018179.7</v>
      </c>
      <c r="I16" s="8">
        <v>12406168.699999999</v>
      </c>
    </row>
    <row r="17" spans="1:9" ht="15.75">
      <c r="A17" s="6" t="s">
        <v>12</v>
      </c>
      <c r="B17" s="1"/>
      <c r="C17" s="8">
        <v>42611061.799999997</v>
      </c>
      <c r="D17" s="8">
        <v>43180130.25</v>
      </c>
      <c r="E17" s="8">
        <v>26725152.300000001</v>
      </c>
      <c r="F17" s="8">
        <v>33567600.149999999</v>
      </c>
      <c r="G17" s="8">
        <v>37293678.450000003</v>
      </c>
      <c r="H17" s="8">
        <v>24801220.800000001</v>
      </c>
      <c r="I17" s="8">
        <v>-5328151.9000000004</v>
      </c>
    </row>
    <row r="18" spans="1:9" ht="15.75">
      <c r="A18" s="6" t="s">
        <v>13</v>
      </c>
      <c r="B18" s="1"/>
      <c r="C18" s="8">
        <v>6460796.3200000003</v>
      </c>
      <c r="D18" s="8">
        <v>6470793.3099999996</v>
      </c>
      <c r="E18" s="8">
        <v>18717519.09</v>
      </c>
      <c r="F18" s="8">
        <f>30000+19652969.47</f>
        <v>19682969.469999999</v>
      </c>
      <c r="G18" s="8">
        <v>24988152.960000001</v>
      </c>
      <c r="H18" s="8">
        <v>28243659.129999999</v>
      </c>
      <c r="I18" s="8">
        <v>17972316.649999999</v>
      </c>
    </row>
    <row r="19" spans="1:9" ht="15.75">
      <c r="A19" s="6" t="s">
        <v>14</v>
      </c>
      <c r="B19" s="1"/>
      <c r="C19" s="8">
        <v>-59794994.909999996</v>
      </c>
      <c r="D19" s="8">
        <v>-59548643.310000002</v>
      </c>
      <c r="E19" s="8">
        <v>-58946302.609999999</v>
      </c>
      <c r="F19" s="8">
        <v>-53005495.130000003</v>
      </c>
      <c r="G19" s="8">
        <v>-50169883.789999999</v>
      </c>
      <c r="H19" s="8">
        <v>-44968303.07</v>
      </c>
      <c r="I19" s="8">
        <v>-43154062.670000002</v>
      </c>
    </row>
    <row r="20" spans="1:9" ht="15.75">
      <c r="A20" s="6" t="s">
        <v>15</v>
      </c>
      <c r="B20" s="1"/>
      <c r="C20" s="8">
        <v>11308537.49</v>
      </c>
      <c r="D20" s="8">
        <v>11308537.49</v>
      </c>
      <c r="E20" s="8">
        <v>11308537.49</v>
      </c>
      <c r="F20" s="8">
        <v>11308537.49</v>
      </c>
      <c r="G20" s="8">
        <v>11295554.99</v>
      </c>
      <c r="H20" s="8">
        <v>11295554.99</v>
      </c>
      <c r="I20" s="8">
        <v>11056891.439999999</v>
      </c>
    </row>
    <row r="21" spans="1:9" ht="15.75">
      <c r="A21" s="6" t="s">
        <v>16</v>
      </c>
      <c r="B21" s="1"/>
      <c r="C21" s="9">
        <v>254646.97</v>
      </c>
      <c r="D21" s="9">
        <v>254646.97</v>
      </c>
      <c r="E21" s="9">
        <v>254646.97</v>
      </c>
      <c r="F21" s="9">
        <v>254647</v>
      </c>
      <c r="G21" s="9">
        <v>254647</v>
      </c>
      <c r="H21" s="9">
        <v>254646.97</v>
      </c>
      <c r="I21" s="9">
        <v>254646.97</v>
      </c>
    </row>
    <row r="22" spans="1:9" ht="15.75">
      <c r="A22" s="4" t="s">
        <v>17</v>
      </c>
      <c r="B22" s="7" t="s">
        <v>7</v>
      </c>
      <c r="C22" s="10">
        <f t="shared" ref="C22:I22" si="0">SUM(C11:C21)</f>
        <v>2842630611</v>
      </c>
      <c r="D22" s="10">
        <f t="shared" si="0"/>
        <v>2940069070.6499991</v>
      </c>
      <c r="E22" s="10">
        <f t="shared" si="0"/>
        <v>1496678015.6800001</v>
      </c>
      <c r="F22" s="10">
        <f t="shared" si="0"/>
        <v>1186237006.71</v>
      </c>
      <c r="G22" s="10">
        <f t="shared" si="0"/>
        <v>1356892189.0599999</v>
      </c>
      <c r="H22" s="10">
        <f t="shared" si="0"/>
        <v>1122040170.26</v>
      </c>
      <c r="I22" s="10">
        <f t="shared" si="0"/>
        <v>1603454036.2</v>
      </c>
    </row>
    <row r="23" spans="1:9">
      <c r="A23" s="1"/>
      <c r="B23" s="1"/>
      <c r="C23" s="76"/>
      <c r="D23" s="68"/>
      <c r="E23" s="11"/>
      <c r="F23" s="11"/>
    </row>
    <row r="24" spans="1:9" ht="15.75">
      <c r="A24" s="4" t="s">
        <v>18</v>
      </c>
      <c r="B24" s="1"/>
      <c r="C24" s="76"/>
      <c r="D24" s="68"/>
      <c r="E24" s="46"/>
      <c r="F24" s="5"/>
    </row>
    <row r="25" spans="1:9" ht="15.75">
      <c r="A25" s="6" t="s">
        <v>19</v>
      </c>
      <c r="B25" s="7" t="s">
        <v>7</v>
      </c>
      <c r="C25" s="8">
        <v>2240555899.6700001</v>
      </c>
      <c r="D25" s="8">
        <v>2240555899.6700001</v>
      </c>
      <c r="E25" s="8">
        <v>2227713158.0300002</v>
      </c>
      <c r="F25" s="8">
        <v>2143566301.3699999</v>
      </c>
      <c r="G25" s="8">
        <v>1996293768.3099999</v>
      </c>
      <c r="H25" s="8">
        <v>1975356262.05</v>
      </c>
      <c r="I25" s="8">
        <v>1721228042.78</v>
      </c>
    </row>
    <row r="26" spans="1:9" ht="15.75">
      <c r="A26" s="6" t="s">
        <v>20</v>
      </c>
      <c r="B26" s="1"/>
      <c r="C26" s="8">
        <v>5161857216.1700001</v>
      </c>
      <c r="D26" s="8">
        <v>5161857216.1700001</v>
      </c>
      <c r="E26" s="8">
        <v>5161857216.1700001</v>
      </c>
      <c r="F26" s="8">
        <v>5156102216.1700001</v>
      </c>
      <c r="G26" s="8">
        <v>5156102216.1700001</v>
      </c>
      <c r="H26" s="8">
        <v>5136272666.1700001</v>
      </c>
      <c r="I26" s="8">
        <v>5136272666.1700001</v>
      </c>
    </row>
    <row r="27" spans="1:9" ht="15.75">
      <c r="A27" s="6" t="s">
        <v>21</v>
      </c>
      <c r="B27" s="1"/>
      <c r="C27" s="8">
        <v>2263548094.0799999</v>
      </c>
      <c r="D27" s="8">
        <v>2210448094.0799999</v>
      </c>
      <c r="E27" s="8">
        <v>2147036491.9400001</v>
      </c>
      <c r="F27" s="8">
        <v>1753846187.22</v>
      </c>
      <c r="G27" s="8">
        <v>1060732144.6900001</v>
      </c>
      <c r="H27" s="8">
        <v>869567332.01999998</v>
      </c>
      <c r="I27" s="8">
        <v>540880768.88</v>
      </c>
    </row>
    <row r="28" spans="1:9" ht="15.75">
      <c r="A28" s="6" t="s">
        <v>22</v>
      </c>
      <c r="B28" s="1"/>
      <c r="C28" s="9">
        <v>3485113.58</v>
      </c>
      <c r="D28" s="9">
        <v>3485113.58</v>
      </c>
      <c r="E28" s="9">
        <v>3485113.58</v>
      </c>
      <c r="F28" s="9">
        <v>3485113.58</v>
      </c>
      <c r="G28" s="9">
        <v>3485113.58</v>
      </c>
      <c r="H28" s="9">
        <v>3485113.58</v>
      </c>
      <c r="I28" s="9">
        <v>3485113.58</v>
      </c>
    </row>
    <row r="29" spans="1:9" ht="15.75">
      <c r="A29" s="4" t="s">
        <v>23</v>
      </c>
      <c r="B29" s="7" t="s">
        <v>7</v>
      </c>
      <c r="C29" s="10">
        <f t="shared" ref="C29:I29" si="1">SUM(C25:C28)</f>
        <v>9669446323.5</v>
      </c>
      <c r="D29" s="10">
        <f t="shared" si="1"/>
        <v>9616346323.5</v>
      </c>
      <c r="E29" s="10">
        <f t="shared" si="1"/>
        <v>9540091979.7200012</v>
      </c>
      <c r="F29" s="10">
        <f t="shared" si="1"/>
        <v>9056999818.3400002</v>
      </c>
      <c r="G29" s="10">
        <f t="shared" si="1"/>
        <v>8216613242.75</v>
      </c>
      <c r="H29" s="10">
        <f t="shared" si="1"/>
        <v>7984681373.8199997</v>
      </c>
      <c r="I29" s="10">
        <f t="shared" si="1"/>
        <v>7401866591.4099998</v>
      </c>
    </row>
    <row r="30" spans="1:9">
      <c r="A30" s="1"/>
      <c r="B30" s="1"/>
      <c r="C30" s="76"/>
      <c r="D30" s="68"/>
      <c r="E30" s="12"/>
      <c r="F30" s="12"/>
      <c r="G30" s="12"/>
      <c r="H30" s="12"/>
      <c r="I30" s="12"/>
    </row>
    <row r="31" spans="1:9" ht="15.75">
      <c r="A31" s="4" t="s">
        <v>24</v>
      </c>
      <c r="B31" s="7" t="s">
        <v>7</v>
      </c>
      <c r="C31" s="10">
        <f t="shared" ref="C31:I31" si="2">+C22+C29</f>
        <v>12512076934.5</v>
      </c>
      <c r="D31" s="10">
        <f t="shared" si="2"/>
        <v>12556415394.15</v>
      </c>
      <c r="E31" s="10">
        <f t="shared" si="2"/>
        <v>11036769995.400002</v>
      </c>
      <c r="F31" s="10">
        <f t="shared" si="2"/>
        <v>10243236825.049999</v>
      </c>
      <c r="G31" s="10">
        <f t="shared" si="2"/>
        <v>9573505431.8099995</v>
      </c>
      <c r="H31" s="10">
        <f t="shared" si="2"/>
        <v>9106721544.0799999</v>
      </c>
      <c r="I31" s="10">
        <f t="shared" si="2"/>
        <v>9005320627.6100006</v>
      </c>
    </row>
    <row r="32" spans="1:9" ht="15.75">
      <c r="A32" s="4"/>
      <c r="B32" s="7"/>
      <c r="C32" s="75"/>
      <c r="D32" s="67"/>
      <c r="E32" s="13"/>
      <c r="F32" s="13"/>
    </row>
    <row r="33" spans="1:9" ht="15.75">
      <c r="A33" s="4" t="s">
        <v>25</v>
      </c>
      <c r="B33" s="1"/>
      <c r="C33" s="76"/>
      <c r="D33" s="68"/>
      <c r="E33" s="46"/>
      <c r="F33" s="5"/>
    </row>
    <row r="34" spans="1:9" ht="15.75">
      <c r="A34" s="4" t="s">
        <v>26</v>
      </c>
      <c r="B34" s="1"/>
      <c r="C34" s="76"/>
      <c r="D34" s="68"/>
      <c r="E34" s="46"/>
      <c r="F34" s="5"/>
    </row>
    <row r="35" spans="1:9" ht="15.75">
      <c r="A35" s="6" t="s">
        <v>27</v>
      </c>
      <c r="B35" s="7" t="s">
        <v>7</v>
      </c>
      <c r="C35" s="8">
        <v>0</v>
      </c>
      <c r="D35" s="8">
        <v>0</v>
      </c>
      <c r="E35" s="8">
        <v>18781821.760000002</v>
      </c>
      <c r="F35" s="8">
        <v>18445433.780000001</v>
      </c>
      <c r="G35" s="8">
        <v>19039196.18</v>
      </c>
      <c r="H35" s="8">
        <v>18445433.780000001</v>
      </c>
      <c r="I35" s="8">
        <v>18445433.780000001</v>
      </c>
    </row>
    <row r="36" spans="1:9" ht="15.75">
      <c r="A36" s="6" t="s">
        <v>28</v>
      </c>
      <c r="B36" s="1"/>
      <c r="C36" s="8">
        <v>62993581.390000001</v>
      </c>
      <c r="D36" s="8">
        <v>53967629.75</v>
      </c>
      <c r="E36" s="8">
        <v>-10604111.060000001</v>
      </c>
      <c r="F36" s="8">
        <v>-17853662.489999998</v>
      </c>
      <c r="G36" s="8">
        <v>15905854.57</v>
      </c>
      <c r="H36" s="8">
        <v>7681335.29</v>
      </c>
      <c r="I36" s="8">
        <v>14976509.220000001</v>
      </c>
    </row>
    <row r="37" spans="1:9" ht="15.75">
      <c r="A37" s="6" t="s">
        <v>29</v>
      </c>
      <c r="B37" s="1"/>
      <c r="C37" s="8">
        <v>85119119.450000003</v>
      </c>
      <c r="D37" s="8">
        <v>108629456.27</v>
      </c>
      <c r="E37" s="8">
        <v>-8318126.8600000003</v>
      </c>
      <c r="F37" s="8">
        <v>84194969.620000005</v>
      </c>
      <c r="G37" s="8">
        <v>84917462.310000002</v>
      </c>
      <c r="H37" s="8">
        <v>85766738.810000002</v>
      </c>
      <c r="I37" s="8">
        <v>93375951.310000002</v>
      </c>
    </row>
    <row r="38" spans="1:9" ht="15.75">
      <c r="A38" s="6" t="s">
        <v>30</v>
      </c>
      <c r="B38" s="1"/>
      <c r="C38" s="8">
        <v>4792293.1500000004</v>
      </c>
      <c r="D38" s="8">
        <v>0</v>
      </c>
      <c r="E38" s="8">
        <v>18275743.640000001</v>
      </c>
      <c r="F38" s="8">
        <v>18449254.390000001</v>
      </c>
      <c r="G38" s="8">
        <v>17983103.219999999</v>
      </c>
      <c r="H38" s="8">
        <v>17950385.66</v>
      </c>
      <c r="I38" s="8">
        <v>29697064.699999999</v>
      </c>
    </row>
    <row r="39" spans="1:9" ht="15.75">
      <c r="A39" s="6" t="s">
        <v>31</v>
      </c>
      <c r="B39" s="1"/>
      <c r="C39" s="8">
        <v>-7399641.0300000003</v>
      </c>
      <c r="D39" s="8">
        <v>0</v>
      </c>
      <c r="E39" s="8">
        <v>21460752.52</v>
      </c>
      <c r="F39" s="8">
        <v>36711893.729999997</v>
      </c>
      <c r="G39" s="8">
        <v>17074714.030000001</v>
      </c>
      <c r="H39" s="8">
        <v>6264310.5300000003</v>
      </c>
      <c r="I39" s="8">
        <v>5710057.96</v>
      </c>
    </row>
    <row r="40" spans="1:9" ht="15.75">
      <c r="A40" s="6" t="s">
        <v>32</v>
      </c>
      <c r="B40" s="1"/>
      <c r="C40" s="8">
        <v>-270286.78000000003</v>
      </c>
      <c r="D40" s="8">
        <v>0</v>
      </c>
      <c r="E40" s="8">
        <v>-110476639.78</v>
      </c>
      <c r="F40" s="8">
        <v>-103222969.93000001</v>
      </c>
      <c r="G40" s="8">
        <v>-98694829.769999996</v>
      </c>
      <c r="H40" s="8">
        <v>-86205392.670000002</v>
      </c>
      <c r="I40" s="8">
        <v>-66772144.240000002</v>
      </c>
    </row>
    <row r="41" spans="1:9" ht="15.75">
      <c r="A41" s="6" t="s">
        <v>33</v>
      </c>
      <c r="B41" s="1"/>
      <c r="C41" s="8">
        <v>0</v>
      </c>
      <c r="D41" s="8">
        <v>0</v>
      </c>
      <c r="E41" s="8">
        <v>4278351.87</v>
      </c>
      <c r="F41" s="8">
        <v>4278352</v>
      </c>
      <c r="G41" s="8">
        <v>4278351.87</v>
      </c>
      <c r="H41" s="8">
        <v>4278351.87</v>
      </c>
      <c r="I41" s="8">
        <v>4278351.87</v>
      </c>
    </row>
    <row r="42" spans="1:9" ht="15.75">
      <c r="A42" s="6" t="s">
        <v>34</v>
      </c>
      <c r="B42" s="1"/>
      <c r="C42" s="8">
        <v>0</v>
      </c>
      <c r="D42" s="8">
        <v>0</v>
      </c>
      <c r="E42" s="8">
        <v>309660.09999999998</v>
      </c>
      <c r="F42" s="8">
        <v>309660.09999999998</v>
      </c>
      <c r="G42" s="8">
        <v>309660.09999999998</v>
      </c>
      <c r="H42" s="8">
        <v>309660.09999999998</v>
      </c>
      <c r="I42" s="8">
        <v>309660.09999999998</v>
      </c>
    </row>
    <row r="43" spans="1:9" ht="15.75">
      <c r="A43" s="4" t="s">
        <v>35</v>
      </c>
      <c r="B43" s="7" t="s">
        <v>7</v>
      </c>
      <c r="C43" s="14">
        <f t="shared" ref="C43:I43" si="3">SUM(C35:C42)</f>
        <v>145235066.18000001</v>
      </c>
      <c r="D43" s="14">
        <f t="shared" si="3"/>
        <v>162597086.01999998</v>
      </c>
      <c r="E43" s="14">
        <f t="shared" si="3"/>
        <v>-66292547.810000002</v>
      </c>
      <c r="F43" s="14">
        <f t="shared" si="3"/>
        <v>41312931.199999996</v>
      </c>
      <c r="G43" s="14">
        <f t="shared" si="3"/>
        <v>60813512.510000005</v>
      </c>
      <c r="H43" s="14">
        <f t="shared" si="3"/>
        <v>54490823.36999999</v>
      </c>
      <c r="I43" s="14">
        <f t="shared" si="3"/>
        <v>100020884.69999999</v>
      </c>
    </row>
    <row r="44" spans="1:9">
      <c r="A44" s="1"/>
      <c r="B44" s="1"/>
      <c r="C44" s="76"/>
      <c r="D44" s="68"/>
      <c r="E44" s="11"/>
      <c r="F44" s="11"/>
    </row>
    <row r="45" spans="1:9" ht="15.75">
      <c r="A45" s="4" t="s">
        <v>36</v>
      </c>
      <c r="B45" s="1"/>
      <c r="C45" s="76"/>
      <c r="D45" s="68"/>
      <c r="E45" s="46"/>
      <c r="F45" s="5"/>
    </row>
    <row r="46" spans="1:9" ht="15.75">
      <c r="A46" s="6" t="s">
        <v>37</v>
      </c>
      <c r="B46" s="7" t="s">
        <v>7</v>
      </c>
      <c r="C46" s="8">
        <v>32532920.030000001</v>
      </c>
      <c r="D46" s="8">
        <v>32532920.030000001</v>
      </c>
      <c r="E46" s="8">
        <v>127220603.86</v>
      </c>
      <c r="F46" s="8">
        <v>127220604</v>
      </c>
      <c r="G46" s="8">
        <v>127220603.86</v>
      </c>
      <c r="H46" s="8">
        <v>127220603.86</v>
      </c>
      <c r="I46" s="8">
        <v>127220603.86</v>
      </c>
    </row>
    <row r="47" spans="1:9">
      <c r="A47" s="1"/>
      <c r="B47" s="1"/>
      <c r="C47" s="76"/>
      <c r="D47" s="68"/>
      <c r="E47" s="15"/>
      <c r="F47" s="15"/>
    </row>
    <row r="48" spans="1:9" ht="15.75">
      <c r="A48" s="4" t="s">
        <v>38</v>
      </c>
      <c r="B48" s="7" t="s">
        <v>7</v>
      </c>
      <c r="C48" s="10">
        <f t="shared" ref="C48:I48" si="4">+C46+C43</f>
        <v>177767986.21000001</v>
      </c>
      <c r="D48" s="10">
        <f t="shared" si="4"/>
        <v>195130006.04999998</v>
      </c>
      <c r="E48" s="10">
        <f t="shared" si="4"/>
        <v>60928056.049999997</v>
      </c>
      <c r="F48" s="10">
        <f t="shared" si="4"/>
        <v>168533535.19999999</v>
      </c>
      <c r="G48" s="10">
        <f t="shared" si="4"/>
        <v>188034116.37</v>
      </c>
      <c r="H48" s="10">
        <f t="shared" si="4"/>
        <v>181711427.22999999</v>
      </c>
      <c r="I48" s="10">
        <f t="shared" si="4"/>
        <v>227241488.56</v>
      </c>
    </row>
    <row r="49" spans="1:9">
      <c r="A49" s="1"/>
      <c r="B49" s="1"/>
      <c r="C49" s="76"/>
      <c r="D49" s="68"/>
      <c r="E49" s="11">
        <f>+E48-[1]BalanceComprobacion!$G$282</f>
        <v>0</v>
      </c>
      <c r="F49" s="11"/>
      <c r="G49" s="11"/>
      <c r="H49" s="11"/>
      <c r="I49" s="11"/>
    </row>
    <row r="50" spans="1:9" ht="15.75">
      <c r="A50" s="4" t="s">
        <v>39</v>
      </c>
      <c r="B50" s="1"/>
      <c r="C50" s="76"/>
      <c r="D50" s="68"/>
      <c r="E50" s="46"/>
      <c r="F50" s="5"/>
      <c r="G50" s="17"/>
      <c r="H50" s="22"/>
      <c r="I50" s="41"/>
    </row>
    <row r="51" spans="1:9" ht="15.75">
      <c r="A51" s="6" t="s">
        <v>40</v>
      </c>
      <c r="B51" s="1"/>
      <c r="C51" s="8">
        <v>6206116288.6599998</v>
      </c>
      <c r="D51" s="8">
        <v>6206116288.6599998</v>
      </c>
      <c r="E51" s="8">
        <v>6206116288.6599998</v>
      </c>
      <c r="F51" s="8">
        <v>6206116289</v>
      </c>
      <c r="G51" s="8">
        <v>6206116288.6599998</v>
      </c>
      <c r="H51" s="8">
        <v>6206116288.6599998</v>
      </c>
      <c r="I51" s="8">
        <v>6206116288.6599998</v>
      </c>
    </row>
    <row r="52" spans="1:9" ht="15.75">
      <c r="A52" s="6" t="s">
        <v>41</v>
      </c>
      <c r="B52" s="1"/>
      <c r="C52" s="8">
        <v>660710495.17999995</v>
      </c>
      <c r="D52" s="8">
        <v>660710495.17999995</v>
      </c>
      <c r="E52" s="8">
        <v>660710495.17999995</v>
      </c>
      <c r="F52" s="8">
        <v>656239861.17999995</v>
      </c>
      <c r="G52" s="8">
        <v>648513119.99000001</v>
      </c>
      <c r="H52" s="8">
        <v>642479662.99000001</v>
      </c>
      <c r="I52" s="8">
        <v>609679219.99000001</v>
      </c>
    </row>
    <row r="53" spans="1:9" ht="15.75">
      <c r="A53" s="6" t="s">
        <v>42</v>
      </c>
      <c r="B53" s="1"/>
      <c r="C53" s="8">
        <v>4109015155.5100002</v>
      </c>
      <c r="D53" s="8">
        <v>4109015155.5100002</v>
      </c>
      <c r="E53" s="8">
        <v>3211764828.46</v>
      </c>
      <c r="F53" s="8">
        <f>2528878896.21-0.14</f>
        <v>2528878896.0700002</v>
      </c>
      <c r="G53" s="8">
        <v>2060457155.8599999</v>
      </c>
      <c r="H53" s="8">
        <v>2011065475.97</v>
      </c>
      <c r="I53" s="8">
        <f>1555735161.75-43388250.65</f>
        <v>1512346911.0999999</v>
      </c>
    </row>
    <row r="54" spans="1:9" ht="15.75">
      <c r="A54" s="6" t="s">
        <v>43</v>
      </c>
      <c r="B54" s="1"/>
      <c r="C54" s="8">
        <f>+C78</f>
        <v>1358467008.9400001</v>
      </c>
      <c r="D54" s="8">
        <f>+D78</f>
        <v>1385443448.75</v>
      </c>
      <c r="E54" s="8">
        <f>+E78</f>
        <v>897250327.04999995</v>
      </c>
      <c r="F54" s="8">
        <v>683468243.60000002</v>
      </c>
      <c r="G54" s="8">
        <f>+G78</f>
        <v>470384750.93000007</v>
      </c>
      <c r="H54" s="8">
        <f>+H78</f>
        <v>65348689.230000019</v>
      </c>
      <c r="I54" s="8">
        <f>+I78</f>
        <v>449936719.29999995</v>
      </c>
    </row>
    <row r="55" spans="1:9" ht="15.75">
      <c r="A55" s="4" t="s">
        <v>44</v>
      </c>
      <c r="B55" s="1"/>
      <c r="C55" s="14">
        <f t="shared" ref="C55" si="5">SUM(C51:C54)</f>
        <v>12334308948.290001</v>
      </c>
      <c r="D55" s="14">
        <f t="shared" ref="D55:I55" si="6">SUM(D51:D54)</f>
        <v>12361285388.1</v>
      </c>
      <c r="E55" s="14">
        <f t="shared" si="6"/>
        <v>10975841939.349998</v>
      </c>
      <c r="F55" s="14">
        <f t="shared" si="6"/>
        <v>10074703289.85</v>
      </c>
      <c r="G55" s="14">
        <f t="shared" si="6"/>
        <v>9385471315.4400005</v>
      </c>
      <c r="H55" s="14">
        <f t="shared" si="6"/>
        <v>8925010116.8499985</v>
      </c>
      <c r="I55" s="14">
        <f t="shared" si="6"/>
        <v>8778079139.0499992</v>
      </c>
    </row>
    <row r="56" spans="1:9" ht="15.75">
      <c r="A56" s="4" t="s">
        <v>45</v>
      </c>
      <c r="B56" s="7" t="s">
        <v>7</v>
      </c>
      <c r="C56" s="10">
        <f t="shared" ref="C56" si="7">+C55+C48</f>
        <v>12512076934.5</v>
      </c>
      <c r="D56" s="10">
        <f t="shared" ref="D56:I56" si="8">+D55+D48</f>
        <v>12556415394.15</v>
      </c>
      <c r="E56" s="10">
        <f t="shared" si="8"/>
        <v>11036769995.399998</v>
      </c>
      <c r="F56" s="10">
        <f t="shared" si="8"/>
        <v>10243236825.050001</v>
      </c>
      <c r="G56" s="10">
        <f t="shared" si="8"/>
        <v>9573505431.8100014</v>
      </c>
      <c r="H56" s="10">
        <f t="shared" si="8"/>
        <v>9106721544.079998</v>
      </c>
      <c r="I56" s="10">
        <f t="shared" si="8"/>
        <v>9005320627.6099987</v>
      </c>
    </row>
    <row r="57" spans="1:9">
      <c r="C57" s="16">
        <f t="shared" ref="C57:I57" si="9">+C56-C31</f>
        <v>0</v>
      </c>
      <c r="D57" s="16">
        <f t="shared" si="9"/>
        <v>0</v>
      </c>
      <c r="E57" s="16">
        <f t="shared" si="9"/>
        <v>0</v>
      </c>
      <c r="F57" s="16">
        <f t="shared" si="9"/>
        <v>0</v>
      </c>
      <c r="G57" s="16">
        <f t="shared" si="9"/>
        <v>0</v>
      </c>
      <c r="H57" s="16">
        <f t="shared" si="9"/>
        <v>0</v>
      </c>
      <c r="I57" s="16">
        <f t="shared" si="9"/>
        <v>0</v>
      </c>
    </row>
    <row r="58" spans="1:9">
      <c r="E58" s="16"/>
      <c r="H58" s="43"/>
    </row>
    <row r="59" spans="1:9">
      <c r="A59" s="1"/>
      <c r="B59" s="84"/>
      <c r="C59" s="76"/>
      <c r="D59" s="68"/>
      <c r="E59" s="45"/>
      <c r="F59" s="85"/>
    </row>
    <row r="60" spans="1:9">
      <c r="A60" s="1"/>
      <c r="B60" s="84"/>
      <c r="C60" s="76"/>
      <c r="D60" s="68"/>
      <c r="E60" s="45"/>
      <c r="F60" s="85"/>
    </row>
    <row r="61" spans="1:9" ht="15.75" customHeight="1">
      <c r="A61" s="83" t="s">
        <v>0</v>
      </c>
      <c r="B61" s="83"/>
      <c r="C61" s="83"/>
      <c r="D61" s="83"/>
      <c r="E61" s="83"/>
      <c r="F61" s="83"/>
      <c r="G61" s="83"/>
      <c r="H61" s="83"/>
    </row>
    <row r="62" spans="1:9" ht="15.75">
      <c r="A62" s="86" t="s">
        <v>89</v>
      </c>
      <c r="B62" s="86"/>
      <c r="C62" s="86"/>
      <c r="D62" s="86"/>
      <c r="E62" s="86"/>
      <c r="F62" s="86"/>
      <c r="G62" s="86"/>
      <c r="H62" s="86"/>
    </row>
    <row r="63" spans="1:9" ht="15.75" customHeight="1">
      <c r="A63" s="83"/>
      <c r="B63" s="83"/>
      <c r="C63" s="83"/>
      <c r="D63" s="83"/>
      <c r="E63" s="83"/>
      <c r="F63" s="83"/>
      <c r="G63" s="83"/>
      <c r="H63" s="83"/>
    </row>
    <row r="64" spans="1:9" ht="15.75" customHeight="1">
      <c r="A64" s="83" t="s">
        <v>3</v>
      </c>
      <c r="B64" s="83"/>
      <c r="C64" s="83"/>
      <c r="D64" s="83"/>
      <c r="E64" s="83"/>
      <c r="F64" s="83"/>
      <c r="G64" s="83"/>
      <c r="H64" s="83"/>
    </row>
    <row r="65" spans="1:9" ht="15.75" customHeight="1">
      <c r="A65" s="83"/>
      <c r="B65" s="83"/>
      <c r="C65" s="83"/>
      <c r="D65" s="83"/>
      <c r="E65" s="83"/>
      <c r="F65" s="83"/>
      <c r="G65" s="1"/>
      <c r="H65" s="21"/>
    </row>
    <row r="66" spans="1:9" ht="15.75">
      <c r="A66" s="1"/>
      <c r="B66" s="1"/>
      <c r="C66" s="81">
        <v>43556</v>
      </c>
      <c r="D66" s="81">
        <v>43525</v>
      </c>
      <c r="E66" s="47">
        <v>2018</v>
      </c>
      <c r="F66" s="18">
        <v>2017</v>
      </c>
      <c r="G66" s="18">
        <v>2016</v>
      </c>
      <c r="H66" s="23">
        <v>2015</v>
      </c>
      <c r="I66" s="42">
        <v>2014</v>
      </c>
    </row>
    <row r="67" spans="1:9">
      <c r="A67" s="1"/>
      <c r="B67" s="1"/>
      <c r="C67" s="76"/>
      <c r="D67" s="68"/>
      <c r="E67" s="48"/>
      <c r="F67" s="5"/>
      <c r="G67" s="17"/>
      <c r="H67" s="22"/>
    </row>
    <row r="68" spans="1:9" ht="15.75">
      <c r="A68" s="4" t="s">
        <v>46</v>
      </c>
      <c r="B68" s="1"/>
      <c r="C68" s="76"/>
      <c r="D68" s="68"/>
      <c r="E68" s="45"/>
      <c r="F68" s="5"/>
      <c r="G68" s="17"/>
      <c r="H68" s="22"/>
    </row>
    <row r="69" spans="1:9" ht="15.75">
      <c r="A69" s="6" t="s">
        <v>47</v>
      </c>
      <c r="B69" s="7" t="s">
        <v>7</v>
      </c>
      <c r="C69" s="8">
        <v>2126396675.98</v>
      </c>
      <c r="D69" s="8">
        <v>2014059301.5599999</v>
      </c>
      <c r="E69" s="8">
        <f>2194046563.58+353963643.31</f>
        <v>2548010206.8899999</v>
      </c>
      <c r="F69" s="8">
        <v>2294349407.5100002</v>
      </c>
      <c r="G69" s="8">
        <v>2031479558.1800001</v>
      </c>
      <c r="H69" s="8">
        <v>1455446597.01</v>
      </c>
      <c r="I69" s="8">
        <v>1649787267.02</v>
      </c>
    </row>
    <row r="70" spans="1:9">
      <c r="A70" s="1"/>
      <c r="B70" s="1"/>
      <c r="C70" s="76"/>
      <c r="D70" s="15"/>
      <c r="E70" s="15"/>
      <c r="F70" s="15"/>
      <c r="G70" s="15"/>
      <c r="H70" s="15"/>
    </row>
    <row r="71" spans="1:9" ht="15.75">
      <c r="A71" s="4" t="s">
        <v>48</v>
      </c>
      <c r="B71" s="7" t="s">
        <v>7</v>
      </c>
      <c r="C71" s="10">
        <f t="shared" ref="C71:I71" si="10">+C69</f>
        <v>2126396675.98</v>
      </c>
      <c r="D71" s="10">
        <f t="shared" si="10"/>
        <v>2014059301.5599999</v>
      </c>
      <c r="E71" s="10">
        <f t="shared" si="10"/>
        <v>2548010206.8899999</v>
      </c>
      <c r="F71" s="10">
        <f t="shared" si="10"/>
        <v>2294349407.5100002</v>
      </c>
      <c r="G71" s="10">
        <f t="shared" si="10"/>
        <v>2031479558.1800001</v>
      </c>
      <c r="H71" s="10">
        <f t="shared" si="10"/>
        <v>1455446597.01</v>
      </c>
      <c r="I71" s="10">
        <f t="shared" si="10"/>
        <v>1649787267.02</v>
      </c>
    </row>
    <row r="72" spans="1:9">
      <c r="A72" s="1"/>
      <c r="B72" s="1"/>
      <c r="C72" s="76"/>
      <c r="D72" s="68"/>
      <c r="E72" s="11"/>
      <c r="F72" s="11"/>
      <c r="G72" s="11"/>
      <c r="H72" s="11"/>
    </row>
    <row r="73" spans="1:9" ht="15.75">
      <c r="A73" s="4" t="s">
        <v>49</v>
      </c>
      <c r="B73" s="1"/>
      <c r="C73" s="76"/>
      <c r="D73" s="68"/>
      <c r="E73" s="46"/>
      <c r="F73" s="5"/>
      <c r="G73" s="17"/>
      <c r="H73" s="22"/>
    </row>
    <row r="74" spans="1:9" ht="15.75">
      <c r="A74" s="6" t="s">
        <v>50</v>
      </c>
      <c r="B74" s="1"/>
      <c r="C74" s="8">
        <v>767929667.03999996</v>
      </c>
      <c r="D74" s="8">
        <v>628615852.80999994</v>
      </c>
      <c r="E74" s="8">
        <v>1650759879.8399999</v>
      </c>
      <c r="F74" s="8">
        <v>1610881163.48</v>
      </c>
      <c r="G74" s="8">
        <v>1561094807.25</v>
      </c>
      <c r="H74" s="8">
        <v>1390097907.78</v>
      </c>
      <c r="I74" s="8">
        <v>1199850547.72</v>
      </c>
    </row>
    <row r="75" spans="1:9">
      <c r="A75" s="1"/>
      <c r="B75" s="1"/>
      <c r="C75" s="76"/>
      <c r="D75" s="15"/>
      <c r="E75" s="15"/>
      <c r="F75" s="15"/>
      <c r="G75" s="15"/>
      <c r="H75" s="15"/>
    </row>
    <row r="76" spans="1:9" ht="15.75">
      <c r="A76" s="4" t="s">
        <v>51</v>
      </c>
      <c r="B76" s="7" t="s">
        <v>7</v>
      </c>
      <c r="C76" s="10">
        <f t="shared" ref="C76:I76" si="11">+C74</f>
        <v>767929667.03999996</v>
      </c>
      <c r="D76" s="10">
        <f t="shared" si="11"/>
        <v>628615852.80999994</v>
      </c>
      <c r="E76" s="10">
        <f t="shared" si="11"/>
        <v>1650759879.8399999</v>
      </c>
      <c r="F76" s="10">
        <f t="shared" si="11"/>
        <v>1610881163.48</v>
      </c>
      <c r="G76" s="10">
        <f t="shared" si="11"/>
        <v>1561094807.25</v>
      </c>
      <c r="H76" s="10">
        <f t="shared" si="11"/>
        <v>1390097907.78</v>
      </c>
      <c r="I76" s="10">
        <f t="shared" si="11"/>
        <v>1199850547.72</v>
      </c>
    </row>
    <row r="77" spans="1:9">
      <c r="A77" s="1"/>
      <c r="B77" s="1"/>
      <c r="C77" s="76"/>
      <c r="D77" s="68"/>
      <c r="E77" s="11"/>
      <c r="F77" s="11"/>
      <c r="G77" s="11"/>
      <c r="H77" s="11"/>
      <c r="I77" s="11"/>
    </row>
    <row r="78" spans="1:9" ht="15.75">
      <c r="A78" s="4" t="s">
        <v>52</v>
      </c>
      <c r="B78" s="1"/>
      <c r="C78" s="19">
        <f t="shared" ref="C78:I78" si="12">+C71-C76</f>
        <v>1358467008.9400001</v>
      </c>
      <c r="D78" s="19">
        <f t="shared" si="12"/>
        <v>1385443448.75</v>
      </c>
      <c r="E78" s="19">
        <f t="shared" si="12"/>
        <v>897250327.04999995</v>
      </c>
      <c r="F78" s="19">
        <f t="shared" si="12"/>
        <v>683468244.03000021</v>
      </c>
      <c r="G78" s="19">
        <f t="shared" si="12"/>
        <v>470384750.93000007</v>
      </c>
      <c r="H78" s="19">
        <f t="shared" si="12"/>
        <v>65348689.230000019</v>
      </c>
      <c r="I78" s="19">
        <f t="shared" si="12"/>
        <v>449936719.29999995</v>
      </c>
    </row>
    <row r="79" spans="1:9">
      <c r="A79" s="1"/>
      <c r="B79" s="1"/>
      <c r="C79" s="76"/>
      <c r="D79" s="68"/>
      <c r="E79" s="46"/>
      <c r="F79" s="5"/>
      <c r="G79" s="17"/>
      <c r="H79" s="22"/>
      <c r="I79" s="41"/>
    </row>
    <row r="80" spans="1:9" ht="15.75">
      <c r="A80" s="6" t="s">
        <v>53</v>
      </c>
      <c r="B80" s="1"/>
      <c r="C80" s="76"/>
      <c r="D80" s="68"/>
      <c r="E80" s="46"/>
      <c r="F80" s="5"/>
      <c r="G80" s="17"/>
      <c r="H80" s="22"/>
      <c r="I80" s="41"/>
    </row>
    <row r="81" spans="1:9">
      <c r="A81" s="1"/>
      <c r="B81" s="1"/>
      <c r="C81" s="76"/>
      <c r="D81" s="68"/>
      <c r="E81" s="15"/>
      <c r="F81" s="15"/>
      <c r="G81" s="15"/>
      <c r="H81" s="15"/>
      <c r="I81" s="15"/>
    </row>
    <row r="82" spans="1:9" ht="15.75">
      <c r="A82" s="4" t="s">
        <v>54</v>
      </c>
      <c r="B82" s="1"/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/>
      <c r="I82" s="10"/>
    </row>
    <row r="83" spans="1:9">
      <c r="A83" s="1"/>
      <c r="B83" s="1"/>
      <c r="C83" s="76"/>
      <c r="D83" s="12"/>
      <c r="E83" s="12"/>
      <c r="F83" s="12"/>
      <c r="G83" s="12"/>
      <c r="H83" s="12"/>
      <c r="I83" s="12"/>
    </row>
    <row r="84" spans="1:9" ht="15.75">
      <c r="A84" s="4" t="s">
        <v>55</v>
      </c>
      <c r="B84" s="1"/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/>
      <c r="I84" s="10"/>
    </row>
    <row r="88" spans="1:9" ht="15.75">
      <c r="A88" s="4" t="s">
        <v>178</v>
      </c>
      <c r="E88" s="66">
        <v>2018</v>
      </c>
      <c r="F88" s="66">
        <v>2017</v>
      </c>
      <c r="G88" s="66">
        <v>2016</v>
      </c>
      <c r="H88" s="66">
        <v>2015</v>
      </c>
      <c r="I88" s="66">
        <v>2014</v>
      </c>
    </row>
    <row r="89" spans="1:9" ht="15.75">
      <c r="A89" s="4"/>
    </row>
    <row r="90" spans="1:9" ht="15.75">
      <c r="A90" s="4" t="s">
        <v>179</v>
      </c>
    </row>
    <row r="91" spans="1:9" ht="15.75">
      <c r="A91" s="4"/>
    </row>
    <row r="92" spans="1:9" ht="15.75">
      <c r="A92" s="4" t="s">
        <v>180</v>
      </c>
      <c r="C92" s="43">
        <f>+C22-C43</f>
        <v>2697395544.8200002</v>
      </c>
      <c r="D92" s="43">
        <f>+D22-D43</f>
        <v>2777471984.6299992</v>
      </c>
      <c r="E92" s="43">
        <f>+E22-E43</f>
        <v>1562970563.49</v>
      </c>
      <c r="F92" s="43">
        <f t="shared" ref="F92:I92" si="13">+F22-F43</f>
        <v>1144924075.51</v>
      </c>
      <c r="G92" s="43">
        <f t="shared" si="13"/>
        <v>1296078676.55</v>
      </c>
      <c r="H92" s="43">
        <f t="shared" si="13"/>
        <v>1067549346.89</v>
      </c>
      <c r="I92" s="43">
        <f t="shared" si="13"/>
        <v>1503433151.5</v>
      </c>
    </row>
    <row r="93" spans="1:9" ht="15.75">
      <c r="A93" s="4" t="s">
        <v>181</v>
      </c>
      <c r="C93" s="43">
        <v>120.58</v>
      </c>
      <c r="D93" s="43">
        <v>121.58</v>
      </c>
      <c r="E93" s="43">
        <v>122.58</v>
      </c>
      <c r="F93" s="43">
        <f t="shared" ref="F93:I93" si="14">+F22/F43</f>
        <v>28.713455381979774</v>
      </c>
      <c r="G93" s="43">
        <f t="shared" si="14"/>
        <v>22.312346928437595</v>
      </c>
      <c r="H93" s="43">
        <f t="shared" si="14"/>
        <v>20.591360175294049</v>
      </c>
      <c r="I93" s="43">
        <f t="shared" si="14"/>
        <v>16.031192295582645</v>
      </c>
    </row>
    <row r="95" spans="1:9" ht="15.75">
      <c r="A95" s="4" t="s">
        <v>182</v>
      </c>
    </row>
    <row r="97" spans="1:9" ht="15.75">
      <c r="A97" s="4" t="s">
        <v>183</v>
      </c>
      <c r="C97" s="73">
        <f>+C48/C31</f>
        <v>1.4207712048175947E-2</v>
      </c>
      <c r="D97" s="73">
        <f>+D48/D31</f>
        <v>1.5540263675962052E-2</v>
      </c>
      <c r="E97" s="73">
        <f>+E48/E31</f>
        <v>5.5204607938186727E-3</v>
      </c>
      <c r="F97" s="73">
        <f t="shared" ref="F97:I97" si="15">+F48/F31</f>
        <v>1.6453152268026114E-2</v>
      </c>
      <c r="G97" s="73">
        <f t="shared" si="15"/>
        <v>1.9641093610833167E-2</v>
      </c>
      <c r="H97" s="73">
        <f t="shared" si="15"/>
        <v>1.9953550391372733E-2</v>
      </c>
      <c r="I97" s="73">
        <f t="shared" si="15"/>
        <v>2.5234136346382323E-2</v>
      </c>
    </row>
    <row r="98" spans="1:9" ht="15.75">
      <c r="A98" s="4" t="s">
        <v>184</v>
      </c>
      <c r="C98" s="72">
        <f>+C46/C55</f>
        <v>2.6375956826110059E-3</v>
      </c>
      <c r="D98" s="72">
        <f>+D46/D55</f>
        <v>2.6318395707714097E-3</v>
      </c>
      <c r="E98" s="72">
        <f>+E46/E55</f>
        <v>1.1590965373134204E-2</v>
      </c>
      <c r="F98" s="72">
        <f t="shared" ref="F98:I98" si="16">+F46/F55</f>
        <v>1.2627727124050534E-2</v>
      </c>
      <c r="G98" s="72">
        <f t="shared" si="16"/>
        <v>1.3555057554830507E-2</v>
      </c>
      <c r="H98" s="72">
        <f t="shared" si="16"/>
        <v>1.4254393238144739E-2</v>
      </c>
      <c r="I98" s="72">
        <f t="shared" si="16"/>
        <v>1.4492988938097948E-2</v>
      </c>
    </row>
    <row r="99" spans="1:9" ht="15.75">
      <c r="A99" s="4"/>
    </row>
    <row r="100" spans="1:9" ht="15.75">
      <c r="A100" s="4" t="s">
        <v>185</v>
      </c>
      <c r="C100" s="43">
        <f>+C71/C31</f>
        <v>0.16994753845517124</v>
      </c>
      <c r="D100" s="43">
        <f>+D71/D31</f>
        <v>0.16040081809481588</v>
      </c>
      <c r="E100" s="43">
        <f>+E71/E31</f>
        <v>0.2308655709915112</v>
      </c>
      <c r="F100" s="43">
        <f t="shared" ref="F100:I100" si="17">+F71/F31</f>
        <v>0.22398675796493664</v>
      </c>
      <c r="G100" s="43">
        <f t="shared" si="17"/>
        <v>0.21219808905419105</v>
      </c>
      <c r="H100" s="43">
        <f t="shared" si="17"/>
        <v>0.15982113760315217</v>
      </c>
      <c r="I100" s="43">
        <f t="shared" si="17"/>
        <v>0.18320139118220949</v>
      </c>
    </row>
    <row r="101" spans="1:9" ht="15.75">
      <c r="A101" s="4"/>
    </row>
  </sheetData>
  <mergeCells count="13">
    <mergeCell ref="A6:H6"/>
    <mergeCell ref="B1:B2"/>
    <mergeCell ref="F1:F2"/>
    <mergeCell ref="A3:H3"/>
    <mergeCell ref="A4:H4"/>
    <mergeCell ref="A5:H5"/>
    <mergeCell ref="A65:F65"/>
    <mergeCell ref="B59:B60"/>
    <mergeCell ref="F59:F60"/>
    <mergeCell ref="A61:H61"/>
    <mergeCell ref="A62:H62"/>
    <mergeCell ref="A63:H63"/>
    <mergeCell ref="A64:H6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>
      <selection activeCell="B6" sqref="B6"/>
    </sheetView>
  </sheetViews>
  <sheetFormatPr baseColWidth="10" defaultRowHeight="15"/>
  <cols>
    <col min="1" max="1" width="66" style="55" bestFit="1" customWidth="1"/>
    <col min="2" max="3" width="15.140625" bestFit="1" customWidth="1"/>
    <col min="4" max="4" width="13.7109375" bestFit="1" customWidth="1"/>
  </cols>
  <sheetData>
    <row r="1" spans="1:6">
      <c r="A1" s="91" t="s">
        <v>92</v>
      </c>
      <c r="B1" s="91"/>
      <c r="C1" s="91"/>
      <c r="D1" s="55"/>
      <c r="E1" s="55"/>
      <c r="F1" s="55"/>
    </row>
    <row r="2" spans="1:6">
      <c r="A2" s="91" t="s">
        <v>93</v>
      </c>
      <c r="B2" s="91"/>
      <c r="C2" s="91"/>
      <c r="D2" s="55"/>
      <c r="E2" s="55"/>
      <c r="F2" s="55"/>
    </row>
    <row r="4" spans="1:6">
      <c r="A4" s="56" t="s">
        <v>94</v>
      </c>
    </row>
    <row r="5" spans="1:6">
      <c r="A5" s="55" t="s">
        <v>172</v>
      </c>
      <c r="B5" s="16">
        <v>313526943.69999999</v>
      </c>
    </row>
    <row r="7" spans="1:6">
      <c r="A7" s="56" t="s">
        <v>95</v>
      </c>
      <c r="C7" s="59">
        <f>SUM(B5:B5)</f>
        <v>313526943.69999999</v>
      </c>
    </row>
    <row r="9" spans="1:6">
      <c r="A9" s="56" t="s">
        <v>96</v>
      </c>
    </row>
    <row r="11" spans="1:6">
      <c r="A11" s="55" t="s">
        <v>110</v>
      </c>
      <c r="B11" s="16">
        <v>83484458.280000001</v>
      </c>
    </row>
    <row r="12" spans="1:6">
      <c r="A12" s="55" t="s">
        <v>115</v>
      </c>
      <c r="B12" s="16">
        <v>34805000</v>
      </c>
    </row>
    <row r="13" spans="1:6">
      <c r="A13" s="55" t="s">
        <v>97</v>
      </c>
      <c r="B13" s="16">
        <v>33096925.109999999</v>
      </c>
    </row>
    <row r="14" spans="1:6">
      <c r="A14" s="55" t="s">
        <v>112</v>
      </c>
      <c r="B14" s="16">
        <v>15992300</v>
      </c>
    </row>
    <row r="15" spans="1:6">
      <c r="A15" s="55" t="s">
        <v>102</v>
      </c>
      <c r="B15" s="16">
        <v>14721399.800000001</v>
      </c>
    </row>
    <row r="16" spans="1:6">
      <c r="A16" s="55" t="s">
        <v>106</v>
      </c>
      <c r="B16" s="16">
        <v>7509656.8399999999</v>
      </c>
    </row>
    <row r="17" spans="1:2">
      <c r="A17" s="55" t="s">
        <v>123</v>
      </c>
      <c r="B17" s="16">
        <v>4646528.13</v>
      </c>
    </row>
    <row r="18" spans="1:2">
      <c r="A18" s="55" t="s">
        <v>104</v>
      </c>
      <c r="B18" s="16">
        <v>4367095.16</v>
      </c>
    </row>
    <row r="19" spans="1:2">
      <c r="A19" s="55" t="s">
        <v>117</v>
      </c>
      <c r="B19" s="16">
        <v>4000000</v>
      </c>
    </row>
    <row r="20" spans="1:2">
      <c r="A20" s="55" t="s">
        <v>103</v>
      </c>
      <c r="B20" s="16">
        <v>3843373.66</v>
      </c>
    </row>
    <row r="21" spans="1:2">
      <c r="A21" s="55" t="s">
        <v>105</v>
      </c>
      <c r="B21" s="16">
        <v>3659131.25</v>
      </c>
    </row>
    <row r="22" spans="1:2">
      <c r="A22" s="55" t="s">
        <v>126</v>
      </c>
      <c r="B22" s="16">
        <v>2608918.84</v>
      </c>
    </row>
    <row r="23" spans="1:2">
      <c r="A23" s="55" t="s">
        <v>99</v>
      </c>
      <c r="B23" s="16">
        <v>1746016.51</v>
      </c>
    </row>
    <row r="24" spans="1:2">
      <c r="A24" s="55" t="s">
        <v>108</v>
      </c>
      <c r="B24" s="16">
        <v>1572154.26</v>
      </c>
    </row>
    <row r="25" spans="1:2">
      <c r="A25" s="55" t="s">
        <v>114</v>
      </c>
      <c r="B25" s="16">
        <v>1564354.46</v>
      </c>
    </row>
    <row r="26" spans="1:2">
      <c r="A26" s="55" t="s">
        <v>122</v>
      </c>
      <c r="B26" s="16">
        <v>1327231.5</v>
      </c>
    </row>
    <row r="27" spans="1:2">
      <c r="A27" s="55" t="s">
        <v>131</v>
      </c>
      <c r="B27" s="16">
        <v>934350</v>
      </c>
    </row>
    <row r="28" spans="1:2">
      <c r="A28" s="55" t="s">
        <v>119</v>
      </c>
      <c r="B28" s="16">
        <v>787956.69</v>
      </c>
    </row>
    <row r="29" spans="1:2">
      <c r="A29" s="55" t="s">
        <v>109</v>
      </c>
      <c r="B29" s="16">
        <v>786077.14</v>
      </c>
    </row>
    <row r="30" spans="1:2">
      <c r="A30" s="55" t="s">
        <v>116</v>
      </c>
      <c r="B30" s="16">
        <v>740150</v>
      </c>
    </row>
    <row r="31" spans="1:2">
      <c r="A31" s="55" t="s">
        <v>133</v>
      </c>
      <c r="B31" s="16">
        <v>269912</v>
      </c>
    </row>
    <row r="32" spans="1:2">
      <c r="A32" s="55" t="s">
        <v>107</v>
      </c>
      <c r="B32" s="16">
        <v>262025.7</v>
      </c>
    </row>
    <row r="33" spans="1:2">
      <c r="A33" s="55" t="s">
        <v>120</v>
      </c>
      <c r="B33" s="16">
        <v>255000</v>
      </c>
    </row>
    <row r="34" spans="1:2">
      <c r="A34" s="55" t="s">
        <v>101</v>
      </c>
      <c r="B34" s="16">
        <v>248610.96</v>
      </c>
    </row>
    <row r="35" spans="1:2">
      <c r="A35" s="55" t="s">
        <v>132</v>
      </c>
      <c r="B35" s="16">
        <v>219724.1</v>
      </c>
    </row>
    <row r="36" spans="1:2">
      <c r="A36" s="55" t="s">
        <v>128</v>
      </c>
      <c r="B36" s="16">
        <v>127866.71</v>
      </c>
    </row>
    <row r="37" spans="1:2">
      <c r="A37" s="55" t="s">
        <v>125</v>
      </c>
      <c r="B37" s="16">
        <v>120568.56</v>
      </c>
    </row>
    <row r="38" spans="1:2">
      <c r="A38" s="55" t="s">
        <v>98</v>
      </c>
      <c r="B38" s="16">
        <v>113851.68</v>
      </c>
    </row>
    <row r="39" spans="1:2">
      <c r="A39" s="55" t="s">
        <v>127</v>
      </c>
      <c r="B39" s="16">
        <v>95804</v>
      </c>
    </row>
    <row r="40" spans="1:2">
      <c r="A40" s="55" t="s">
        <v>129</v>
      </c>
      <c r="B40" s="16">
        <v>88500</v>
      </c>
    </row>
    <row r="41" spans="1:2">
      <c r="A41" s="55" t="s">
        <v>100</v>
      </c>
      <c r="B41" s="16">
        <v>80368.56</v>
      </c>
    </row>
    <row r="42" spans="1:2">
      <c r="A42" s="55" t="s">
        <v>124</v>
      </c>
      <c r="B42" s="16">
        <v>75082</v>
      </c>
    </row>
    <row r="43" spans="1:2">
      <c r="A43" s="55" t="s">
        <v>111</v>
      </c>
      <c r="B43" s="16">
        <v>40000</v>
      </c>
    </row>
    <row r="44" spans="1:2">
      <c r="A44" s="55" t="s">
        <v>121</v>
      </c>
      <c r="B44" s="16">
        <v>27933</v>
      </c>
    </row>
    <row r="45" spans="1:2">
      <c r="A45" s="55" t="s">
        <v>118</v>
      </c>
      <c r="B45" s="16">
        <v>17640.04</v>
      </c>
    </row>
    <row r="46" spans="1:2">
      <c r="A46" s="55" t="s">
        <v>113</v>
      </c>
      <c r="B46" s="16">
        <v>13405</v>
      </c>
    </row>
    <row r="47" spans="1:2">
      <c r="A47" s="55" t="s">
        <v>130</v>
      </c>
      <c r="B47" s="16">
        <v>8000</v>
      </c>
    </row>
    <row r="49" spans="1:3">
      <c r="A49" s="56" t="s">
        <v>134</v>
      </c>
      <c r="C49" s="58">
        <f>SUM(B11:B49)</f>
        <v>224257369.93999997</v>
      </c>
    </row>
    <row r="51" spans="1:3" ht="15.75" thickBot="1">
      <c r="A51" s="56" t="s">
        <v>135</v>
      </c>
      <c r="C51" s="57">
        <f>+C7-C49</f>
        <v>89269573.76000002</v>
      </c>
    </row>
    <row r="52" spans="1:3" ht="15.75" thickTop="1"/>
  </sheetData>
  <sortState ref="A5:B11">
    <sortCondition descending="1" ref="B5:B11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C30" sqref="C30"/>
    </sheetView>
  </sheetViews>
  <sheetFormatPr baseColWidth="10" defaultRowHeight="15"/>
  <cols>
    <col min="1" max="1" width="51.140625" style="55" bestFit="1" customWidth="1"/>
    <col min="2" max="3" width="15.140625" bestFit="1" customWidth="1"/>
    <col min="4" max="4" width="13.7109375" bestFit="1" customWidth="1"/>
  </cols>
  <sheetData>
    <row r="1" spans="1:6">
      <c r="A1" s="91" t="s">
        <v>163</v>
      </c>
      <c r="B1" s="91"/>
      <c r="C1" s="91"/>
      <c r="D1" s="55"/>
      <c r="E1" s="55"/>
      <c r="F1" s="55"/>
    </row>
    <row r="2" spans="1:6">
      <c r="A2" s="91" t="s">
        <v>93</v>
      </c>
      <c r="B2" s="91"/>
      <c r="C2" s="91"/>
      <c r="D2" s="55"/>
      <c r="E2" s="55"/>
      <c r="F2" s="55"/>
    </row>
    <row r="4" spans="1:6">
      <c r="A4" s="56" t="s">
        <v>155</v>
      </c>
    </row>
    <row r="5" spans="1:6">
      <c r="A5" s="55" t="s">
        <v>173</v>
      </c>
      <c r="B5" s="16">
        <v>195203138.75</v>
      </c>
    </row>
    <row r="6" spans="1:6">
      <c r="B6" s="16"/>
    </row>
    <row r="7" spans="1:6">
      <c r="A7" s="56" t="s">
        <v>95</v>
      </c>
      <c r="C7" s="59">
        <f>SUM(B5:B6)</f>
        <v>195203138.75</v>
      </c>
    </row>
    <row r="9" spans="1:6">
      <c r="A9" s="56" t="s">
        <v>157</v>
      </c>
    </row>
    <row r="11" spans="1:6">
      <c r="A11" s="55" t="s">
        <v>138</v>
      </c>
      <c r="B11" s="16">
        <v>5780842.7400000002</v>
      </c>
    </row>
    <row r="12" spans="1:6">
      <c r="A12" s="55" t="s">
        <v>99</v>
      </c>
      <c r="B12" s="16">
        <v>117129.14</v>
      </c>
    </row>
    <row r="13" spans="1:6">
      <c r="A13" s="55" t="s">
        <v>102</v>
      </c>
      <c r="B13" s="16">
        <v>1896076.91</v>
      </c>
    </row>
    <row r="14" spans="1:6">
      <c r="A14" s="55" t="s">
        <v>104</v>
      </c>
      <c r="B14" s="16">
        <v>634596.94999999995</v>
      </c>
    </row>
    <row r="15" spans="1:6">
      <c r="A15" s="55" t="s">
        <v>158</v>
      </c>
      <c r="B15" s="16">
        <v>419687.67</v>
      </c>
    </row>
    <row r="16" spans="1:6">
      <c r="A16" s="55" t="s">
        <v>159</v>
      </c>
      <c r="B16" s="16">
        <v>1091253</v>
      </c>
    </row>
    <row r="17" spans="1:3">
      <c r="A17" s="55" t="s">
        <v>107</v>
      </c>
      <c r="B17" s="16">
        <v>38075.83</v>
      </c>
    </row>
    <row r="18" spans="1:3">
      <c r="A18" s="55" t="s">
        <v>160</v>
      </c>
      <c r="B18" s="16">
        <v>114227.49</v>
      </c>
    </row>
    <row r="19" spans="1:3">
      <c r="A19" s="55" t="s">
        <v>108</v>
      </c>
      <c r="B19" s="16">
        <v>228454.83</v>
      </c>
    </row>
    <row r="20" spans="1:3">
      <c r="A20" s="55" t="s">
        <v>164</v>
      </c>
      <c r="B20" s="16">
        <v>221202489.46000001</v>
      </c>
    </row>
    <row r="21" spans="1:3">
      <c r="A21" s="55" t="s">
        <v>165</v>
      </c>
      <c r="B21" s="16">
        <v>4377588</v>
      </c>
    </row>
    <row r="22" spans="1:3">
      <c r="B22" s="16"/>
    </row>
    <row r="23" spans="1:3">
      <c r="A23" s="56" t="s">
        <v>166</v>
      </c>
      <c r="B23" s="16"/>
      <c r="C23" s="60">
        <f>SUM(B11:B22)</f>
        <v>235900422.02000001</v>
      </c>
    </row>
    <row r="24" spans="1:3">
      <c r="B24" s="16"/>
    </row>
    <row r="25" spans="1:3">
      <c r="A25" s="56" t="s">
        <v>135</v>
      </c>
      <c r="B25" s="16"/>
      <c r="C25" s="60">
        <f>+C7-C23</f>
        <v>-40697283.270000011</v>
      </c>
    </row>
    <row r="26" spans="1:3">
      <c r="B26" s="16"/>
    </row>
    <row r="27" spans="1:3">
      <c r="B27" s="16"/>
    </row>
    <row r="28" spans="1:3" ht="17.25">
      <c r="A28" s="56" t="s">
        <v>150</v>
      </c>
      <c r="B28" s="16"/>
      <c r="C28" s="61">
        <f>SUM(B11:B27)</f>
        <v>235900422.02000001</v>
      </c>
    </row>
    <row r="29" spans="1:3">
      <c r="B29" s="16"/>
    </row>
    <row r="30" spans="1:3" ht="15.75" thickBot="1">
      <c r="A30" s="56" t="s">
        <v>152</v>
      </c>
      <c r="B30" s="16"/>
      <c r="C30" s="62">
        <f>+C7-C28</f>
        <v>-40697283.270000011</v>
      </c>
    </row>
    <row r="31" spans="1:3" ht="15.75" thickTop="1">
      <c r="B31" s="16"/>
    </row>
    <row r="32" spans="1:3">
      <c r="B32" s="16"/>
    </row>
    <row r="33" spans="2:2">
      <c r="B33" s="16"/>
    </row>
    <row r="34" spans="2:2">
      <c r="B34" s="16"/>
    </row>
    <row r="35" spans="2:2">
      <c r="B35" s="16"/>
    </row>
    <row r="36" spans="2:2">
      <c r="B36" s="16"/>
    </row>
    <row r="37" spans="2:2">
      <c r="B37" s="16"/>
    </row>
    <row r="38" spans="2:2">
      <c r="B38" s="16"/>
    </row>
    <row r="39" spans="2:2">
      <c r="B39" s="16"/>
    </row>
    <row r="40" spans="2:2">
      <c r="B40" s="16"/>
    </row>
    <row r="41" spans="2:2">
      <c r="B41" s="16"/>
    </row>
    <row r="42" spans="2:2">
      <c r="B42" s="16"/>
    </row>
    <row r="43" spans="2:2">
      <c r="B43" s="16"/>
    </row>
    <row r="44" spans="2:2">
      <c r="B44" s="16"/>
    </row>
    <row r="45" spans="2:2">
      <c r="B45" s="16"/>
    </row>
    <row r="46" spans="2:2">
      <c r="B46" s="16"/>
    </row>
    <row r="47" spans="2:2">
      <c r="B47" s="16"/>
    </row>
    <row r="48" spans="2:2">
      <c r="B48" s="16"/>
    </row>
    <row r="49" spans="1:3">
      <c r="B49" s="16"/>
    </row>
    <row r="51" spans="1:3">
      <c r="A51" s="56" t="s">
        <v>134</v>
      </c>
      <c r="C51" s="58">
        <f>SUM(B11:B51)</f>
        <v>235900422.02000001</v>
      </c>
    </row>
    <row r="53" spans="1:3" ht="15.75" thickBot="1">
      <c r="A53" s="56" t="s">
        <v>135</v>
      </c>
      <c r="C53" s="57">
        <f>+C7-C51</f>
        <v>-40697283.270000011</v>
      </c>
    </row>
    <row r="54" spans="1:3" ht="15.75" thickTop="1"/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topLeftCell="A10" workbookViewId="0">
      <selection activeCell="B6" sqref="B6"/>
    </sheetView>
  </sheetViews>
  <sheetFormatPr baseColWidth="10" defaultRowHeight="15"/>
  <cols>
    <col min="1" max="1" width="51.140625" style="55" bestFit="1" customWidth="1"/>
    <col min="2" max="3" width="15.140625" bestFit="1" customWidth="1"/>
    <col min="4" max="4" width="13.7109375" bestFit="1" customWidth="1"/>
  </cols>
  <sheetData>
    <row r="1" spans="1:6">
      <c r="A1" s="91" t="s">
        <v>137</v>
      </c>
      <c r="B1" s="91"/>
      <c r="C1" s="91"/>
      <c r="D1" s="55"/>
      <c r="E1" s="55"/>
      <c r="F1" s="55"/>
    </row>
    <row r="2" spans="1:6">
      <c r="A2" s="91" t="s">
        <v>93</v>
      </c>
      <c r="B2" s="91"/>
      <c r="C2" s="91"/>
      <c r="D2" s="55"/>
      <c r="E2" s="55"/>
      <c r="F2" s="55"/>
    </row>
    <row r="4" spans="1:6">
      <c r="A4" s="56" t="s">
        <v>153</v>
      </c>
    </row>
    <row r="5" spans="1:6">
      <c r="A5" s="55" t="s">
        <v>136</v>
      </c>
      <c r="B5" s="16">
        <v>8884040.8000000007</v>
      </c>
    </row>
    <row r="7" spans="1:6">
      <c r="A7" s="56" t="s">
        <v>154</v>
      </c>
      <c r="C7" s="59">
        <f>SUM(B5:B5)</f>
        <v>8884040.8000000007</v>
      </c>
    </row>
    <row r="9" spans="1:6">
      <c r="A9" s="56" t="s">
        <v>151</v>
      </c>
    </row>
    <row r="11" spans="1:6">
      <c r="A11" s="55" t="s">
        <v>138</v>
      </c>
      <c r="B11" s="16">
        <v>3497419.23</v>
      </c>
    </row>
    <row r="12" spans="1:6">
      <c r="A12" s="55" t="s">
        <v>102</v>
      </c>
      <c r="B12" s="16">
        <v>1054949.68</v>
      </c>
    </row>
    <row r="13" spans="1:6">
      <c r="A13" s="55" t="s">
        <v>139</v>
      </c>
      <c r="B13" s="16">
        <v>370671.31</v>
      </c>
    </row>
    <row r="14" spans="1:6">
      <c r="A14" s="55" t="s">
        <v>105</v>
      </c>
      <c r="B14" s="16">
        <v>265762.33</v>
      </c>
    </row>
    <row r="15" spans="1:6">
      <c r="A15" s="55" t="s">
        <v>148</v>
      </c>
      <c r="B15" s="16">
        <v>637406.81999999995</v>
      </c>
    </row>
    <row r="16" spans="1:6">
      <c r="A16" s="55" t="s">
        <v>149</v>
      </c>
      <c r="B16" s="16">
        <v>22240.79</v>
      </c>
    </row>
    <row r="17" spans="1:3">
      <c r="A17" s="55" t="s">
        <v>140</v>
      </c>
      <c r="B17" s="16">
        <v>66720.81</v>
      </c>
    </row>
    <row r="18" spans="1:3">
      <c r="A18" s="55" t="s">
        <v>141</v>
      </c>
      <c r="B18" s="16">
        <v>133441.76</v>
      </c>
    </row>
    <row r="19" spans="1:3">
      <c r="A19" s="55" t="s">
        <v>142</v>
      </c>
      <c r="B19" s="16">
        <v>2620000</v>
      </c>
    </row>
    <row r="20" spans="1:3">
      <c r="A20" s="55" t="s">
        <v>143</v>
      </c>
      <c r="B20" s="16">
        <v>6900000</v>
      </c>
    </row>
    <row r="21" spans="1:3">
      <c r="A21" s="55" t="s">
        <v>144</v>
      </c>
      <c r="B21" s="16">
        <v>393992.76</v>
      </c>
    </row>
    <row r="22" spans="1:3">
      <c r="A22" s="55" t="s">
        <v>145</v>
      </c>
      <c r="B22" s="16">
        <v>67979</v>
      </c>
    </row>
    <row r="23" spans="1:3">
      <c r="A23" s="55" t="s">
        <v>146</v>
      </c>
      <c r="B23" s="16">
        <v>183800</v>
      </c>
    </row>
    <row r="24" spans="1:3">
      <c r="A24" s="55" t="s">
        <v>147</v>
      </c>
      <c r="B24" s="16">
        <v>139362.4</v>
      </c>
    </row>
    <row r="25" spans="1:3">
      <c r="B25" s="16"/>
    </row>
    <row r="26" spans="1:3" ht="17.25">
      <c r="A26" s="56" t="s">
        <v>150</v>
      </c>
      <c r="B26" s="16"/>
      <c r="C26" s="61">
        <f>SUM(B11:B25)</f>
        <v>16353746.890000001</v>
      </c>
    </row>
    <row r="27" spans="1:3">
      <c r="B27" s="16"/>
    </row>
    <row r="28" spans="1:3" ht="15.75" thickBot="1">
      <c r="A28" s="56" t="s">
        <v>152</v>
      </c>
      <c r="B28" s="16"/>
      <c r="C28" s="62">
        <f>+C7-C26</f>
        <v>-7469706.0899999999</v>
      </c>
    </row>
    <row r="29" spans="1:3" ht="15.75" thickTop="1">
      <c r="B29" s="16"/>
    </row>
    <row r="30" spans="1:3">
      <c r="B30" s="16"/>
    </row>
    <row r="31" spans="1:3">
      <c r="B31" s="16"/>
    </row>
    <row r="32" spans="1:3">
      <c r="B32" s="16"/>
    </row>
    <row r="33" spans="2:2">
      <c r="B33" s="16"/>
    </row>
    <row r="34" spans="2:2">
      <c r="B34" s="16"/>
    </row>
    <row r="35" spans="2:2">
      <c r="B35" s="16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topLeftCell="A10" workbookViewId="0">
      <selection activeCell="B22" sqref="B22"/>
    </sheetView>
  </sheetViews>
  <sheetFormatPr baseColWidth="10" defaultRowHeight="15"/>
  <cols>
    <col min="1" max="1" width="51.140625" style="55" bestFit="1" customWidth="1"/>
    <col min="2" max="3" width="15.140625" bestFit="1" customWidth="1"/>
    <col min="4" max="4" width="13.7109375" bestFit="1" customWidth="1"/>
  </cols>
  <sheetData>
    <row r="1" spans="1:6">
      <c r="A1" s="91" t="s">
        <v>156</v>
      </c>
      <c r="B1" s="91"/>
      <c r="C1" s="91"/>
      <c r="D1" s="55"/>
      <c r="E1" s="55"/>
      <c r="F1" s="55"/>
    </row>
    <row r="2" spans="1:6">
      <c r="A2" s="91" t="s">
        <v>93</v>
      </c>
      <c r="B2" s="91"/>
      <c r="C2" s="91"/>
      <c r="D2" s="55"/>
      <c r="E2" s="55"/>
      <c r="F2" s="55"/>
    </row>
    <row r="4" spans="1:6">
      <c r="A4" s="56" t="s">
        <v>155</v>
      </c>
    </row>
    <row r="5" spans="1:6">
      <c r="A5" s="55" t="s">
        <v>174</v>
      </c>
      <c r="B5" s="16">
        <v>22733715.609999999</v>
      </c>
    </row>
    <row r="6" spans="1:6">
      <c r="A6" s="55" t="s">
        <v>175</v>
      </c>
      <c r="B6" s="16">
        <v>4229520.9000000004</v>
      </c>
    </row>
    <row r="7" spans="1:6">
      <c r="B7" s="16"/>
    </row>
    <row r="8" spans="1:6">
      <c r="A8" s="56" t="s">
        <v>95</v>
      </c>
      <c r="C8" s="59">
        <f>SUM(B5:B7)</f>
        <v>26963236.509999998</v>
      </c>
    </row>
    <row r="10" spans="1:6">
      <c r="A10" s="56" t="s">
        <v>157</v>
      </c>
    </row>
    <row r="12" spans="1:6">
      <c r="A12" s="55" t="s">
        <v>138</v>
      </c>
      <c r="B12" s="16">
        <v>10497687.439999999</v>
      </c>
    </row>
    <row r="13" spans="1:6">
      <c r="A13" s="55" t="s">
        <v>99</v>
      </c>
      <c r="B13" s="16">
        <v>1420081.01</v>
      </c>
    </row>
    <row r="14" spans="1:6">
      <c r="A14" s="55" t="s">
        <v>102</v>
      </c>
      <c r="B14" s="16">
        <v>6768032.46</v>
      </c>
    </row>
    <row r="15" spans="1:6">
      <c r="A15" s="55" t="s">
        <v>104</v>
      </c>
      <c r="B15" s="16">
        <v>1527967.31</v>
      </c>
    </row>
    <row r="16" spans="1:6">
      <c r="A16" s="55" t="s">
        <v>158</v>
      </c>
      <c r="B16" s="16">
        <v>1224077.23</v>
      </c>
    </row>
    <row r="17" spans="1:3">
      <c r="A17" s="55" t="s">
        <v>159</v>
      </c>
      <c r="B17" s="16">
        <v>2627493.6800000002</v>
      </c>
    </row>
    <row r="18" spans="1:3">
      <c r="A18" s="55" t="s">
        <v>107</v>
      </c>
      <c r="B18" s="16">
        <v>91672.05</v>
      </c>
    </row>
    <row r="19" spans="1:3">
      <c r="A19" s="55" t="s">
        <v>160</v>
      </c>
      <c r="B19" s="16">
        <v>275034.13</v>
      </c>
    </row>
    <row r="20" spans="1:3">
      <c r="A20" s="55" t="s">
        <v>108</v>
      </c>
      <c r="B20" s="16">
        <v>550068.28</v>
      </c>
    </row>
    <row r="21" spans="1:3">
      <c r="A21" s="55" t="s">
        <v>114</v>
      </c>
      <c r="B21" s="16">
        <v>240343.55</v>
      </c>
    </row>
    <row r="22" spans="1:3">
      <c r="A22" s="55" t="s">
        <v>161</v>
      </c>
      <c r="B22" s="16">
        <v>26289000</v>
      </c>
    </row>
    <row r="23" spans="1:3">
      <c r="A23" s="55" t="s">
        <v>120</v>
      </c>
      <c r="B23" s="16">
        <v>140082</v>
      </c>
    </row>
    <row r="24" spans="1:3">
      <c r="A24" s="55" t="s">
        <v>121</v>
      </c>
      <c r="B24" s="16">
        <v>106179</v>
      </c>
    </row>
    <row r="25" spans="1:3">
      <c r="A25" s="55" t="s">
        <v>127</v>
      </c>
      <c r="B25" s="16">
        <v>39003</v>
      </c>
    </row>
    <row r="26" spans="1:3">
      <c r="A26" s="55" t="s">
        <v>132</v>
      </c>
      <c r="B26" s="16">
        <v>67500</v>
      </c>
    </row>
    <row r="27" spans="1:3">
      <c r="A27" s="55" t="s">
        <v>162</v>
      </c>
      <c r="B27" s="16">
        <v>1284790.28</v>
      </c>
    </row>
    <row r="28" spans="1:3">
      <c r="B28" s="16"/>
    </row>
    <row r="29" spans="1:3" ht="17.25">
      <c r="A29" s="56" t="s">
        <v>150</v>
      </c>
      <c r="B29" s="16"/>
      <c r="C29" s="61">
        <f>SUM(B12:B28)</f>
        <v>53149011.420000002</v>
      </c>
    </row>
    <row r="30" spans="1:3">
      <c r="B30" s="16"/>
    </row>
    <row r="31" spans="1:3" ht="15.75" thickBot="1">
      <c r="A31" s="56" t="s">
        <v>152</v>
      </c>
      <c r="B31" s="16"/>
      <c r="C31" s="62">
        <f>+C8-C29</f>
        <v>-26185774.910000004</v>
      </c>
    </row>
    <row r="32" spans="1:3" ht="15.75" thickTop="1">
      <c r="B32" s="16"/>
    </row>
    <row r="33" spans="2:2">
      <c r="B33" s="16"/>
    </row>
    <row r="34" spans="2:2">
      <c r="B34" s="16"/>
    </row>
    <row r="35" spans="2:2">
      <c r="B35" s="16"/>
    </row>
    <row r="36" spans="2:2">
      <c r="B36" s="16"/>
    </row>
    <row r="37" spans="2:2">
      <c r="B37" s="16"/>
    </row>
    <row r="38" spans="2:2">
      <c r="B38" s="16"/>
    </row>
    <row r="39" spans="2:2">
      <c r="B39" s="16"/>
    </row>
    <row r="40" spans="2:2">
      <c r="B40" s="16"/>
    </row>
    <row r="41" spans="2:2">
      <c r="B41" s="16"/>
    </row>
    <row r="42" spans="2:2">
      <c r="B42" s="16"/>
    </row>
    <row r="43" spans="2:2">
      <c r="B43" s="16"/>
    </row>
    <row r="44" spans="2:2">
      <c r="B44" s="16"/>
    </row>
    <row r="45" spans="2:2">
      <c r="B45" s="16"/>
    </row>
    <row r="46" spans="2:2">
      <c r="B46" s="16"/>
    </row>
    <row r="47" spans="2:2">
      <c r="B47" s="16"/>
    </row>
    <row r="48" spans="2:2">
      <c r="B48" s="16"/>
    </row>
    <row r="49" spans="1:3">
      <c r="B49" s="16"/>
    </row>
    <row r="50" spans="1:3">
      <c r="B50" s="16"/>
    </row>
    <row r="52" spans="1:3">
      <c r="A52" s="56" t="s">
        <v>134</v>
      </c>
      <c r="C52" s="58">
        <f>SUM(B12:B52)</f>
        <v>53149011.420000002</v>
      </c>
    </row>
    <row r="54" spans="1:3" ht="15.75" thickBot="1">
      <c r="A54" s="56" t="s">
        <v>135</v>
      </c>
      <c r="C54" s="57">
        <f>+C8-C52</f>
        <v>-26185774.910000004</v>
      </c>
    </row>
    <row r="55" spans="1:3" ht="15.75" thickTop="1"/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B5" sqref="B5"/>
    </sheetView>
  </sheetViews>
  <sheetFormatPr baseColWidth="10" defaultRowHeight="15"/>
  <cols>
    <col min="1" max="1" width="51.140625" style="55" bestFit="1" customWidth="1"/>
    <col min="2" max="3" width="15.140625" bestFit="1" customWidth="1"/>
    <col min="4" max="4" width="13.7109375" bestFit="1" customWidth="1"/>
  </cols>
  <sheetData>
    <row r="1" spans="1:6">
      <c r="A1" s="91" t="s">
        <v>167</v>
      </c>
      <c r="B1" s="91"/>
      <c r="C1" s="91"/>
      <c r="D1" s="55"/>
      <c r="E1" s="55"/>
      <c r="F1" s="55"/>
    </row>
    <row r="2" spans="1:6">
      <c r="A2" s="91" t="s">
        <v>93</v>
      </c>
      <c r="B2" s="91"/>
      <c r="C2" s="91"/>
      <c r="D2" s="55"/>
      <c r="E2" s="55"/>
      <c r="F2" s="55"/>
    </row>
    <row r="4" spans="1:6">
      <c r="A4" s="56" t="s">
        <v>155</v>
      </c>
    </row>
    <row r="5" spans="1:6">
      <c r="A5" s="55" t="s">
        <v>170</v>
      </c>
      <c r="B5" s="16">
        <v>4776051.5500000007</v>
      </c>
    </row>
    <row r="6" spans="1:6">
      <c r="B6" s="16"/>
    </row>
    <row r="7" spans="1:6">
      <c r="A7" s="56" t="s">
        <v>169</v>
      </c>
      <c r="C7" s="59">
        <f>SUM(B5:B6)</f>
        <v>4776051.5500000007</v>
      </c>
    </row>
    <row r="9" spans="1:6">
      <c r="A9" s="56" t="s">
        <v>157</v>
      </c>
    </row>
    <row r="11" spans="1:6">
      <c r="A11" s="55" t="s">
        <v>168</v>
      </c>
      <c r="B11" s="16">
        <v>50000</v>
      </c>
    </row>
    <row r="12" spans="1:6">
      <c r="B12" s="16"/>
    </row>
    <row r="13" spans="1:6" ht="17.25">
      <c r="A13" s="56" t="s">
        <v>150</v>
      </c>
      <c r="B13" s="16"/>
      <c r="C13" s="61">
        <f>SUM(B11:B12)</f>
        <v>50000</v>
      </c>
    </row>
    <row r="14" spans="1:6">
      <c r="B14" s="16"/>
    </row>
    <row r="15" spans="1:6" ht="15.75" thickBot="1">
      <c r="A15" s="56" t="s">
        <v>171</v>
      </c>
      <c r="B15" s="16"/>
      <c r="C15" s="62">
        <f>+C7-C13</f>
        <v>4726051.5500000007</v>
      </c>
    </row>
    <row r="16" spans="1:6" ht="15.75" thickTop="1">
      <c r="B16" s="16"/>
    </row>
    <row r="17" spans="2:2">
      <c r="B17" s="16"/>
    </row>
    <row r="18" spans="2:2">
      <c r="B18" s="16"/>
    </row>
    <row r="19" spans="2:2">
      <c r="B19" s="16"/>
    </row>
    <row r="20" spans="2:2">
      <c r="B20" s="16"/>
    </row>
    <row r="21" spans="2:2">
      <c r="B21" s="16"/>
    </row>
    <row r="22" spans="2:2">
      <c r="B22" s="16"/>
    </row>
    <row r="23" spans="2:2">
      <c r="B23" s="16"/>
    </row>
    <row r="24" spans="2:2">
      <c r="B24" s="16"/>
    </row>
    <row r="25" spans="2:2">
      <c r="B25" s="16"/>
    </row>
    <row r="26" spans="2:2">
      <c r="B26" s="16"/>
    </row>
    <row r="27" spans="2:2">
      <c r="B27" s="16"/>
    </row>
    <row r="28" spans="2:2">
      <c r="B28" s="16"/>
    </row>
    <row r="29" spans="2:2">
      <c r="B29" s="16"/>
    </row>
    <row r="30" spans="2:2">
      <c r="B30" s="16"/>
    </row>
    <row r="31" spans="2:2">
      <c r="B31" s="16"/>
    </row>
    <row r="32" spans="2:2">
      <c r="B32" s="16"/>
    </row>
    <row r="33" spans="1:3">
      <c r="B33" s="16"/>
    </row>
    <row r="34" spans="1:3">
      <c r="B34" s="16"/>
    </row>
    <row r="36" spans="1:3">
      <c r="A36" s="56" t="s">
        <v>134</v>
      </c>
      <c r="C36" s="58">
        <f>SUM(B11:B36)</f>
        <v>50000</v>
      </c>
    </row>
    <row r="38" spans="1:3" ht="15.75" thickBot="1">
      <c r="A38" s="56" t="s">
        <v>135</v>
      </c>
      <c r="C38" s="57">
        <f>+C7-C36</f>
        <v>4726051.5500000007</v>
      </c>
    </row>
    <row r="39" spans="1:3" ht="15.75" thickTop="1"/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opLeftCell="A19" workbookViewId="0">
      <selection activeCell="E12" sqref="E12"/>
    </sheetView>
  </sheetViews>
  <sheetFormatPr baseColWidth="10" defaultColWidth="11.42578125" defaultRowHeight="15.75"/>
  <cols>
    <col min="1" max="1" width="59.7109375" style="24" customWidth="1"/>
    <col min="2" max="3" width="10.42578125" style="24" customWidth="1"/>
    <col min="4" max="4" width="2.140625" style="24" bestFit="1" customWidth="1"/>
    <col min="5" max="5" width="20" style="24" customWidth="1"/>
    <col min="6" max="7" width="17.85546875" style="24" bestFit="1" customWidth="1"/>
    <col min="8" max="16384" width="11.42578125" style="24"/>
  </cols>
  <sheetData>
    <row r="1" spans="1:8">
      <c r="D1" s="25"/>
      <c r="E1" s="25"/>
      <c r="F1" s="26" t="s">
        <v>56</v>
      </c>
    </row>
    <row r="2" spans="1:8">
      <c r="D2" s="25"/>
      <c r="E2" s="25"/>
      <c r="F2" s="25"/>
    </row>
    <row r="3" spans="1:8">
      <c r="A3" s="88" t="s">
        <v>0</v>
      </c>
      <c r="B3" s="88"/>
      <c r="C3" s="88"/>
      <c r="D3" s="88"/>
      <c r="E3" s="88"/>
      <c r="F3" s="88"/>
    </row>
    <row r="4" spans="1:8">
      <c r="A4" s="89" t="s">
        <v>57</v>
      </c>
      <c r="B4" s="89"/>
      <c r="C4" s="89"/>
      <c r="D4" s="89"/>
      <c r="E4" s="89"/>
      <c r="F4" s="89"/>
    </row>
    <row r="5" spans="1:8">
      <c r="A5" s="88" t="s">
        <v>191</v>
      </c>
      <c r="B5" s="88"/>
      <c r="C5" s="88"/>
      <c r="D5" s="88"/>
      <c r="E5" s="88"/>
      <c r="F5" s="88"/>
    </row>
    <row r="6" spans="1:8">
      <c r="A6" s="88" t="s">
        <v>3</v>
      </c>
      <c r="B6" s="88"/>
      <c r="C6" s="88"/>
      <c r="D6" s="88"/>
      <c r="E6" s="88"/>
      <c r="F6" s="88"/>
    </row>
    <row r="7" spans="1:8">
      <c r="A7" s="27"/>
      <c r="B7" s="27"/>
      <c r="C7" s="80"/>
      <c r="D7" s="27"/>
      <c r="E7" s="80"/>
      <c r="F7" s="27"/>
    </row>
    <row r="8" spans="1:8">
      <c r="A8" s="27"/>
      <c r="B8" s="27"/>
      <c r="C8" s="80"/>
      <c r="D8" s="27"/>
      <c r="E8" s="79" t="s">
        <v>189</v>
      </c>
      <c r="F8" s="71" t="s">
        <v>186</v>
      </c>
      <c r="G8" s="53" t="s">
        <v>177</v>
      </c>
    </row>
    <row r="9" spans="1:8">
      <c r="B9" s="27" t="s">
        <v>58</v>
      </c>
      <c r="C9" s="80"/>
      <c r="E9" s="80">
        <v>2019</v>
      </c>
      <c r="F9" s="27">
        <v>2019</v>
      </c>
      <c r="G9" s="54">
        <v>2018</v>
      </c>
    </row>
    <row r="10" spans="1:8">
      <c r="A10" s="29" t="s">
        <v>59</v>
      </c>
      <c r="B10" s="30"/>
      <c r="C10" s="30"/>
    </row>
    <row r="11" spans="1:8">
      <c r="F11" s="31"/>
      <c r="G11" s="31"/>
      <c r="H11" s="32"/>
    </row>
    <row r="12" spans="1:8" s="30" customFormat="1">
      <c r="A12" s="29" t="s">
        <v>60</v>
      </c>
      <c r="B12" s="28"/>
      <c r="C12" s="79"/>
      <c r="F12" s="33"/>
      <c r="G12" s="33"/>
      <c r="H12" s="32"/>
    </row>
    <row r="13" spans="1:8">
      <c r="B13" s="28"/>
      <c r="C13" s="79"/>
      <c r="D13" s="25"/>
      <c r="E13" s="25"/>
      <c r="F13" s="34"/>
      <c r="G13" s="34"/>
      <c r="H13" s="32"/>
    </row>
    <row r="14" spans="1:8">
      <c r="A14" s="24" t="s">
        <v>61</v>
      </c>
      <c r="B14" s="28"/>
      <c r="C14" s="79"/>
      <c r="D14" s="25" t="s">
        <v>7</v>
      </c>
      <c r="E14" s="35">
        <f>+'Balances por meses'!C54</f>
        <v>1358467008.9400001</v>
      </c>
      <c r="F14" s="35">
        <f>+'Balances por meses'!D54</f>
        <v>1385443448.75</v>
      </c>
      <c r="G14" s="35">
        <f>+'Balances por meses'!E54</f>
        <v>897250327.04999995</v>
      </c>
      <c r="H14" s="32"/>
    </row>
    <row r="15" spans="1:8">
      <c r="B15" s="28"/>
      <c r="C15" s="79"/>
      <c r="D15" s="25"/>
      <c r="E15" s="25"/>
      <c r="F15" s="35"/>
      <c r="G15" s="35"/>
      <c r="H15" s="32"/>
    </row>
    <row r="16" spans="1:8">
      <c r="A16" s="24" t="s">
        <v>62</v>
      </c>
      <c r="B16" s="28"/>
      <c r="C16" s="79"/>
      <c r="D16" s="25"/>
      <c r="E16" s="25"/>
      <c r="F16" s="35"/>
      <c r="G16" s="35"/>
      <c r="H16" s="32"/>
    </row>
    <row r="17" spans="1:8">
      <c r="A17" s="24" t="s">
        <v>63</v>
      </c>
      <c r="B17" s="28"/>
      <c r="C17" s="79"/>
      <c r="D17" s="25"/>
      <c r="E17" s="25"/>
      <c r="F17" s="35">
        <v>0</v>
      </c>
      <c r="G17" s="35">
        <v>0</v>
      </c>
      <c r="H17" s="32"/>
    </row>
    <row r="18" spans="1:8">
      <c r="A18" s="24" t="s">
        <v>64</v>
      </c>
      <c r="B18" s="28"/>
      <c r="C18" s="79"/>
      <c r="D18" s="25"/>
      <c r="E18" s="25"/>
      <c r="F18" s="35">
        <v>0</v>
      </c>
      <c r="G18" s="35">
        <v>0</v>
      </c>
      <c r="H18" s="32"/>
    </row>
    <row r="19" spans="1:8" ht="16.5" thickBot="1">
      <c r="A19" s="29" t="s">
        <v>65</v>
      </c>
      <c r="B19" s="28"/>
      <c r="C19" s="79"/>
      <c r="D19" s="25" t="s">
        <v>7</v>
      </c>
      <c r="E19" s="36">
        <f>+E14+E17+E18</f>
        <v>1358467008.9400001</v>
      </c>
      <c r="F19" s="36">
        <f>+F14+F17+F18</f>
        <v>1385443448.75</v>
      </c>
      <c r="G19" s="36">
        <f>+G14+G17+G18</f>
        <v>897250327.04999995</v>
      </c>
      <c r="H19" s="32"/>
    </row>
    <row r="20" spans="1:8" ht="16.5" thickTop="1">
      <c r="B20" s="28"/>
      <c r="C20" s="79"/>
      <c r="D20" s="25"/>
      <c r="E20" s="25"/>
      <c r="F20" s="35"/>
      <c r="G20" s="35"/>
      <c r="H20" s="32"/>
    </row>
    <row r="21" spans="1:8">
      <c r="A21" s="6" t="s">
        <v>9</v>
      </c>
      <c r="B21" s="28"/>
      <c r="C21" s="79"/>
      <c r="D21" s="25"/>
      <c r="E21" s="74">
        <f>+'Balances por meses'!D14-'Balances por meses'!C14</f>
        <v>109439116.89999998</v>
      </c>
      <c r="F21" s="74">
        <f>+'Balances por meses'!E14-'Balances por meses'!D14</f>
        <v>-597316606.58999991</v>
      </c>
      <c r="G21" s="74">
        <f>+'Balances por meses'!F14-'Balances por meses'!E14</f>
        <v>3955889.1199999899</v>
      </c>
      <c r="H21" s="32"/>
    </row>
    <row r="22" spans="1:8">
      <c r="A22" s="6" t="s">
        <v>10</v>
      </c>
      <c r="B22" s="27"/>
      <c r="C22" s="80"/>
      <c r="D22" s="37"/>
      <c r="E22" s="74">
        <f>+'Balances por meses'!D15-'Balances por meses'!C15</f>
        <v>62003029.899999976</v>
      </c>
      <c r="F22" s="74">
        <f>+'Balances por meses'!E15-'Balances por meses'!D15</f>
        <v>-581151855.75</v>
      </c>
      <c r="G22" s="74">
        <f>+'Balances por meses'!F15-'Balances por meses'!E15</f>
        <v>70117294.969999999</v>
      </c>
      <c r="H22" s="32"/>
    </row>
    <row r="23" spans="1:8">
      <c r="A23" s="6" t="s">
        <v>11</v>
      </c>
      <c r="D23" s="25"/>
      <c r="E23" s="35">
        <f>+'Balances por meses'!D16-'Balances por meses'!C16</f>
        <v>0</v>
      </c>
      <c r="F23" s="35">
        <f>+'Balances por meses'!E16-'Balances por meses'!D16</f>
        <v>0</v>
      </c>
      <c r="G23" s="35">
        <f>+'Balances por meses'!F16-'Balances por meses'!E16</f>
        <v>0</v>
      </c>
      <c r="H23" s="32"/>
    </row>
    <row r="24" spans="1:8">
      <c r="A24" s="6" t="s">
        <v>12</v>
      </c>
      <c r="B24" s="30"/>
      <c r="C24" s="30"/>
      <c r="D24" s="25"/>
      <c r="E24" s="74">
        <f>+'Balances por meses'!D17-'Balances por meses'!C17</f>
        <v>569068.45000000298</v>
      </c>
      <c r="F24" s="74">
        <f>+'Balances por meses'!E17-'Balances por meses'!D17</f>
        <v>-16454977.949999999</v>
      </c>
      <c r="G24" s="74">
        <f>+'Balances por meses'!F17-'Balances por meses'!E17</f>
        <v>6842447.8499999978</v>
      </c>
      <c r="H24" s="32"/>
    </row>
    <row r="25" spans="1:8">
      <c r="A25" s="6" t="s">
        <v>13</v>
      </c>
      <c r="D25" s="25"/>
      <c r="E25" s="74">
        <f>+'Balances por meses'!D18-'Balances por meses'!C18</f>
        <v>9996.9899999992922</v>
      </c>
      <c r="F25" s="74">
        <f>+'Balances por meses'!E18-'Balances por meses'!D18</f>
        <v>12246725.780000001</v>
      </c>
      <c r="G25" s="74">
        <f>+'Balances por meses'!F18-'Balances por meses'!E18</f>
        <v>965450.37999999896</v>
      </c>
      <c r="H25" s="32"/>
    </row>
    <row r="26" spans="1:8">
      <c r="A26" s="6" t="s">
        <v>14</v>
      </c>
      <c r="B26" s="28"/>
      <c r="C26" s="79"/>
      <c r="E26" s="74">
        <f>+'Balances por meses'!D19-'Balances por meses'!C19</f>
        <v>246351.59999999404</v>
      </c>
      <c r="F26" s="74">
        <f>+'Balances por meses'!E19-'Balances por meses'!D19</f>
        <v>602340.70000000298</v>
      </c>
      <c r="G26" s="74">
        <f>+'Balances por meses'!F19-'Balances por meses'!E19</f>
        <v>5940807.4799999967</v>
      </c>
      <c r="H26" s="32"/>
    </row>
    <row r="27" spans="1:8" s="30" customFormat="1">
      <c r="A27" s="6" t="s">
        <v>15</v>
      </c>
      <c r="D27" s="37"/>
      <c r="E27" s="35">
        <f>+'Balances por meses'!D20-'Balances por meses'!C20</f>
        <v>0</v>
      </c>
      <c r="F27" s="35">
        <f>+'Balances por meses'!E20-'Balances por meses'!D20</f>
        <v>0</v>
      </c>
      <c r="G27" s="35">
        <f>+'Balances por meses'!F20-'Balances por meses'!E20</f>
        <v>0</v>
      </c>
      <c r="H27" s="32"/>
    </row>
    <row r="28" spans="1:8">
      <c r="A28" s="6" t="s">
        <v>16</v>
      </c>
      <c r="B28" s="30"/>
      <c r="C28" s="30"/>
      <c r="D28" s="25"/>
      <c r="E28" s="35">
        <f>+'Balances por meses'!D21-'Balances por meses'!C21</f>
        <v>0</v>
      </c>
      <c r="F28" s="35">
        <f>+'Balances por meses'!E21-'Balances por meses'!D21</f>
        <v>0</v>
      </c>
      <c r="G28" s="35">
        <f>+'Balances por meses'!F21-'Balances por meses'!E21</f>
        <v>2.9999999998835847E-2</v>
      </c>
      <c r="H28" s="32"/>
    </row>
    <row r="29" spans="1:8">
      <c r="A29" s="6"/>
      <c r="B29" s="30"/>
      <c r="C29" s="30"/>
      <c r="D29" s="25"/>
      <c r="E29" s="35"/>
      <c r="F29" s="35"/>
      <c r="G29" s="35"/>
      <c r="H29" s="32"/>
    </row>
    <row r="30" spans="1:8">
      <c r="A30" s="6" t="s">
        <v>27</v>
      </c>
      <c r="B30" s="30"/>
      <c r="C30" s="30"/>
      <c r="D30" s="25"/>
      <c r="E30" s="74">
        <f>+'Balances por meses'!C35-'Balances por meses'!D35</f>
        <v>0</v>
      </c>
      <c r="F30" s="74">
        <f>+'Balances por meses'!D35-'Balances por meses'!E35</f>
        <v>-18781821.760000002</v>
      </c>
      <c r="G30" s="74">
        <f>+'Balances por meses'!E35-'Balances por meses'!F35</f>
        <v>336387.98000000045</v>
      </c>
      <c r="H30" s="32"/>
    </row>
    <row r="31" spans="1:8">
      <c r="A31" s="6" t="s">
        <v>28</v>
      </c>
      <c r="B31" s="30"/>
      <c r="C31" s="30"/>
      <c r="D31" s="25"/>
      <c r="E31" s="74">
        <f>+'Balances por meses'!C36-'Balances por meses'!D36</f>
        <v>9025951.6400000006</v>
      </c>
      <c r="F31" s="74">
        <f>+'Balances por meses'!D36-'Balances por meses'!E36</f>
        <v>64571740.810000002</v>
      </c>
      <c r="G31" s="74">
        <f>+'Balances por meses'!E36-'Balances por meses'!F36</f>
        <v>7249551.4299999978</v>
      </c>
      <c r="H31" s="32"/>
    </row>
    <row r="32" spans="1:8">
      <c r="A32" s="6" t="s">
        <v>29</v>
      </c>
      <c r="B32" s="30"/>
      <c r="C32" s="30"/>
      <c r="D32" s="25"/>
      <c r="E32" s="74">
        <f>+'Balances por meses'!C37-'Balances por meses'!D37</f>
        <v>-23510336.819999993</v>
      </c>
      <c r="F32" s="74">
        <f>+'Balances por meses'!D37-'Balances por meses'!E37</f>
        <v>116947583.13</v>
      </c>
      <c r="G32" s="74">
        <f>+'Balances por meses'!E37-'Balances por meses'!F37</f>
        <v>-92513096.480000004</v>
      </c>
      <c r="H32" s="32"/>
    </row>
    <row r="33" spans="1:8">
      <c r="A33" s="6" t="s">
        <v>30</v>
      </c>
      <c r="B33" s="30"/>
      <c r="C33" s="30"/>
      <c r="D33" s="25"/>
      <c r="E33" s="35">
        <f>+'Balances por meses'!C38-'Balances por meses'!D38</f>
        <v>4792293.1500000004</v>
      </c>
      <c r="F33" s="35">
        <f>+'Balances por meses'!D38-'Balances por meses'!E38</f>
        <v>-18275743.640000001</v>
      </c>
      <c r="G33" s="35">
        <f>+'Balances por meses'!E38-'Balances por meses'!F38</f>
        <v>-173510.75</v>
      </c>
      <c r="H33" s="32"/>
    </row>
    <row r="34" spans="1:8">
      <c r="A34" s="6" t="s">
        <v>31</v>
      </c>
      <c r="B34" s="30"/>
      <c r="C34" s="30"/>
      <c r="D34" s="25"/>
      <c r="E34" s="35">
        <f>+'Balances por meses'!C39-'Balances por meses'!D39</f>
        <v>-7399641.0300000003</v>
      </c>
      <c r="F34" s="35">
        <f>+'Balances por meses'!D39-'Balances por meses'!E39</f>
        <v>-21460752.52</v>
      </c>
      <c r="G34" s="35">
        <f>+'Balances por meses'!E39-'Balances por meses'!F39</f>
        <v>-15251141.209999997</v>
      </c>
      <c r="H34" s="32"/>
    </row>
    <row r="35" spans="1:8">
      <c r="A35" s="6" t="s">
        <v>32</v>
      </c>
      <c r="B35" s="30"/>
      <c r="C35" s="30"/>
      <c r="D35" s="25"/>
      <c r="E35" s="35">
        <f>+'Balances por meses'!C40-'Balances por meses'!D40</f>
        <v>-270286.78000000003</v>
      </c>
      <c r="F35" s="35">
        <f>+'Balances por meses'!D40-'Balances por meses'!E40</f>
        <v>110476639.78</v>
      </c>
      <c r="G35" s="35">
        <f>+'Balances por meses'!E40-'Balances por meses'!F40</f>
        <v>-7253669.849999994</v>
      </c>
      <c r="H35" s="32"/>
    </row>
    <row r="36" spans="1:8">
      <c r="A36" s="6" t="s">
        <v>33</v>
      </c>
      <c r="B36" s="30"/>
      <c r="C36" s="30"/>
      <c r="D36" s="25"/>
      <c r="E36" s="35">
        <f>+'Balances por meses'!C41-'Balances por meses'!D41</f>
        <v>0</v>
      </c>
      <c r="F36" s="35">
        <f>+'Balances por meses'!D41-'Balances por meses'!E41</f>
        <v>-4278351.87</v>
      </c>
      <c r="G36" s="35">
        <f>+'Balances por meses'!E41-'Balances por meses'!F41</f>
        <v>-0.12999999988824129</v>
      </c>
      <c r="H36" s="32"/>
    </row>
    <row r="37" spans="1:8">
      <c r="A37" s="6" t="s">
        <v>34</v>
      </c>
      <c r="B37" s="30"/>
      <c r="C37" s="30"/>
      <c r="D37" s="25"/>
      <c r="E37" s="35">
        <f>+'Balances por meses'!C42-'Balances por meses'!D42</f>
        <v>0</v>
      </c>
      <c r="F37" s="35">
        <f>+'Balances por meses'!D42-'Balances por meses'!E42</f>
        <v>-309660.09999999998</v>
      </c>
      <c r="G37" s="35">
        <f>+'Balances por meses'!E42-'Balances por meses'!F42</f>
        <v>0</v>
      </c>
      <c r="H37" s="32"/>
    </row>
    <row r="38" spans="1:8">
      <c r="A38" s="6" t="s">
        <v>188</v>
      </c>
      <c r="B38" s="30"/>
      <c r="C38" s="30"/>
      <c r="D38" s="25"/>
      <c r="E38" s="35">
        <f>+'Balances por meses'!C46-'Balances por meses'!D46</f>
        <v>0</v>
      </c>
      <c r="F38" s="35">
        <f>+'Balances por meses'!D46-'Balances por meses'!E46</f>
        <v>-94687683.829999998</v>
      </c>
      <c r="G38" s="35"/>
      <c r="H38" s="32"/>
    </row>
    <row r="39" spans="1:8">
      <c r="A39" s="6"/>
      <c r="B39" s="30"/>
      <c r="C39" s="30"/>
      <c r="D39" s="25"/>
      <c r="E39" s="25"/>
      <c r="F39" s="35"/>
      <c r="G39" s="35"/>
      <c r="H39" s="32"/>
    </row>
    <row r="40" spans="1:8">
      <c r="D40" s="25"/>
      <c r="E40" s="25"/>
      <c r="F40" s="35"/>
      <c r="G40" s="35"/>
    </row>
    <row r="41" spans="1:8" ht="16.5" thickBot="1">
      <c r="A41" s="30" t="s">
        <v>66</v>
      </c>
      <c r="D41" s="25" t="s">
        <v>7</v>
      </c>
      <c r="E41" s="36">
        <f>SUM(E19:E40)</f>
        <v>1513372552.9400005</v>
      </c>
      <c r="F41" s="36">
        <f>SUM(F19:F40)</f>
        <v>337571024.94000012</v>
      </c>
      <c r="G41" s="36">
        <f>SUM(G19:G40)</f>
        <v>877466737.86999989</v>
      </c>
    </row>
    <row r="42" spans="1:8" ht="16.5" thickTop="1">
      <c r="D42" s="25"/>
      <c r="E42" s="25"/>
      <c r="F42" s="35"/>
      <c r="G42" s="35"/>
    </row>
    <row r="43" spans="1:8">
      <c r="A43" s="24" t="s">
        <v>41</v>
      </c>
      <c r="D43" s="25"/>
      <c r="E43" s="35">
        <f>-'Balances por meses'!C52+'Balances por meses'!D52</f>
        <v>0</v>
      </c>
      <c r="F43" s="35">
        <f>-'Balances por meses'!D52+'Balances por meses'!E52</f>
        <v>0</v>
      </c>
      <c r="G43" s="35">
        <f>-'Balances por meses'!E52+'Balances por meses'!F52</f>
        <v>-4470634</v>
      </c>
    </row>
    <row r="44" spans="1:8">
      <c r="A44" s="24" t="s">
        <v>76</v>
      </c>
      <c r="D44" s="25"/>
      <c r="E44" s="35">
        <f>-'Balances por meses'!C53+'Balances por meses'!D53+'Balances por meses'!D54</f>
        <v>1385443448.75</v>
      </c>
      <c r="F44" s="35">
        <f>-'Balances por meses'!D53+'Balances por meses'!E53+'Balances por meses'!E54</f>
        <v>0</v>
      </c>
      <c r="G44" s="35">
        <f>-'Balances por meses'!E53+'Balances por meses'!F53+'Balances por meses'!F54</f>
        <v>582311.21000015736</v>
      </c>
    </row>
    <row r="45" spans="1:8">
      <c r="D45" s="25"/>
      <c r="E45" s="25"/>
      <c r="F45" s="35"/>
      <c r="G45" s="35"/>
    </row>
    <row r="46" spans="1:8">
      <c r="A46" s="29" t="s">
        <v>67</v>
      </c>
      <c r="D46" s="25"/>
      <c r="E46" s="25"/>
      <c r="F46" s="35"/>
      <c r="G46" s="35"/>
    </row>
    <row r="47" spans="1:8">
      <c r="D47" s="25"/>
      <c r="E47" s="25"/>
      <c r="F47" s="35"/>
      <c r="G47" s="35"/>
    </row>
    <row r="48" spans="1:8">
      <c r="A48" s="24" t="s">
        <v>68</v>
      </c>
      <c r="D48" s="79"/>
      <c r="E48" s="74">
        <f>+'Balances por meses'!C29-'Balances por meses'!D29</f>
        <v>53100000</v>
      </c>
      <c r="F48" s="74">
        <f>+'Balances por meses'!D29-'Balances por meses'!E29</f>
        <v>76254343.779998779</v>
      </c>
      <c r="G48" s="74">
        <f>+'Balances por meses'!E29-'Balances por meses'!F29</f>
        <v>483092161.38000107</v>
      </c>
    </row>
    <row r="49" spans="1:7">
      <c r="D49" s="79"/>
      <c r="E49" s="35"/>
      <c r="F49" s="35"/>
      <c r="G49" s="35"/>
    </row>
    <row r="50" spans="1:7">
      <c r="A50" s="30" t="s">
        <v>69</v>
      </c>
      <c r="B50" s="30"/>
      <c r="C50" s="30"/>
      <c r="D50" s="37"/>
      <c r="E50" s="38">
        <f>+E41-E48-E43-E44</f>
        <v>74829104.190000534</v>
      </c>
      <c r="F50" s="38">
        <f>+F41-F48-F43-F44</f>
        <v>261316681.16000134</v>
      </c>
      <c r="G50" s="38">
        <f>+G41-G48-G43-G44</f>
        <v>398262899.27999866</v>
      </c>
    </row>
    <row r="51" spans="1:7">
      <c r="D51" s="25"/>
      <c r="E51" s="35"/>
      <c r="F51" s="35"/>
      <c r="G51" s="35"/>
    </row>
    <row r="52" spans="1:7">
      <c r="A52" s="24" t="s">
        <v>70</v>
      </c>
      <c r="D52" s="25"/>
      <c r="E52" s="35">
        <f>+'Balances por meses'!D11+'Balances por meses'!D12+'Balances por meses'!D13</f>
        <v>1491896563.1300001</v>
      </c>
      <c r="F52" s="35">
        <f>+'Balances por meses'!E11+'Balances por meses'!E12+'Balances por meses'!E13</f>
        <v>1230579881.97</v>
      </c>
      <c r="G52" s="35">
        <f>+'Balances por meses'!F11+'Balances por meses'!F12+'Balances por meses'!F13</f>
        <v>832316983.16999996</v>
      </c>
    </row>
    <row r="53" spans="1:7">
      <c r="D53" s="25"/>
      <c r="E53" s="35"/>
      <c r="F53" s="35"/>
      <c r="G53" s="35"/>
    </row>
    <row r="54" spans="1:7" ht="16.5" thickBot="1">
      <c r="A54" s="30" t="s">
        <v>71</v>
      </c>
      <c r="B54" s="30"/>
      <c r="C54" s="30"/>
      <c r="D54" s="25" t="s">
        <v>7</v>
      </c>
      <c r="E54" s="36">
        <f>+E50+E52</f>
        <v>1566725667.3200006</v>
      </c>
      <c r="F54" s="36">
        <f>+F50+F52</f>
        <v>1491896563.1300013</v>
      </c>
      <c r="G54" s="36">
        <f>+G50+G52</f>
        <v>1230579882.4499986</v>
      </c>
    </row>
    <row r="55" spans="1:7" ht="16.5" hidden="1" thickTop="1">
      <c r="D55" s="25"/>
      <c r="E55" s="35">
        <f>+'Balances por meses'!G11+'Balances por meses'!G12+'Balances por meses'!G13</f>
        <v>1074843625.3999999</v>
      </c>
      <c r="F55" s="35">
        <f>+'Balances por meses'!H11+'Balances por meses'!H12+'Balances por meses'!H13</f>
        <v>977622264.86999989</v>
      </c>
    </row>
    <row r="56" spans="1:7" ht="16.5" hidden="1" thickTop="1">
      <c r="D56" s="25"/>
      <c r="E56" s="39">
        <f>+E54-E55</f>
        <v>491882041.92000079</v>
      </c>
      <c r="F56" s="39">
        <f>+F54-F55</f>
        <v>514274298.26000142</v>
      </c>
    </row>
    <row r="57" spans="1:7" ht="16.5" thickTop="1">
      <c r="D57" s="25"/>
      <c r="E57" s="63">
        <f>+E54-'Balances por meses'!C11-'Balances por meses'!C12-'Balances por meses'!C13</f>
        <v>0</v>
      </c>
      <c r="F57" s="63">
        <f>+F54-'Balances por meses'!D11-'Balances por meses'!D12-'Balances por meses'!D13</f>
        <v>1.3113021850585938E-6</v>
      </c>
      <c r="G57" s="63">
        <f>+G54-'Balances por meses'!E11-'Balances por meses'!E12-'Balances por meses'!E13</f>
        <v>0.47999858856201172</v>
      </c>
    </row>
    <row r="58" spans="1:7">
      <c r="D58" s="25"/>
      <c r="E58" s="25"/>
      <c r="F58" s="40"/>
    </row>
    <row r="59" spans="1:7">
      <c r="D59" s="25"/>
      <c r="E59" s="25"/>
      <c r="F59" s="25"/>
    </row>
    <row r="60" spans="1:7">
      <c r="A60" s="24" t="s">
        <v>72</v>
      </c>
      <c r="D60" s="88" t="s">
        <v>88</v>
      </c>
      <c r="E60" s="88"/>
      <c r="F60" s="88"/>
    </row>
    <row r="61" spans="1:7">
      <c r="A61" s="24" t="s">
        <v>73</v>
      </c>
      <c r="D61" s="88" t="s">
        <v>74</v>
      </c>
      <c r="E61" s="88"/>
      <c r="F61" s="88"/>
    </row>
    <row r="62" spans="1:7">
      <c r="A62" s="24" t="s">
        <v>75</v>
      </c>
      <c r="D62" s="25"/>
      <c r="E62" s="25"/>
      <c r="F62" s="25"/>
    </row>
    <row r="63" spans="1:7">
      <c r="D63" s="25"/>
      <c r="E63" s="25"/>
      <c r="F63" s="25"/>
    </row>
    <row r="64" spans="1:7">
      <c r="D64" s="25"/>
      <c r="E64" s="25"/>
      <c r="F64" s="25"/>
    </row>
    <row r="65" spans="4:6">
      <c r="D65" s="25"/>
      <c r="E65" s="25"/>
      <c r="F65" s="25"/>
    </row>
    <row r="66" spans="4:6">
      <c r="D66" s="25"/>
      <c r="E66" s="25"/>
      <c r="F66" s="25"/>
    </row>
    <row r="67" spans="4:6">
      <c r="D67" s="25"/>
      <c r="E67" s="25"/>
      <c r="F67" s="25"/>
    </row>
    <row r="68" spans="4:6">
      <c r="D68" s="25"/>
      <c r="E68" s="25"/>
      <c r="F68" s="25"/>
    </row>
    <row r="69" spans="4:6">
      <c r="D69" s="25"/>
      <c r="E69" s="25"/>
      <c r="F69" s="25"/>
    </row>
    <row r="70" spans="4:6">
      <c r="D70" s="25"/>
      <c r="E70" s="25"/>
      <c r="F70" s="25"/>
    </row>
    <row r="71" spans="4:6">
      <c r="D71" s="25"/>
      <c r="E71" s="25"/>
      <c r="F71" s="25"/>
    </row>
    <row r="72" spans="4:6">
      <c r="D72" s="25"/>
      <c r="E72" s="25"/>
      <c r="F72" s="25"/>
    </row>
    <row r="73" spans="4:6">
      <c r="D73" s="25"/>
      <c r="E73" s="25"/>
      <c r="F73" s="25"/>
    </row>
    <row r="74" spans="4:6">
      <c r="D74" s="25"/>
      <c r="E74" s="25"/>
      <c r="F74" s="25"/>
    </row>
    <row r="75" spans="4:6">
      <c r="D75" s="25"/>
      <c r="E75" s="25"/>
      <c r="F75" s="25"/>
    </row>
    <row r="76" spans="4:6">
      <c r="D76" s="25"/>
      <c r="E76" s="25"/>
      <c r="F76" s="25"/>
    </row>
    <row r="77" spans="4:6">
      <c r="D77" s="25"/>
      <c r="E77" s="25"/>
      <c r="F77" s="25"/>
    </row>
    <row r="78" spans="4:6">
      <c r="D78" s="25"/>
      <c r="E78" s="25"/>
      <c r="F78" s="25"/>
    </row>
    <row r="79" spans="4:6">
      <c r="D79" s="25"/>
      <c r="E79" s="25"/>
      <c r="F79" s="25"/>
    </row>
    <row r="80" spans="4:6">
      <c r="D80" s="25"/>
      <c r="E80" s="25"/>
      <c r="F80" s="25"/>
    </row>
    <row r="81" spans="4:6">
      <c r="D81" s="25"/>
      <c r="E81" s="25"/>
      <c r="F81" s="25"/>
    </row>
    <row r="82" spans="4:6">
      <c r="D82" s="25"/>
      <c r="E82" s="25"/>
      <c r="F82" s="25"/>
    </row>
    <row r="83" spans="4:6">
      <c r="D83" s="25"/>
      <c r="E83" s="25"/>
      <c r="F83" s="25"/>
    </row>
    <row r="84" spans="4:6">
      <c r="D84" s="25"/>
      <c r="E84" s="25"/>
      <c r="F84" s="25"/>
    </row>
    <row r="85" spans="4:6">
      <c r="D85" s="25"/>
      <c r="E85" s="25"/>
      <c r="F85" s="25"/>
    </row>
    <row r="86" spans="4:6">
      <c r="D86" s="25"/>
      <c r="E86" s="25"/>
      <c r="F86" s="25"/>
    </row>
    <row r="87" spans="4:6">
      <c r="D87" s="25"/>
      <c r="E87" s="25"/>
      <c r="F87" s="25"/>
    </row>
    <row r="88" spans="4:6">
      <c r="D88" s="25"/>
      <c r="E88" s="25"/>
      <c r="F88" s="25"/>
    </row>
    <row r="89" spans="4:6">
      <c r="D89" s="25"/>
      <c r="E89" s="25"/>
      <c r="F89" s="25"/>
    </row>
    <row r="90" spans="4:6">
      <c r="D90" s="25"/>
      <c r="E90" s="25"/>
      <c r="F90" s="25"/>
    </row>
    <row r="91" spans="4:6">
      <c r="D91" s="25"/>
      <c r="E91" s="25"/>
      <c r="F91" s="25"/>
    </row>
    <row r="92" spans="4:6">
      <c r="D92" s="25"/>
      <c r="E92" s="25"/>
      <c r="F92" s="25"/>
    </row>
    <row r="93" spans="4:6">
      <c r="D93" s="25"/>
      <c r="E93" s="25"/>
      <c r="F93" s="25"/>
    </row>
    <row r="94" spans="4:6">
      <c r="D94" s="25"/>
      <c r="E94" s="25"/>
      <c r="F94" s="25"/>
    </row>
    <row r="95" spans="4:6">
      <c r="D95" s="25"/>
      <c r="E95" s="25"/>
      <c r="F95" s="25"/>
    </row>
    <row r="96" spans="4:6">
      <c r="D96" s="25"/>
      <c r="E96" s="25"/>
      <c r="F96" s="25"/>
    </row>
    <row r="97" spans="4:6">
      <c r="D97" s="25"/>
      <c r="E97" s="25"/>
      <c r="F97" s="25"/>
    </row>
    <row r="98" spans="4:6">
      <c r="D98" s="25"/>
      <c r="E98" s="25"/>
      <c r="F98" s="25"/>
    </row>
    <row r="99" spans="4:6">
      <c r="D99" s="25"/>
      <c r="E99" s="25"/>
      <c r="F99" s="25"/>
    </row>
    <row r="100" spans="4:6">
      <c r="D100" s="25"/>
      <c r="E100" s="25"/>
      <c r="F100" s="25"/>
    </row>
    <row r="101" spans="4:6">
      <c r="D101" s="25"/>
      <c r="E101" s="25"/>
      <c r="F101" s="25"/>
    </row>
    <row r="102" spans="4:6">
      <c r="D102" s="25"/>
      <c r="E102" s="25"/>
      <c r="F102" s="25"/>
    </row>
    <row r="103" spans="4:6">
      <c r="D103" s="25"/>
      <c r="E103" s="25"/>
      <c r="F103" s="25"/>
    </row>
    <row r="104" spans="4:6">
      <c r="D104" s="25"/>
      <c r="E104" s="25"/>
      <c r="F104" s="25"/>
    </row>
    <row r="105" spans="4:6">
      <c r="D105" s="25"/>
      <c r="E105" s="25"/>
      <c r="F105" s="25"/>
    </row>
    <row r="106" spans="4:6">
      <c r="D106" s="25"/>
      <c r="E106" s="25"/>
      <c r="F106" s="25"/>
    </row>
    <row r="107" spans="4:6">
      <c r="D107" s="25"/>
      <c r="E107" s="25"/>
      <c r="F107" s="25"/>
    </row>
    <row r="108" spans="4:6">
      <c r="D108" s="25"/>
      <c r="E108" s="25"/>
      <c r="F108" s="25"/>
    </row>
    <row r="109" spans="4:6">
      <c r="D109" s="25"/>
      <c r="E109" s="25"/>
      <c r="F109" s="25"/>
    </row>
    <row r="110" spans="4:6">
      <c r="D110" s="25"/>
      <c r="E110" s="25"/>
      <c r="F110" s="25"/>
    </row>
    <row r="111" spans="4:6">
      <c r="D111" s="25"/>
      <c r="E111" s="25"/>
      <c r="F111" s="25"/>
    </row>
    <row r="112" spans="4:6">
      <c r="D112" s="25"/>
      <c r="E112" s="25"/>
      <c r="F112" s="25"/>
    </row>
    <row r="113" spans="4:6">
      <c r="D113" s="25"/>
      <c r="E113" s="25"/>
      <c r="F113" s="25"/>
    </row>
    <row r="114" spans="4:6">
      <c r="D114" s="25"/>
      <c r="E114" s="25"/>
      <c r="F114" s="25"/>
    </row>
    <row r="115" spans="4:6">
      <c r="D115" s="25"/>
      <c r="E115" s="25"/>
      <c r="F115" s="25"/>
    </row>
    <row r="116" spans="4:6">
      <c r="D116" s="25"/>
      <c r="E116" s="25"/>
      <c r="F116" s="25"/>
    </row>
    <row r="117" spans="4:6">
      <c r="D117" s="25"/>
      <c r="E117" s="25"/>
      <c r="F117" s="25"/>
    </row>
    <row r="118" spans="4:6">
      <c r="D118" s="25"/>
      <c r="E118" s="25"/>
      <c r="F118" s="25"/>
    </row>
    <row r="119" spans="4:6">
      <c r="D119" s="25"/>
      <c r="E119" s="25"/>
      <c r="F119" s="25"/>
    </row>
    <row r="120" spans="4:6">
      <c r="D120" s="25"/>
      <c r="E120" s="25"/>
      <c r="F120" s="25"/>
    </row>
    <row r="121" spans="4:6">
      <c r="D121" s="25"/>
      <c r="E121" s="25"/>
      <c r="F121" s="25"/>
    </row>
    <row r="122" spans="4:6">
      <c r="D122" s="25"/>
      <c r="E122" s="25"/>
      <c r="F122" s="25"/>
    </row>
    <row r="123" spans="4:6">
      <c r="D123" s="25"/>
      <c r="E123" s="25"/>
      <c r="F123" s="25"/>
    </row>
    <row r="124" spans="4:6">
      <c r="D124" s="25"/>
      <c r="E124" s="25"/>
      <c r="F124" s="25"/>
    </row>
    <row r="125" spans="4:6">
      <c r="D125" s="25"/>
      <c r="E125" s="25"/>
      <c r="F125" s="25"/>
    </row>
    <row r="126" spans="4:6">
      <c r="D126" s="25"/>
      <c r="E126" s="25"/>
      <c r="F126" s="25"/>
    </row>
    <row r="127" spans="4:6">
      <c r="D127" s="25"/>
      <c r="E127" s="25"/>
      <c r="F127" s="25"/>
    </row>
    <row r="128" spans="4:6">
      <c r="D128" s="25"/>
      <c r="E128" s="25"/>
      <c r="F128" s="25"/>
    </row>
    <row r="129" spans="4:6">
      <c r="D129" s="25"/>
      <c r="E129" s="25"/>
      <c r="F129" s="25"/>
    </row>
    <row r="130" spans="4:6">
      <c r="D130" s="25"/>
      <c r="E130" s="25"/>
      <c r="F130" s="25"/>
    </row>
    <row r="131" spans="4:6">
      <c r="D131" s="25"/>
      <c r="E131" s="25"/>
      <c r="F131" s="25"/>
    </row>
    <row r="132" spans="4:6">
      <c r="D132" s="25"/>
      <c r="E132" s="25"/>
      <c r="F132" s="25"/>
    </row>
    <row r="133" spans="4:6">
      <c r="D133" s="25"/>
      <c r="E133" s="25"/>
      <c r="F133" s="25"/>
    </row>
    <row r="134" spans="4:6">
      <c r="D134" s="25"/>
      <c r="E134" s="25"/>
      <c r="F134" s="25"/>
    </row>
    <row r="135" spans="4:6">
      <c r="D135" s="25"/>
      <c r="E135" s="25"/>
      <c r="F135" s="25"/>
    </row>
    <row r="136" spans="4:6">
      <c r="D136" s="25"/>
      <c r="E136" s="25"/>
      <c r="F136" s="25"/>
    </row>
    <row r="137" spans="4:6">
      <c r="D137" s="25"/>
      <c r="E137" s="25"/>
      <c r="F137" s="25"/>
    </row>
    <row r="138" spans="4:6">
      <c r="D138" s="25"/>
      <c r="E138" s="25"/>
      <c r="F138" s="25"/>
    </row>
    <row r="139" spans="4:6">
      <c r="D139" s="25"/>
      <c r="E139" s="25"/>
      <c r="F139" s="25"/>
    </row>
    <row r="140" spans="4:6">
      <c r="D140" s="25"/>
      <c r="E140" s="25"/>
      <c r="F140" s="25"/>
    </row>
    <row r="141" spans="4:6">
      <c r="D141" s="25"/>
      <c r="E141" s="25"/>
      <c r="F141" s="25"/>
    </row>
    <row r="142" spans="4:6">
      <c r="D142" s="25"/>
      <c r="E142" s="25"/>
      <c r="F142" s="25"/>
    </row>
    <row r="143" spans="4:6">
      <c r="D143" s="25"/>
      <c r="E143" s="25"/>
      <c r="F143" s="25"/>
    </row>
    <row r="144" spans="4:6">
      <c r="D144" s="25"/>
      <c r="E144" s="25"/>
      <c r="F144" s="25"/>
    </row>
    <row r="145" spans="4:6">
      <c r="D145" s="25"/>
      <c r="E145" s="25"/>
      <c r="F145" s="25"/>
    </row>
    <row r="146" spans="4:6">
      <c r="D146" s="25"/>
      <c r="E146" s="25"/>
      <c r="F146" s="25"/>
    </row>
    <row r="147" spans="4:6">
      <c r="D147" s="25"/>
      <c r="E147" s="25"/>
      <c r="F147" s="25"/>
    </row>
    <row r="148" spans="4:6">
      <c r="D148" s="25"/>
      <c r="E148" s="25"/>
      <c r="F148" s="25"/>
    </row>
    <row r="149" spans="4:6">
      <c r="D149" s="25"/>
      <c r="E149" s="25"/>
      <c r="F149" s="25"/>
    </row>
    <row r="150" spans="4:6">
      <c r="D150" s="25"/>
      <c r="E150" s="25"/>
      <c r="F150" s="25"/>
    </row>
    <row r="151" spans="4:6">
      <c r="D151" s="25"/>
      <c r="E151" s="25"/>
      <c r="F151" s="25"/>
    </row>
    <row r="152" spans="4:6">
      <c r="D152" s="25"/>
      <c r="E152" s="25"/>
      <c r="F152" s="25"/>
    </row>
    <row r="153" spans="4:6">
      <c r="D153" s="25"/>
      <c r="E153" s="25"/>
      <c r="F153" s="25"/>
    </row>
    <row r="154" spans="4:6">
      <c r="D154" s="25"/>
      <c r="E154" s="25"/>
      <c r="F154" s="25"/>
    </row>
    <row r="155" spans="4:6">
      <c r="D155" s="25"/>
      <c r="E155" s="25"/>
      <c r="F155" s="25"/>
    </row>
    <row r="156" spans="4:6">
      <c r="D156" s="25"/>
      <c r="E156" s="25"/>
      <c r="F156" s="25"/>
    </row>
    <row r="157" spans="4:6">
      <c r="D157" s="25"/>
      <c r="E157" s="25"/>
      <c r="F157" s="25"/>
    </row>
    <row r="158" spans="4:6">
      <c r="D158" s="25"/>
      <c r="E158" s="25"/>
      <c r="F158" s="25"/>
    </row>
    <row r="159" spans="4:6">
      <c r="D159" s="25"/>
      <c r="E159" s="25"/>
      <c r="F159" s="25"/>
    </row>
    <row r="160" spans="4:6">
      <c r="D160" s="25"/>
      <c r="E160" s="25"/>
      <c r="F160" s="25"/>
    </row>
    <row r="161" spans="4:6">
      <c r="D161" s="25"/>
      <c r="E161" s="25"/>
      <c r="F161" s="25"/>
    </row>
    <row r="162" spans="4:6">
      <c r="D162" s="25"/>
      <c r="E162" s="25"/>
      <c r="F162" s="25"/>
    </row>
    <row r="163" spans="4:6">
      <c r="D163" s="25"/>
      <c r="E163" s="25"/>
      <c r="F163" s="25"/>
    </row>
    <row r="164" spans="4:6">
      <c r="D164" s="25"/>
      <c r="E164" s="25"/>
      <c r="F164" s="25"/>
    </row>
    <row r="165" spans="4:6">
      <c r="D165" s="25"/>
      <c r="E165" s="25"/>
      <c r="F165" s="25"/>
    </row>
    <row r="166" spans="4:6">
      <c r="D166" s="25"/>
      <c r="E166" s="25"/>
      <c r="F166" s="25"/>
    </row>
    <row r="167" spans="4:6">
      <c r="D167" s="25"/>
      <c r="E167" s="25"/>
      <c r="F167" s="25"/>
    </row>
    <row r="168" spans="4:6">
      <c r="D168" s="25"/>
      <c r="E168" s="25"/>
      <c r="F168" s="25"/>
    </row>
    <row r="169" spans="4:6">
      <c r="D169" s="25"/>
      <c r="E169" s="25"/>
      <c r="F169" s="25"/>
    </row>
    <row r="170" spans="4:6">
      <c r="D170" s="25"/>
      <c r="E170" s="25"/>
      <c r="F170" s="25"/>
    </row>
    <row r="171" spans="4:6">
      <c r="D171" s="25"/>
      <c r="E171" s="25"/>
      <c r="F171" s="25"/>
    </row>
    <row r="172" spans="4:6">
      <c r="D172" s="25"/>
      <c r="E172" s="25"/>
      <c r="F172" s="25"/>
    </row>
    <row r="173" spans="4:6">
      <c r="D173" s="25"/>
      <c r="E173" s="25"/>
      <c r="F173" s="25"/>
    </row>
    <row r="174" spans="4:6">
      <c r="D174" s="25"/>
      <c r="E174" s="25"/>
      <c r="F174" s="25"/>
    </row>
    <row r="175" spans="4:6">
      <c r="D175" s="25"/>
      <c r="E175" s="25"/>
      <c r="F175" s="25"/>
    </row>
    <row r="176" spans="4:6">
      <c r="D176" s="25"/>
      <c r="E176" s="25"/>
      <c r="F176" s="25"/>
    </row>
    <row r="177" spans="4:6">
      <c r="D177" s="25"/>
      <c r="E177" s="25"/>
      <c r="F177" s="25"/>
    </row>
    <row r="178" spans="4:6">
      <c r="D178" s="25"/>
      <c r="E178" s="25"/>
      <c r="F178" s="25"/>
    </row>
    <row r="179" spans="4:6">
      <c r="D179" s="25"/>
      <c r="E179" s="25"/>
      <c r="F179" s="25"/>
    </row>
    <row r="180" spans="4:6">
      <c r="D180" s="25"/>
      <c r="E180" s="25"/>
      <c r="F180" s="25"/>
    </row>
    <row r="181" spans="4:6">
      <c r="D181" s="25"/>
      <c r="E181" s="25"/>
      <c r="F181" s="25"/>
    </row>
    <row r="182" spans="4:6">
      <c r="D182" s="25"/>
      <c r="E182" s="25"/>
      <c r="F182" s="25"/>
    </row>
    <row r="183" spans="4:6">
      <c r="D183" s="25"/>
      <c r="E183" s="25"/>
      <c r="F183" s="25"/>
    </row>
    <row r="184" spans="4:6">
      <c r="D184" s="25"/>
      <c r="E184" s="25"/>
      <c r="F184" s="25"/>
    </row>
    <row r="185" spans="4:6">
      <c r="D185" s="25"/>
      <c r="E185" s="25"/>
      <c r="F185" s="25"/>
    </row>
    <row r="186" spans="4:6">
      <c r="D186" s="25"/>
      <c r="E186" s="25"/>
      <c r="F186" s="25"/>
    </row>
    <row r="187" spans="4:6">
      <c r="D187" s="25"/>
      <c r="E187" s="25"/>
      <c r="F187" s="25"/>
    </row>
    <row r="188" spans="4:6">
      <c r="D188" s="25"/>
      <c r="E188" s="25"/>
      <c r="F188" s="25"/>
    </row>
    <row r="189" spans="4:6">
      <c r="D189" s="25"/>
      <c r="E189" s="25"/>
      <c r="F189" s="25"/>
    </row>
    <row r="190" spans="4:6">
      <c r="D190" s="25"/>
      <c r="E190" s="25"/>
      <c r="F190" s="25"/>
    </row>
    <row r="191" spans="4:6">
      <c r="D191" s="25"/>
      <c r="E191" s="25"/>
      <c r="F191" s="25"/>
    </row>
    <row r="192" spans="4:6">
      <c r="D192" s="25"/>
      <c r="E192" s="25"/>
      <c r="F192" s="25"/>
    </row>
    <row r="193" spans="4:6">
      <c r="D193" s="25"/>
      <c r="E193" s="25"/>
      <c r="F193" s="25"/>
    </row>
    <row r="194" spans="4:6">
      <c r="D194" s="25"/>
      <c r="E194" s="25"/>
      <c r="F194" s="25"/>
    </row>
    <row r="195" spans="4:6">
      <c r="D195" s="25"/>
      <c r="E195" s="25"/>
      <c r="F195" s="25"/>
    </row>
    <row r="196" spans="4:6">
      <c r="D196" s="25"/>
      <c r="E196" s="25"/>
      <c r="F196" s="25"/>
    </row>
    <row r="197" spans="4:6">
      <c r="D197" s="25"/>
      <c r="E197" s="25"/>
      <c r="F197" s="25"/>
    </row>
    <row r="198" spans="4:6">
      <c r="D198" s="25"/>
      <c r="E198" s="25"/>
      <c r="F198" s="25"/>
    </row>
    <row r="199" spans="4:6">
      <c r="D199" s="25"/>
      <c r="E199" s="25"/>
      <c r="F199" s="25"/>
    </row>
    <row r="200" spans="4:6">
      <c r="D200" s="25"/>
      <c r="E200" s="25"/>
      <c r="F200" s="25"/>
    </row>
    <row r="201" spans="4:6">
      <c r="D201" s="25"/>
      <c r="E201" s="25"/>
      <c r="F201" s="25"/>
    </row>
    <row r="202" spans="4:6">
      <c r="D202" s="25"/>
      <c r="E202" s="25"/>
      <c r="F202" s="25"/>
    </row>
    <row r="203" spans="4:6">
      <c r="D203" s="25"/>
      <c r="E203" s="25"/>
      <c r="F203" s="25"/>
    </row>
    <row r="204" spans="4:6">
      <c r="D204" s="25"/>
      <c r="E204" s="25"/>
      <c r="F204" s="25"/>
    </row>
    <row r="205" spans="4:6">
      <c r="D205" s="25"/>
      <c r="E205" s="25"/>
      <c r="F205" s="25"/>
    </row>
    <row r="206" spans="4:6">
      <c r="D206" s="25"/>
      <c r="E206" s="25"/>
      <c r="F206" s="25"/>
    </row>
    <row r="207" spans="4:6">
      <c r="D207" s="25"/>
      <c r="E207" s="25"/>
      <c r="F207" s="25"/>
    </row>
    <row r="208" spans="4:6">
      <c r="D208" s="25"/>
      <c r="E208" s="25"/>
      <c r="F208" s="25"/>
    </row>
    <row r="209" spans="4:6">
      <c r="D209" s="25"/>
      <c r="E209" s="25"/>
      <c r="F209" s="25"/>
    </row>
    <row r="210" spans="4:6">
      <c r="D210" s="25"/>
      <c r="E210" s="25"/>
      <c r="F210" s="25"/>
    </row>
    <row r="211" spans="4:6">
      <c r="D211" s="25"/>
      <c r="E211" s="25"/>
      <c r="F211" s="25"/>
    </row>
    <row r="212" spans="4:6">
      <c r="D212" s="25"/>
      <c r="E212" s="25"/>
      <c r="F212" s="25"/>
    </row>
    <row r="213" spans="4:6">
      <c r="D213" s="25"/>
      <c r="E213" s="25"/>
      <c r="F213" s="25"/>
    </row>
  </sheetData>
  <mergeCells count="6">
    <mergeCell ref="D60:F60"/>
    <mergeCell ref="D61:F61"/>
    <mergeCell ref="A3:F3"/>
    <mergeCell ref="A4:F4"/>
    <mergeCell ref="A5:F5"/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activeCell="A67" sqref="A67:D67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190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75"/>
      <c r="B5" s="75"/>
      <c r="C5" s="75"/>
      <c r="D5" s="75"/>
      <c r="E5" s="6"/>
    </row>
    <row r="6" spans="1:5" ht="15.75">
      <c r="A6" s="4" t="s">
        <v>5</v>
      </c>
      <c r="B6" s="76"/>
      <c r="C6" s="77"/>
    </row>
    <row r="7" spans="1:5" ht="15.75">
      <c r="A7" s="4" t="s">
        <v>6</v>
      </c>
      <c r="B7" s="76"/>
      <c r="C7" s="77"/>
    </row>
    <row r="8" spans="1:5" ht="15.75">
      <c r="A8" s="6" t="s">
        <v>77</v>
      </c>
      <c r="B8" s="75" t="s">
        <v>7</v>
      </c>
      <c r="C8" s="8">
        <v>708634285.32000005</v>
      </c>
    </row>
    <row r="9" spans="1:5" ht="15.75">
      <c r="A9" s="6" t="s">
        <v>78</v>
      </c>
      <c r="B9" s="76"/>
      <c r="C9" s="8">
        <v>1000030.45</v>
      </c>
    </row>
    <row r="10" spans="1:5" ht="15.75">
      <c r="A10" s="6" t="s">
        <v>8</v>
      </c>
      <c r="B10" s="76"/>
      <c r="C10" s="8">
        <v>857091351.54999995</v>
      </c>
    </row>
    <row r="11" spans="1:5" ht="15.75">
      <c r="A11" s="6" t="s">
        <v>9</v>
      </c>
      <c r="B11" s="76"/>
      <c r="C11" s="8">
        <v>579487258.49000001</v>
      </c>
    </row>
    <row r="12" spans="1:5" ht="15.75">
      <c r="A12" s="6" t="s">
        <v>10</v>
      </c>
      <c r="B12" s="76"/>
      <c r="C12" s="8">
        <v>692559457.82000005</v>
      </c>
    </row>
    <row r="13" spans="1:5" ht="15.75">
      <c r="A13" s="6" t="s">
        <v>11</v>
      </c>
      <c r="B13" s="76"/>
      <c r="C13" s="8">
        <v>3018179.7</v>
      </c>
    </row>
    <row r="14" spans="1:5" ht="16.5" thickBot="1">
      <c r="A14" s="6" t="s">
        <v>12</v>
      </c>
      <c r="B14" s="76"/>
      <c r="C14" s="8">
        <v>42611061.799999997</v>
      </c>
    </row>
    <row r="15" spans="1:5" ht="15.75">
      <c r="A15" s="6" t="s">
        <v>13</v>
      </c>
      <c r="B15" s="76"/>
      <c r="C15" s="8">
        <v>6460796.3200000003</v>
      </c>
      <c r="D15" s="82"/>
    </row>
    <row r="16" spans="1:5" ht="15.75">
      <c r="A16" s="6" t="s">
        <v>14</v>
      </c>
      <c r="B16" s="76"/>
      <c r="C16" s="8">
        <v>-59794994.909999996</v>
      </c>
    </row>
    <row r="17" spans="1:4" ht="15.75">
      <c r="A17" s="6" t="s">
        <v>15</v>
      </c>
      <c r="B17" s="76"/>
      <c r="C17" s="8">
        <v>11308537.49</v>
      </c>
    </row>
    <row r="18" spans="1:4" ht="15.75">
      <c r="A18" s="6" t="s">
        <v>16</v>
      </c>
      <c r="B18" s="76"/>
      <c r="C18" s="9">
        <v>254646.97</v>
      </c>
    </row>
    <row r="19" spans="1:4" ht="15.75">
      <c r="A19" s="4" t="s">
        <v>17</v>
      </c>
      <c r="B19" s="75" t="s">
        <v>7</v>
      </c>
      <c r="D19" s="10">
        <f>SUM(C8:C18)</f>
        <v>2842630611</v>
      </c>
    </row>
    <row r="20" spans="1:4">
      <c r="A20" s="76"/>
      <c r="B20" s="76"/>
      <c r="C20" s="11"/>
    </row>
    <row r="21" spans="1:4" ht="15.75">
      <c r="A21" s="4" t="s">
        <v>18</v>
      </c>
      <c r="B21" s="76"/>
      <c r="C21" s="77"/>
    </row>
    <row r="22" spans="1:4" ht="15.75">
      <c r="A22" s="6" t="s">
        <v>19</v>
      </c>
      <c r="B22" s="75" t="s">
        <v>7</v>
      </c>
      <c r="C22" s="8">
        <v>2240555899.6700001</v>
      </c>
    </row>
    <row r="23" spans="1:4" ht="15.75">
      <c r="A23" s="6" t="s">
        <v>20</v>
      </c>
      <c r="B23" s="76"/>
      <c r="C23" s="8">
        <v>5161857216.1700001</v>
      </c>
    </row>
    <row r="24" spans="1:4" ht="15.75">
      <c r="A24" s="6" t="s">
        <v>21</v>
      </c>
      <c r="B24" s="76"/>
      <c r="C24" s="8">
        <v>2263548094.0799999</v>
      </c>
    </row>
    <row r="25" spans="1:4" ht="15.75">
      <c r="A25" s="6" t="s">
        <v>22</v>
      </c>
      <c r="B25" s="76"/>
      <c r="C25" s="9">
        <v>3485113.58</v>
      </c>
    </row>
    <row r="26" spans="1:4" ht="15.75">
      <c r="A26" s="4" t="s">
        <v>23</v>
      </c>
      <c r="B26" s="75" t="s">
        <v>7</v>
      </c>
      <c r="D26" s="10">
        <f>SUM(C22:C25)</f>
        <v>9669446323.5</v>
      </c>
    </row>
    <row r="27" spans="1:4">
      <c r="A27" s="76"/>
      <c r="B27" s="76"/>
      <c r="C27" s="12"/>
    </row>
    <row r="28" spans="1:4" ht="15.75">
      <c r="A28" s="4" t="s">
        <v>24</v>
      </c>
      <c r="B28" s="75" t="s">
        <v>7</v>
      </c>
      <c r="C28" s="10"/>
      <c r="D28" s="10">
        <f>+D19+D26</f>
        <v>12512076934.5</v>
      </c>
    </row>
    <row r="29" spans="1:4" ht="15.75">
      <c r="A29" s="4"/>
      <c r="B29" s="75"/>
      <c r="C29" s="13"/>
      <c r="D29" s="16"/>
    </row>
    <row r="30" spans="1:4" ht="15.75">
      <c r="A30" s="4" t="s">
        <v>25</v>
      </c>
      <c r="B30" s="76"/>
      <c r="C30" s="77"/>
    </row>
    <row r="31" spans="1:4" ht="15.75">
      <c r="A31" s="4" t="s">
        <v>26</v>
      </c>
      <c r="B31" s="76"/>
      <c r="C31" s="77"/>
    </row>
    <row r="32" spans="1:4" ht="15.75">
      <c r="A32" s="6" t="s">
        <v>27</v>
      </c>
      <c r="B32" s="75" t="s">
        <v>7</v>
      </c>
      <c r="C32" s="8">
        <v>0</v>
      </c>
    </row>
    <row r="33" spans="1:4" ht="15.75">
      <c r="A33" s="6" t="s">
        <v>28</v>
      </c>
      <c r="B33" s="76"/>
      <c r="C33" s="8">
        <v>62993581.390000001</v>
      </c>
    </row>
    <row r="34" spans="1:4" ht="15.75">
      <c r="A34" s="6" t="s">
        <v>29</v>
      </c>
      <c r="B34" s="76"/>
      <c r="C34" s="8">
        <v>85119119.450000003</v>
      </c>
    </row>
    <row r="35" spans="1:4" ht="15.75">
      <c r="A35" s="6" t="s">
        <v>30</v>
      </c>
      <c r="B35" s="76"/>
      <c r="C35" s="8">
        <v>4792293.1500000004</v>
      </c>
    </row>
    <row r="36" spans="1:4" ht="15.75">
      <c r="A36" s="6" t="s">
        <v>31</v>
      </c>
      <c r="B36" s="76"/>
      <c r="C36" s="8">
        <v>-7399641.0300000003</v>
      </c>
    </row>
    <row r="37" spans="1:4" ht="15.75">
      <c r="A37" s="6" t="s">
        <v>32</v>
      </c>
      <c r="B37" s="76"/>
      <c r="C37" s="8">
        <v>-270286.78000000003</v>
      </c>
    </row>
    <row r="38" spans="1:4" ht="15.75">
      <c r="A38" s="6" t="s">
        <v>33</v>
      </c>
      <c r="B38" s="76"/>
      <c r="C38" s="8">
        <v>0</v>
      </c>
    </row>
    <row r="39" spans="1:4" ht="15.75">
      <c r="A39" s="6" t="s">
        <v>34</v>
      </c>
      <c r="B39" s="76"/>
      <c r="C39" s="8">
        <v>0</v>
      </c>
    </row>
    <row r="40" spans="1:4" ht="15.75">
      <c r="A40" s="4" t="s">
        <v>35</v>
      </c>
      <c r="B40" s="75" t="s">
        <v>7</v>
      </c>
      <c r="D40" s="14">
        <f>SUM(C32:C39)</f>
        <v>145235066.18000001</v>
      </c>
    </row>
    <row r="41" spans="1:4">
      <c r="A41" s="76"/>
      <c r="B41" s="76"/>
      <c r="C41" s="11"/>
    </row>
    <row r="42" spans="1:4" ht="15.75">
      <c r="A42" s="4" t="s">
        <v>36</v>
      </c>
      <c r="B42" s="76"/>
      <c r="C42" s="77"/>
    </row>
    <row r="43" spans="1:4" ht="15.75">
      <c r="A43" s="6" t="s">
        <v>37</v>
      </c>
      <c r="B43" s="75" t="s">
        <v>7</v>
      </c>
      <c r="C43" s="8">
        <v>32532920.030000001</v>
      </c>
    </row>
    <row r="44" spans="1:4">
      <c r="A44" s="76"/>
      <c r="B44" s="76"/>
      <c r="C44" s="15"/>
    </row>
    <row r="45" spans="1:4" ht="15.75">
      <c r="A45" s="4" t="s">
        <v>38</v>
      </c>
      <c r="B45" s="75" t="s">
        <v>7</v>
      </c>
      <c r="D45" s="10">
        <f>+C43+D40</f>
        <v>177767986.21000001</v>
      </c>
    </row>
    <row r="46" spans="1:4">
      <c r="A46" s="76"/>
      <c r="B46" s="76"/>
      <c r="C46" s="11"/>
    </row>
    <row r="47" spans="1:4" ht="15.75">
      <c r="A47" s="4" t="s">
        <v>39</v>
      </c>
      <c r="B47" s="76"/>
      <c r="C47" s="77"/>
    </row>
    <row r="48" spans="1:4" ht="15.75">
      <c r="A48" s="6" t="s">
        <v>40</v>
      </c>
      <c r="B48" s="76"/>
      <c r="C48" s="8">
        <v>6206116288.6599998</v>
      </c>
    </row>
    <row r="49" spans="1:4" ht="15.75">
      <c r="A49" s="6" t="s">
        <v>41</v>
      </c>
      <c r="B49" s="76"/>
      <c r="C49" s="8">
        <v>660710495.17999995</v>
      </c>
    </row>
    <row r="50" spans="1:4" ht="15.75">
      <c r="A50" s="6" t="s">
        <v>42</v>
      </c>
      <c r="B50" s="76"/>
      <c r="C50" s="8">
        <v>4109015155.5100002</v>
      </c>
    </row>
    <row r="51" spans="1:4" ht="15.75">
      <c r="A51" s="6" t="s">
        <v>43</v>
      </c>
      <c r="B51" s="76"/>
      <c r="C51" s="8">
        <f>+C80</f>
        <v>1358467008.9400001</v>
      </c>
    </row>
    <row r="52" spans="1:4" ht="15.75">
      <c r="A52" s="4" t="s">
        <v>44</v>
      </c>
      <c r="B52" s="76"/>
      <c r="C52" s="14"/>
      <c r="D52" s="14">
        <f>SUM(C48:C51)</f>
        <v>12334308948.290001</v>
      </c>
    </row>
    <row r="53" spans="1:4" ht="15.75">
      <c r="A53" s="4" t="s">
        <v>45</v>
      </c>
      <c r="B53" s="75" t="s">
        <v>7</v>
      </c>
      <c r="C53" s="10"/>
      <c r="D53" s="10">
        <f>+D52+D45</f>
        <v>12512076934.5</v>
      </c>
    </row>
    <row r="54" spans="1:4">
      <c r="D54" s="43">
        <f>+D53-D28</f>
        <v>0</v>
      </c>
    </row>
    <row r="59" spans="1:4">
      <c r="A59" t="s">
        <v>86</v>
      </c>
      <c r="C59" s="90" t="s">
        <v>81</v>
      </c>
      <c r="D59" s="90"/>
    </row>
    <row r="60" spans="1:4">
      <c r="A60" t="s">
        <v>87</v>
      </c>
      <c r="C60" s="90" t="s">
        <v>80</v>
      </c>
      <c r="D60" s="90"/>
    </row>
    <row r="61" spans="1:4"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190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76"/>
      <c r="B68" s="76"/>
      <c r="C68" s="78">
        <v>2019</v>
      </c>
    </row>
    <row r="69" spans="1:4">
      <c r="A69" s="76"/>
      <c r="B69" s="76"/>
      <c r="C69" s="77"/>
    </row>
    <row r="70" spans="1:4" ht="15.75">
      <c r="A70" s="4" t="s">
        <v>46</v>
      </c>
      <c r="B70" s="76"/>
      <c r="C70" s="77"/>
    </row>
    <row r="71" spans="1:4" ht="15.75">
      <c r="A71" s="6" t="s">
        <v>47</v>
      </c>
      <c r="B71" s="75" t="s">
        <v>7</v>
      </c>
      <c r="C71" s="8">
        <v>2126396675.98</v>
      </c>
    </row>
    <row r="72" spans="1:4">
      <c r="A72" s="76"/>
      <c r="B72" s="76"/>
      <c r="C72" s="15"/>
    </row>
    <row r="73" spans="1:4" ht="15.75">
      <c r="A73" s="4" t="s">
        <v>48</v>
      </c>
      <c r="B73" s="75" t="s">
        <v>7</v>
      </c>
      <c r="C73" s="10">
        <f>+C71</f>
        <v>2126396675.98</v>
      </c>
    </row>
    <row r="74" spans="1:4">
      <c r="A74" s="76"/>
      <c r="B74" s="76"/>
      <c r="C74" s="11"/>
    </row>
    <row r="75" spans="1:4" ht="15.75">
      <c r="A75" s="4" t="s">
        <v>49</v>
      </c>
      <c r="B75" s="76"/>
      <c r="C75" s="77"/>
    </row>
    <row r="76" spans="1:4" ht="15.75">
      <c r="A76" s="6" t="s">
        <v>50</v>
      </c>
      <c r="B76" s="76"/>
      <c r="C76" s="8">
        <v>767929667.03999996</v>
      </c>
    </row>
    <row r="77" spans="1:4">
      <c r="A77" s="76"/>
      <c r="B77" s="76"/>
      <c r="C77" s="15"/>
    </row>
    <row r="78" spans="1:4" ht="15.75">
      <c r="A78" s="4" t="s">
        <v>51</v>
      </c>
      <c r="B78" s="75" t="s">
        <v>7</v>
      </c>
      <c r="C78" s="10">
        <f>+C76</f>
        <v>767929667.03999996</v>
      </c>
    </row>
    <row r="79" spans="1:4">
      <c r="A79" s="76"/>
      <c r="B79" s="76"/>
      <c r="C79" s="11"/>
    </row>
    <row r="80" spans="1:4" ht="15.75">
      <c r="A80" s="4" t="s">
        <v>52</v>
      </c>
      <c r="B80" s="76"/>
      <c r="C80" s="19">
        <f>+C73-C78</f>
        <v>1358467008.9400001</v>
      </c>
    </row>
    <row r="81" spans="1:4">
      <c r="A81" s="76"/>
      <c r="B81" s="76"/>
      <c r="C81" s="77"/>
    </row>
    <row r="82" spans="1:4" ht="15.75">
      <c r="A82" s="6" t="s">
        <v>53</v>
      </c>
      <c r="B82" s="76"/>
      <c r="C82" s="77"/>
    </row>
    <row r="83" spans="1:4">
      <c r="A83" s="76"/>
      <c r="B83" s="76"/>
      <c r="C83" s="15"/>
    </row>
    <row r="84" spans="1:4" ht="15.75">
      <c r="A84" s="4" t="s">
        <v>54</v>
      </c>
      <c r="B84" s="76"/>
      <c r="C84" s="10">
        <v>0</v>
      </c>
    </row>
    <row r="85" spans="1:4">
      <c r="A85" s="76"/>
      <c r="B85" s="76"/>
      <c r="C85" s="12"/>
    </row>
    <row r="86" spans="1:4" ht="15.75">
      <c r="A86" s="4" t="s">
        <v>55</v>
      </c>
      <c r="B86" s="76"/>
      <c r="C86" s="10">
        <v>0</v>
      </c>
    </row>
    <row r="92" spans="1:4">
      <c r="A92" t="s">
        <v>86</v>
      </c>
      <c r="C92" s="90" t="s">
        <v>81</v>
      </c>
      <c r="D92" s="90"/>
    </row>
    <row r="93" spans="1:4">
      <c r="A93" t="s">
        <v>87</v>
      </c>
      <c r="C93" s="90" t="s">
        <v>80</v>
      </c>
      <c r="D93" s="90"/>
    </row>
    <row r="94" spans="1:4">
      <c r="C94" s="90" t="s">
        <v>0</v>
      </c>
      <c r="D94" s="90"/>
    </row>
  </sheetData>
  <mergeCells count="14">
    <mergeCell ref="C60:D60"/>
    <mergeCell ref="A1:D1"/>
    <mergeCell ref="A2:D2"/>
    <mergeCell ref="A3:D3"/>
    <mergeCell ref="A4:D4"/>
    <mergeCell ref="C59:D59"/>
    <mergeCell ref="C93:D93"/>
    <mergeCell ref="C94:D94"/>
    <mergeCell ref="C61:D61"/>
    <mergeCell ref="A64:D64"/>
    <mergeCell ref="A65:D65"/>
    <mergeCell ref="A66:D66"/>
    <mergeCell ref="A67:D67"/>
    <mergeCell ref="C92:D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sqref="A1:D1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187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67"/>
      <c r="B5" s="67"/>
      <c r="C5" s="67"/>
      <c r="D5" s="67"/>
      <c r="E5" s="6"/>
    </row>
    <row r="6" spans="1:5" ht="15.75">
      <c r="A6" s="4" t="s">
        <v>5</v>
      </c>
      <c r="B6" s="68"/>
      <c r="C6" s="70"/>
    </row>
    <row r="7" spans="1:5" ht="15.75">
      <c r="A7" s="4" t="s">
        <v>6</v>
      </c>
      <c r="B7" s="68"/>
      <c r="C7" s="70"/>
    </row>
    <row r="8" spans="1:5" ht="15.75">
      <c r="A8" s="6" t="s">
        <v>77</v>
      </c>
      <c r="B8" s="67" t="s">
        <v>7</v>
      </c>
      <c r="C8" s="8">
        <v>721514712.38</v>
      </c>
    </row>
    <row r="9" spans="1:5" ht="15.75">
      <c r="A9" s="6" t="s">
        <v>78</v>
      </c>
      <c r="B9" s="68"/>
      <c r="C9" s="8">
        <v>1000030.45</v>
      </c>
    </row>
    <row r="10" spans="1:5" ht="15.75">
      <c r="A10" s="6" t="s">
        <v>8</v>
      </c>
      <c r="B10" s="68"/>
      <c r="C10" s="8">
        <v>769381820.29999995</v>
      </c>
    </row>
    <row r="11" spans="1:5" ht="15.75">
      <c r="A11" s="6" t="s">
        <v>9</v>
      </c>
      <c r="B11" s="68"/>
      <c r="C11" s="8">
        <v>688926375.38999999</v>
      </c>
    </row>
    <row r="12" spans="1:5" ht="15.75">
      <c r="A12" s="6" t="s">
        <v>10</v>
      </c>
      <c r="B12" s="68"/>
      <c r="C12" s="8">
        <v>754562487.72000003</v>
      </c>
    </row>
    <row r="13" spans="1:5" ht="15.75">
      <c r="A13" s="6" t="s">
        <v>11</v>
      </c>
      <c r="B13" s="68"/>
      <c r="C13" s="8">
        <v>3018179.7</v>
      </c>
    </row>
    <row r="14" spans="1:5" ht="15.75">
      <c r="A14" s="6" t="s">
        <v>12</v>
      </c>
      <c r="B14" s="68"/>
      <c r="C14" s="8">
        <f>43150130.25+30000</f>
        <v>43180130.25</v>
      </c>
    </row>
    <row r="15" spans="1:5" ht="15.75">
      <c r="A15" s="6" t="s">
        <v>13</v>
      </c>
      <c r="B15" s="68"/>
      <c r="C15" s="8">
        <v>6470793.3099999996</v>
      </c>
    </row>
    <row r="16" spans="1:5" ht="15.75">
      <c r="A16" s="6" t="s">
        <v>14</v>
      </c>
      <c r="B16" s="68"/>
      <c r="C16" s="8">
        <v>-59548643.310000002</v>
      </c>
    </row>
    <row r="17" spans="1:4" ht="15.75">
      <c r="A17" s="6" t="s">
        <v>15</v>
      </c>
      <c r="B17" s="68"/>
      <c r="C17" s="8">
        <v>11308537.49</v>
      </c>
    </row>
    <row r="18" spans="1:4" ht="15.75">
      <c r="A18" s="6" t="s">
        <v>16</v>
      </c>
      <c r="B18" s="68"/>
      <c r="C18" s="9">
        <v>254646.97</v>
      </c>
    </row>
    <row r="19" spans="1:4" ht="15.75">
      <c r="A19" s="4" t="s">
        <v>17</v>
      </c>
      <c r="B19" s="67" t="s">
        <v>7</v>
      </c>
      <c r="D19" s="10">
        <f>SUM(C8:C18)</f>
        <v>2940069070.6499991</v>
      </c>
    </row>
    <row r="20" spans="1:4">
      <c r="A20" s="68"/>
      <c r="B20" s="68"/>
      <c r="C20" s="11"/>
    </row>
    <row r="21" spans="1:4" ht="15.75">
      <c r="A21" s="4" t="s">
        <v>18</v>
      </c>
      <c r="B21" s="68"/>
      <c r="C21" s="70"/>
    </row>
    <row r="22" spans="1:4" ht="15.75">
      <c r="A22" s="6" t="s">
        <v>19</v>
      </c>
      <c r="B22" s="67" t="s">
        <v>7</v>
      </c>
      <c r="C22" s="8">
        <v>2240555899.6700001</v>
      </c>
    </row>
    <row r="23" spans="1:4" ht="15.75">
      <c r="A23" s="6" t="s">
        <v>20</v>
      </c>
      <c r="B23" s="68"/>
      <c r="C23" s="8">
        <v>5161857216.1700001</v>
      </c>
    </row>
    <row r="24" spans="1:4" ht="15.75">
      <c r="A24" s="6" t="s">
        <v>21</v>
      </c>
      <c r="B24" s="68"/>
      <c r="C24" s="8">
        <v>2210448094.0799999</v>
      </c>
    </row>
    <row r="25" spans="1:4" ht="15.75">
      <c r="A25" s="6" t="s">
        <v>22</v>
      </c>
      <c r="B25" s="68"/>
      <c r="C25" s="9">
        <v>3485113.58</v>
      </c>
    </row>
    <row r="26" spans="1:4" ht="15.75">
      <c r="A26" s="4" t="s">
        <v>23</v>
      </c>
      <c r="B26" s="67" t="s">
        <v>7</v>
      </c>
      <c r="D26" s="10">
        <f>SUM(C22:C25)</f>
        <v>9616346323.5</v>
      </c>
    </row>
    <row r="27" spans="1:4">
      <c r="A27" s="68"/>
      <c r="B27" s="68"/>
      <c r="C27" s="12"/>
    </row>
    <row r="28" spans="1:4" ht="15.75">
      <c r="A28" s="4" t="s">
        <v>24</v>
      </c>
      <c r="B28" s="67" t="s">
        <v>7</v>
      </c>
      <c r="C28" s="10"/>
      <c r="D28" s="10">
        <f>+D19+D26</f>
        <v>12556415394.15</v>
      </c>
    </row>
    <row r="29" spans="1:4" ht="15.75">
      <c r="A29" s="4"/>
      <c r="B29" s="67"/>
      <c r="C29" s="13"/>
      <c r="D29" s="16"/>
    </row>
    <row r="30" spans="1:4" ht="15.75">
      <c r="A30" s="4" t="s">
        <v>25</v>
      </c>
      <c r="B30" s="68"/>
      <c r="C30" s="70"/>
    </row>
    <row r="31" spans="1:4" ht="15.75">
      <c r="A31" s="4" t="s">
        <v>26</v>
      </c>
      <c r="B31" s="68"/>
      <c r="C31" s="70"/>
    </row>
    <row r="32" spans="1:4" ht="15.75">
      <c r="A32" s="6" t="s">
        <v>27</v>
      </c>
      <c r="B32" s="67" t="s">
        <v>7</v>
      </c>
      <c r="C32" s="8">
        <v>0</v>
      </c>
    </row>
    <row r="33" spans="1:4" ht="15.75">
      <c r="A33" s="6" t="s">
        <v>28</v>
      </c>
      <c r="B33" s="68"/>
      <c r="C33" s="8">
        <v>53967629.75</v>
      </c>
    </row>
    <row r="34" spans="1:4" ht="15.75">
      <c r="A34" s="6" t="s">
        <v>29</v>
      </c>
      <c r="B34" s="68"/>
      <c r="C34" s="8">
        <v>108629456.27</v>
      </c>
    </row>
    <row r="35" spans="1:4" ht="15.75">
      <c r="A35" s="6" t="s">
        <v>30</v>
      </c>
      <c r="B35" s="68"/>
      <c r="C35" s="8">
        <v>0</v>
      </c>
    </row>
    <row r="36" spans="1:4" ht="15.75">
      <c r="A36" s="6" t="s">
        <v>31</v>
      </c>
      <c r="B36" s="68"/>
      <c r="C36" s="8">
        <v>0</v>
      </c>
    </row>
    <row r="37" spans="1:4" ht="15.75">
      <c r="A37" s="6" t="s">
        <v>32</v>
      </c>
      <c r="B37" s="68"/>
      <c r="C37" s="8">
        <v>0</v>
      </c>
    </row>
    <row r="38" spans="1:4" ht="15.75">
      <c r="A38" s="6" t="s">
        <v>33</v>
      </c>
      <c r="B38" s="68"/>
      <c r="C38" s="8">
        <v>0</v>
      </c>
    </row>
    <row r="39" spans="1:4" ht="15.75">
      <c r="A39" s="6" t="s">
        <v>34</v>
      </c>
      <c r="B39" s="68"/>
      <c r="C39" s="8">
        <v>0</v>
      </c>
    </row>
    <row r="40" spans="1:4" ht="15.75">
      <c r="A40" s="4" t="s">
        <v>35</v>
      </c>
      <c r="B40" s="67" t="s">
        <v>7</v>
      </c>
      <c r="D40" s="14">
        <f>SUM(C32:C39)</f>
        <v>162597086.01999998</v>
      </c>
    </row>
    <row r="41" spans="1:4">
      <c r="A41" s="68"/>
      <c r="B41" s="68"/>
      <c r="C41" s="11"/>
    </row>
    <row r="42" spans="1:4" ht="15.75">
      <c r="A42" s="4" t="s">
        <v>36</v>
      </c>
      <c r="B42" s="68"/>
      <c r="C42" s="70"/>
    </row>
    <row r="43" spans="1:4" ht="15.75">
      <c r="A43" s="6" t="s">
        <v>37</v>
      </c>
      <c r="B43" s="67" t="s">
        <v>7</v>
      </c>
      <c r="C43" s="8">
        <v>32532920.030000001</v>
      </c>
    </row>
    <row r="44" spans="1:4">
      <c r="A44" s="68"/>
      <c r="B44" s="68"/>
      <c r="C44" s="15"/>
    </row>
    <row r="45" spans="1:4" ht="15.75">
      <c r="A45" s="4" t="s">
        <v>38</v>
      </c>
      <c r="B45" s="67" t="s">
        <v>7</v>
      </c>
      <c r="D45" s="10">
        <f>+C43+D40</f>
        <v>195130006.04999998</v>
      </c>
    </row>
    <row r="46" spans="1:4">
      <c r="A46" s="68"/>
      <c r="B46" s="68"/>
      <c r="C46" s="11"/>
    </row>
    <row r="47" spans="1:4" ht="15.75">
      <c r="A47" s="4" t="s">
        <v>39</v>
      </c>
      <c r="B47" s="68"/>
      <c r="C47" s="70"/>
    </row>
    <row r="48" spans="1:4" ht="15.75">
      <c r="A48" s="6" t="s">
        <v>40</v>
      </c>
      <c r="B48" s="68"/>
      <c r="C48" s="8">
        <v>6206116288.6599998</v>
      </c>
    </row>
    <row r="49" spans="1:4" ht="15.75">
      <c r="A49" s="6" t="s">
        <v>41</v>
      </c>
      <c r="B49" s="68"/>
      <c r="C49" s="8">
        <v>660710495.17999995</v>
      </c>
    </row>
    <row r="50" spans="1:4" ht="15.75">
      <c r="A50" s="6" t="s">
        <v>42</v>
      </c>
      <c r="B50" s="68"/>
      <c r="C50" s="8">
        <v>4109015155.5100002</v>
      </c>
    </row>
    <row r="51" spans="1:4" ht="15.75">
      <c r="A51" s="6" t="s">
        <v>43</v>
      </c>
      <c r="B51" s="68"/>
      <c r="C51" s="8">
        <f>+C80</f>
        <v>1385443448.75</v>
      </c>
    </row>
    <row r="52" spans="1:4" ht="15.75">
      <c r="A52" s="4" t="s">
        <v>44</v>
      </c>
      <c r="B52" s="68"/>
      <c r="C52" s="14"/>
      <c r="D52" s="14">
        <f>SUM(C48:C51)</f>
        <v>12361285388.1</v>
      </c>
    </row>
    <row r="53" spans="1:4" ht="15.75">
      <c r="A53" s="4" t="s">
        <v>45</v>
      </c>
      <c r="B53" s="67" t="s">
        <v>7</v>
      </c>
      <c r="C53" s="10"/>
      <c r="D53" s="10">
        <f>+D52+D45</f>
        <v>12556415394.15</v>
      </c>
    </row>
    <row r="54" spans="1:4">
      <c r="D54" s="43">
        <f>+D53-D28</f>
        <v>0</v>
      </c>
    </row>
    <row r="59" spans="1:4">
      <c r="A59" t="s">
        <v>86</v>
      </c>
      <c r="C59" s="90" t="s">
        <v>81</v>
      </c>
      <c r="D59" s="90"/>
    </row>
    <row r="60" spans="1:4">
      <c r="A60" t="s">
        <v>87</v>
      </c>
      <c r="C60" s="90" t="s">
        <v>80</v>
      </c>
      <c r="D60" s="90"/>
    </row>
    <row r="61" spans="1:4"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187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68"/>
      <c r="B68" s="68"/>
      <c r="C68" s="69">
        <v>2018</v>
      </c>
    </row>
    <row r="69" spans="1:4">
      <c r="A69" s="68"/>
      <c r="B69" s="68"/>
      <c r="C69" s="70"/>
    </row>
    <row r="70" spans="1:4" ht="15.75">
      <c r="A70" s="4" t="s">
        <v>46</v>
      </c>
      <c r="B70" s="68"/>
      <c r="C70" s="70"/>
    </row>
    <row r="71" spans="1:4" ht="15.75">
      <c r="A71" s="6" t="s">
        <v>47</v>
      </c>
      <c r="B71" s="67" t="s">
        <v>7</v>
      </c>
      <c r="C71" s="8">
        <v>2014059301.5599999</v>
      </c>
    </row>
    <row r="72" spans="1:4">
      <c r="A72" s="68"/>
      <c r="B72" s="68"/>
      <c r="C72" s="15"/>
    </row>
    <row r="73" spans="1:4" ht="15.75">
      <c r="A73" s="4" t="s">
        <v>48</v>
      </c>
      <c r="B73" s="67" t="s">
        <v>7</v>
      </c>
      <c r="C73" s="10">
        <f>+C71</f>
        <v>2014059301.5599999</v>
      </c>
    </row>
    <row r="74" spans="1:4">
      <c r="A74" s="68"/>
      <c r="B74" s="68"/>
      <c r="C74" s="11"/>
    </row>
    <row r="75" spans="1:4" ht="15.75">
      <c r="A75" s="4" t="s">
        <v>49</v>
      </c>
      <c r="B75" s="68"/>
      <c r="C75" s="70"/>
    </row>
    <row r="76" spans="1:4" ht="15.75">
      <c r="A76" s="6" t="s">
        <v>50</v>
      </c>
      <c r="B76" s="68"/>
      <c r="C76" s="8">
        <v>628615852.80999994</v>
      </c>
    </row>
    <row r="77" spans="1:4">
      <c r="A77" s="68"/>
      <c r="B77" s="68"/>
      <c r="C77" s="15"/>
    </row>
    <row r="78" spans="1:4" ht="15.75">
      <c r="A78" s="4" t="s">
        <v>51</v>
      </c>
      <c r="B78" s="67" t="s">
        <v>7</v>
      </c>
      <c r="C78" s="10">
        <f>+C76</f>
        <v>628615852.80999994</v>
      </c>
    </row>
    <row r="79" spans="1:4">
      <c r="A79" s="68"/>
      <c r="B79" s="68"/>
      <c r="C79" s="11"/>
    </row>
    <row r="80" spans="1:4" ht="15.75">
      <c r="A80" s="4" t="s">
        <v>52</v>
      </c>
      <c r="B80" s="68"/>
      <c r="C80" s="19">
        <f>+C73-C78</f>
        <v>1385443448.75</v>
      </c>
    </row>
    <row r="81" spans="1:4">
      <c r="A81" s="68"/>
      <c r="B81" s="68"/>
      <c r="C81" s="70"/>
    </row>
    <row r="82" spans="1:4" ht="15.75">
      <c r="A82" s="6" t="s">
        <v>53</v>
      </c>
      <c r="B82" s="68"/>
      <c r="C82" s="70"/>
    </row>
    <row r="83" spans="1:4">
      <c r="A83" s="68"/>
      <c r="B83" s="68"/>
      <c r="C83" s="15"/>
    </row>
    <row r="84" spans="1:4" ht="15.75">
      <c r="A84" s="4" t="s">
        <v>54</v>
      </c>
      <c r="B84" s="68"/>
      <c r="C84" s="10">
        <v>0</v>
      </c>
    </row>
    <row r="85" spans="1:4">
      <c r="A85" s="68"/>
      <c r="B85" s="68"/>
      <c r="C85" s="12"/>
    </row>
    <row r="86" spans="1:4" ht="15.75">
      <c r="A86" s="4" t="s">
        <v>55</v>
      </c>
      <c r="B86" s="68"/>
      <c r="C86" s="10">
        <v>0</v>
      </c>
    </row>
    <row r="92" spans="1:4">
      <c r="A92" t="s">
        <v>86</v>
      </c>
      <c r="C92" s="90" t="s">
        <v>81</v>
      </c>
      <c r="D92" s="90"/>
    </row>
    <row r="93" spans="1:4">
      <c r="A93" t="s">
        <v>87</v>
      </c>
      <c r="C93" s="90" t="s">
        <v>80</v>
      </c>
      <c r="D93" s="90"/>
    </row>
    <row r="94" spans="1:4">
      <c r="C94" s="90" t="s">
        <v>0</v>
      </c>
      <c r="D94" s="90"/>
    </row>
  </sheetData>
  <mergeCells count="14">
    <mergeCell ref="C93:D93"/>
    <mergeCell ref="C94:D94"/>
    <mergeCell ref="C61:D61"/>
    <mergeCell ref="A64:D64"/>
    <mergeCell ref="A65:D65"/>
    <mergeCell ref="A66:D66"/>
    <mergeCell ref="A67:D67"/>
    <mergeCell ref="C92:D92"/>
    <mergeCell ref="C60:D60"/>
    <mergeCell ref="A1:D1"/>
    <mergeCell ref="A2:D2"/>
    <mergeCell ref="A3:D3"/>
    <mergeCell ref="A4:D4"/>
    <mergeCell ref="C59:D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opLeftCell="A25" workbookViewId="0">
      <selection activeCell="D28" sqref="D28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176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49"/>
      <c r="B5" s="49"/>
      <c r="C5" s="49"/>
      <c r="D5" s="49"/>
      <c r="E5" s="6"/>
    </row>
    <row r="6" spans="1:5" ht="15.75">
      <c r="A6" s="4" t="s">
        <v>5</v>
      </c>
      <c r="B6" s="50"/>
      <c r="C6" s="51"/>
    </row>
    <row r="7" spans="1:5" ht="15.75">
      <c r="A7" s="4" t="s">
        <v>6</v>
      </c>
      <c r="B7" s="50"/>
      <c r="C7" s="51"/>
    </row>
    <row r="8" spans="1:5" ht="15.75">
      <c r="A8" s="6" t="s">
        <v>77</v>
      </c>
      <c r="B8" s="49" t="s">
        <v>7</v>
      </c>
      <c r="C8" s="8">
        <v>460198031.22000003</v>
      </c>
    </row>
    <row r="9" spans="1:5" ht="15.75">
      <c r="A9" s="6" t="s">
        <v>78</v>
      </c>
      <c r="B9" s="50"/>
      <c r="C9" s="8">
        <v>1000030.45</v>
      </c>
    </row>
    <row r="10" spans="1:5" ht="15.75">
      <c r="A10" s="6" t="s">
        <v>8</v>
      </c>
      <c r="B10" s="50"/>
      <c r="C10" s="8">
        <v>769381820.29999995</v>
      </c>
    </row>
    <row r="11" spans="1:5" ht="15.75">
      <c r="A11" s="6" t="s">
        <v>9</v>
      </c>
      <c r="B11" s="50"/>
      <c r="C11" s="8">
        <f>-262353874.51+353963643.31</f>
        <v>91609768.800000012</v>
      </c>
    </row>
    <row r="12" spans="1:5" ht="15.75">
      <c r="A12" s="6" t="s">
        <v>10</v>
      </c>
      <c r="B12" s="50"/>
      <c r="C12" s="8">
        <v>173410631.97</v>
      </c>
    </row>
    <row r="13" spans="1:5" ht="15.75">
      <c r="A13" s="6" t="s">
        <v>11</v>
      </c>
      <c r="B13" s="50"/>
      <c r="C13" s="8">
        <v>3018179.7</v>
      </c>
    </row>
    <row r="14" spans="1:5" ht="15.75">
      <c r="A14" s="6" t="s">
        <v>12</v>
      </c>
      <c r="B14" s="50"/>
      <c r="C14" s="8">
        <v>26725152.300000001</v>
      </c>
    </row>
    <row r="15" spans="1:5" ht="15.75">
      <c r="A15" s="6" t="s">
        <v>13</v>
      </c>
      <c r="B15" s="50"/>
      <c r="C15" s="8">
        <f>30000+18687519.09</f>
        <v>18717519.09</v>
      </c>
    </row>
    <row r="16" spans="1:5" ht="15.75">
      <c r="A16" s="6" t="s">
        <v>14</v>
      </c>
      <c r="B16" s="50"/>
      <c r="C16" s="8">
        <v>-58946302.609999999</v>
      </c>
    </row>
    <row r="17" spans="1:4" ht="15.75">
      <c r="A17" s="6" t="s">
        <v>15</v>
      </c>
      <c r="B17" s="50"/>
      <c r="C17" s="8">
        <v>11308537.49</v>
      </c>
    </row>
    <row r="18" spans="1:4" ht="15.75">
      <c r="A18" s="6" t="s">
        <v>16</v>
      </c>
      <c r="B18" s="50"/>
      <c r="C18" s="9">
        <v>254646.97</v>
      </c>
    </row>
    <row r="19" spans="1:4" ht="15.75">
      <c r="A19" s="4" t="s">
        <v>17</v>
      </c>
      <c r="B19" s="49" t="s">
        <v>7</v>
      </c>
      <c r="D19" s="10">
        <f>SUM(C8:C18)</f>
        <v>1496678015.6800001</v>
      </c>
    </row>
    <row r="20" spans="1:4">
      <c r="A20" s="50"/>
      <c r="B20" s="50"/>
      <c r="C20" s="11"/>
    </row>
    <row r="21" spans="1:4" ht="15.75">
      <c r="A21" s="4" t="s">
        <v>18</v>
      </c>
      <c r="B21" s="50"/>
      <c r="C21" s="51"/>
    </row>
    <row r="22" spans="1:4" ht="15.75">
      <c r="A22" s="6" t="s">
        <v>19</v>
      </c>
      <c r="B22" s="49" t="s">
        <v>7</v>
      </c>
      <c r="C22" s="8">
        <v>2227713158.0300002</v>
      </c>
    </row>
    <row r="23" spans="1:4" ht="15.75">
      <c r="A23" s="6" t="s">
        <v>20</v>
      </c>
      <c r="B23" s="50"/>
      <c r="C23" s="8">
        <v>5161857216.1700001</v>
      </c>
    </row>
    <row r="24" spans="1:4" ht="15.75">
      <c r="A24" s="6" t="s">
        <v>21</v>
      </c>
      <c r="B24" s="50"/>
      <c r="C24" s="8">
        <v>2147036491.9400001</v>
      </c>
    </row>
    <row r="25" spans="1:4" ht="15.75">
      <c r="A25" s="6" t="s">
        <v>22</v>
      </c>
      <c r="B25" s="50"/>
      <c r="C25" s="9">
        <v>3485113.58</v>
      </c>
    </row>
    <row r="26" spans="1:4" ht="15.75">
      <c r="A26" s="4" t="s">
        <v>23</v>
      </c>
      <c r="B26" s="49" t="s">
        <v>7</v>
      </c>
      <c r="D26" s="10">
        <f>SUM(C22:C25)</f>
        <v>9540091979.7200012</v>
      </c>
    </row>
    <row r="27" spans="1:4">
      <c r="A27" s="50"/>
      <c r="B27" s="50"/>
      <c r="C27" s="12"/>
    </row>
    <row r="28" spans="1:4" ht="15.75">
      <c r="A28" s="4" t="s">
        <v>24</v>
      </c>
      <c r="B28" s="49" t="s">
        <v>7</v>
      </c>
      <c r="C28" s="10"/>
      <c r="D28" s="10">
        <f>+D19+D26</f>
        <v>11036769995.400002</v>
      </c>
    </row>
    <row r="29" spans="1:4" ht="15.75">
      <c r="A29" s="4"/>
      <c r="B29" s="49"/>
      <c r="C29" s="13"/>
      <c r="D29" s="16"/>
    </row>
    <row r="30" spans="1:4" ht="15.75">
      <c r="A30" s="4" t="s">
        <v>25</v>
      </c>
      <c r="B30" s="50"/>
      <c r="C30" s="51"/>
    </row>
    <row r="31" spans="1:4" ht="15.75">
      <c r="A31" s="4" t="s">
        <v>26</v>
      </c>
      <c r="B31" s="50"/>
      <c r="C31" s="51"/>
    </row>
    <row r="32" spans="1:4" ht="15.75">
      <c r="A32" s="6" t="s">
        <v>27</v>
      </c>
      <c r="B32" s="49" t="s">
        <v>7</v>
      </c>
      <c r="C32" s="8">
        <v>18781821.760000002</v>
      </c>
    </row>
    <row r="33" spans="1:4" ht="15.75">
      <c r="A33" s="6" t="s">
        <v>28</v>
      </c>
      <c r="B33" s="50"/>
      <c r="C33" s="8">
        <v>-10604111.060000001</v>
      </c>
    </row>
    <row r="34" spans="1:4" ht="15.75">
      <c r="A34" s="6" t="s">
        <v>29</v>
      </c>
      <c r="B34" s="50"/>
      <c r="C34" s="8">
        <v>-8318126.8600000003</v>
      </c>
    </row>
    <row r="35" spans="1:4" ht="15.75">
      <c r="A35" s="6" t="s">
        <v>30</v>
      </c>
      <c r="B35" s="50"/>
      <c r="C35" s="8">
        <v>18275743.640000001</v>
      </c>
    </row>
    <row r="36" spans="1:4" ht="15.75">
      <c r="A36" s="6" t="s">
        <v>31</v>
      </c>
      <c r="B36" s="50"/>
      <c r="C36" s="8">
        <v>21460752.52</v>
      </c>
    </row>
    <row r="37" spans="1:4" ht="15.75">
      <c r="A37" s="6" t="s">
        <v>32</v>
      </c>
      <c r="B37" s="50"/>
      <c r="C37" s="8">
        <v>-110476639.78</v>
      </c>
    </row>
    <row r="38" spans="1:4" ht="15.75">
      <c r="A38" s="6" t="s">
        <v>33</v>
      </c>
      <c r="B38" s="50"/>
      <c r="C38" s="8">
        <v>4278351.87</v>
      </c>
    </row>
    <row r="39" spans="1:4" ht="15.75">
      <c r="A39" s="6" t="s">
        <v>34</v>
      </c>
      <c r="B39" s="50"/>
      <c r="C39" s="8">
        <v>309660.09999999998</v>
      </c>
    </row>
    <row r="40" spans="1:4" ht="15.75">
      <c r="A40" s="4" t="s">
        <v>35</v>
      </c>
      <c r="B40" s="49" t="s">
        <v>7</v>
      </c>
      <c r="D40" s="14">
        <f>SUM(C32:C39)</f>
        <v>-66292547.810000002</v>
      </c>
    </row>
    <row r="41" spans="1:4">
      <c r="A41" s="50"/>
      <c r="B41" s="50"/>
      <c r="C41" s="11"/>
    </row>
    <row r="42" spans="1:4" ht="15.75">
      <c r="A42" s="4" t="s">
        <v>36</v>
      </c>
      <c r="B42" s="50"/>
      <c r="C42" s="51"/>
    </row>
    <row r="43" spans="1:4" ht="15.75">
      <c r="A43" s="6" t="s">
        <v>37</v>
      </c>
      <c r="B43" s="49" t="s">
        <v>7</v>
      </c>
      <c r="C43" s="8">
        <v>127220603.86</v>
      </c>
    </row>
    <row r="44" spans="1:4">
      <c r="A44" s="50"/>
      <c r="B44" s="50"/>
      <c r="C44" s="15"/>
    </row>
    <row r="45" spans="1:4" ht="15.75">
      <c r="A45" s="4" t="s">
        <v>38</v>
      </c>
      <c r="B45" s="49" t="s">
        <v>7</v>
      </c>
      <c r="D45" s="10">
        <f>+C43+D40</f>
        <v>60928056.049999997</v>
      </c>
    </row>
    <row r="46" spans="1:4">
      <c r="A46" s="50"/>
      <c r="B46" s="50"/>
      <c r="C46" s="11"/>
    </row>
    <row r="47" spans="1:4" ht="15.75">
      <c r="A47" s="4" t="s">
        <v>39</v>
      </c>
      <c r="B47" s="50"/>
      <c r="C47" s="51"/>
    </row>
    <row r="48" spans="1:4" ht="15.75">
      <c r="A48" s="6" t="s">
        <v>40</v>
      </c>
      <c r="B48" s="50"/>
      <c r="C48" s="8">
        <v>6206116288.6599998</v>
      </c>
    </row>
    <row r="49" spans="1:4" ht="15.75">
      <c r="A49" s="6" t="s">
        <v>41</v>
      </c>
      <c r="B49" s="50"/>
      <c r="C49" s="8">
        <v>660710495.17999995</v>
      </c>
    </row>
    <row r="50" spans="1:4" ht="15.75">
      <c r="A50" s="6" t="s">
        <v>42</v>
      </c>
      <c r="B50" s="50"/>
      <c r="C50" s="8">
        <f>3211764828.46</f>
        <v>3211764828.46</v>
      </c>
    </row>
    <row r="51" spans="1:4" ht="15.75">
      <c r="A51" s="6" t="s">
        <v>43</v>
      </c>
      <c r="B51" s="50"/>
      <c r="C51" s="8">
        <f>+C80</f>
        <v>897250327.04999995</v>
      </c>
    </row>
    <row r="52" spans="1:4" ht="15.75">
      <c r="A52" s="4" t="s">
        <v>44</v>
      </c>
      <c r="B52" s="50"/>
      <c r="C52" s="14"/>
      <c r="D52" s="14">
        <f>SUM(C48:C51)</f>
        <v>10975841939.349998</v>
      </c>
    </row>
    <row r="53" spans="1:4" ht="15.75">
      <c r="A53" s="4" t="s">
        <v>45</v>
      </c>
      <c r="B53" s="49" t="s">
        <v>7</v>
      </c>
      <c r="C53" s="10"/>
      <c r="D53" s="10">
        <f>+D52+D45</f>
        <v>11036769995.399998</v>
      </c>
    </row>
    <row r="54" spans="1:4">
      <c r="D54" s="43">
        <f>+D53-D28</f>
        <v>0</v>
      </c>
    </row>
    <row r="59" spans="1:4">
      <c r="A59" t="s">
        <v>86</v>
      </c>
      <c r="C59" s="90" t="s">
        <v>81</v>
      </c>
      <c r="D59" s="90"/>
    </row>
    <row r="60" spans="1:4">
      <c r="A60" t="s">
        <v>87</v>
      </c>
      <c r="C60" s="90" t="s">
        <v>80</v>
      </c>
      <c r="D60" s="90"/>
    </row>
    <row r="61" spans="1:4"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90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50"/>
      <c r="B68" s="50"/>
      <c r="C68" s="52">
        <v>2018</v>
      </c>
    </row>
    <row r="69" spans="1:4">
      <c r="A69" s="50"/>
      <c r="B69" s="50"/>
      <c r="C69" s="51"/>
    </row>
    <row r="70" spans="1:4" ht="15.75">
      <c r="A70" s="4" t="s">
        <v>46</v>
      </c>
      <c r="B70" s="50"/>
      <c r="C70" s="51"/>
    </row>
    <row r="71" spans="1:4" ht="15.75">
      <c r="A71" s="6" t="s">
        <v>47</v>
      </c>
      <c r="B71" s="49" t="s">
        <v>7</v>
      </c>
      <c r="C71" s="8">
        <f>2194046563.58+353963643.31</f>
        <v>2548010206.8899999</v>
      </c>
    </row>
    <row r="72" spans="1:4">
      <c r="A72" s="50"/>
      <c r="B72" s="50"/>
      <c r="C72" s="15"/>
    </row>
    <row r="73" spans="1:4" ht="15.75">
      <c r="A73" s="4" t="s">
        <v>48</v>
      </c>
      <c r="B73" s="49" t="s">
        <v>7</v>
      </c>
      <c r="C73" s="10">
        <f>+C71</f>
        <v>2548010206.8899999</v>
      </c>
    </row>
    <row r="74" spans="1:4">
      <c r="A74" s="50"/>
      <c r="B74" s="50"/>
      <c r="C74" s="11"/>
    </row>
    <row r="75" spans="1:4" ht="15.75">
      <c r="A75" s="4" t="s">
        <v>49</v>
      </c>
      <c r="B75" s="50"/>
      <c r="C75" s="51"/>
    </row>
    <row r="76" spans="1:4" ht="15.75">
      <c r="A76" s="6" t="s">
        <v>50</v>
      </c>
      <c r="B76" s="50"/>
      <c r="C76" s="8">
        <v>1650759879.8399999</v>
      </c>
    </row>
    <row r="77" spans="1:4">
      <c r="A77" s="50"/>
      <c r="B77" s="50"/>
      <c r="C77" s="15"/>
    </row>
    <row r="78" spans="1:4" ht="15.75">
      <c r="A78" s="4" t="s">
        <v>51</v>
      </c>
      <c r="B78" s="49" t="s">
        <v>7</v>
      </c>
      <c r="C78" s="10">
        <f>+C76</f>
        <v>1650759879.8399999</v>
      </c>
    </row>
    <row r="79" spans="1:4">
      <c r="A79" s="50"/>
      <c r="B79" s="50"/>
      <c r="C79" s="11"/>
    </row>
    <row r="80" spans="1:4" ht="15.75">
      <c r="A80" s="4" t="s">
        <v>52</v>
      </c>
      <c r="B80" s="50"/>
      <c r="C80" s="19">
        <f>+C73-C78</f>
        <v>897250327.04999995</v>
      </c>
    </row>
    <row r="81" spans="1:4">
      <c r="A81" s="50"/>
      <c r="B81" s="50"/>
      <c r="C81" s="51"/>
    </row>
    <row r="82" spans="1:4" ht="15.75">
      <c r="A82" s="6" t="s">
        <v>53</v>
      </c>
      <c r="B82" s="50"/>
      <c r="C82" s="51"/>
    </row>
    <row r="83" spans="1:4">
      <c r="A83" s="50"/>
      <c r="B83" s="50"/>
      <c r="C83" s="15"/>
    </row>
    <row r="84" spans="1:4" ht="15.75">
      <c r="A84" s="4" t="s">
        <v>54</v>
      </c>
      <c r="B84" s="50"/>
      <c r="C84" s="10">
        <v>0</v>
      </c>
    </row>
    <row r="85" spans="1:4">
      <c r="A85" s="50"/>
      <c r="B85" s="50"/>
      <c r="C85" s="12"/>
    </row>
    <row r="86" spans="1:4" ht="15.75">
      <c r="A86" s="4" t="s">
        <v>55</v>
      </c>
      <c r="B86" s="50"/>
      <c r="C86" s="10">
        <v>0</v>
      </c>
    </row>
    <row r="92" spans="1:4">
      <c r="A92" t="s">
        <v>86</v>
      </c>
      <c r="C92" s="90" t="s">
        <v>81</v>
      </c>
      <c r="D92" s="90"/>
    </row>
    <row r="93" spans="1:4">
      <c r="A93" t="s">
        <v>87</v>
      </c>
      <c r="C93" s="90" t="s">
        <v>80</v>
      </c>
      <c r="D93" s="90"/>
    </row>
    <row r="94" spans="1:4">
      <c r="C94" s="90" t="s">
        <v>0</v>
      </c>
      <c r="D94" s="90"/>
    </row>
  </sheetData>
  <mergeCells count="14">
    <mergeCell ref="C60:D60"/>
    <mergeCell ref="A1:D1"/>
    <mergeCell ref="A2:D2"/>
    <mergeCell ref="A3:D3"/>
    <mergeCell ref="A4:D4"/>
    <mergeCell ref="C59:D59"/>
    <mergeCell ref="C93:D93"/>
    <mergeCell ref="C94:D94"/>
    <mergeCell ref="C61:D61"/>
    <mergeCell ref="A64:D64"/>
    <mergeCell ref="A65:D65"/>
    <mergeCell ref="A66:D66"/>
    <mergeCell ref="A67:D67"/>
    <mergeCell ref="C92:D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opLeftCell="A16" workbookViewId="0">
      <selection activeCell="D8" sqref="D8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  <col min="5" max="5" width="17.710937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2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20"/>
      <c r="B5" s="20"/>
      <c r="C5" s="20"/>
      <c r="D5" s="20"/>
      <c r="E5" s="6"/>
    </row>
    <row r="6" spans="1:5" ht="15.75">
      <c r="A6" s="4" t="s">
        <v>5</v>
      </c>
      <c r="B6" s="21"/>
      <c r="C6" s="22"/>
    </row>
    <row r="7" spans="1:5" ht="15.75">
      <c r="A7" s="4" t="s">
        <v>6</v>
      </c>
      <c r="B7" s="21"/>
      <c r="C7" s="22"/>
    </row>
    <row r="8" spans="1:5" ht="15.75">
      <c r="A8" s="6" t="s">
        <v>77</v>
      </c>
      <c r="B8" s="20" t="s">
        <v>7</v>
      </c>
      <c r="C8" s="8">
        <v>264335132.41999999</v>
      </c>
      <c r="D8" s="16"/>
    </row>
    <row r="9" spans="1:5" ht="15.75">
      <c r="A9" s="6" t="s">
        <v>78</v>
      </c>
      <c r="B9" s="21"/>
      <c r="C9" s="8">
        <v>1000030.45</v>
      </c>
      <c r="D9" s="16"/>
    </row>
    <row r="10" spans="1:5" ht="15.75">
      <c r="A10" s="6" t="s">
        <v>8</v>
      </c>
      <c r="B10" s="21"/>
      <c r="C10" s="8">
        <v>566981820.29999995</v>
      </c>
      <c r="D10" s="16"/>
    </row>
    <row r="11" spans="1:5" ht="15.75">
      <c r="A11" s="6" t="s">
        <v>9</v>
      </c>
      <c r="B11" s="21"/>
      <c r="C11" s="8">
        <v>95565657.920000002</v>
      </c>
      <c r="D11" s="16"/>
    </row>
    <row r="12" spans="1:5" ht="15.75">
      <c r="A12" s="6" t="s">
        <v>10</v>
      </c>
      <c r="B12" s="21"/>
      <c r="C12" s="8">
        <v>243527926.94</v>
      </c>
      <c r="D12" s="16"/>
    </row>
    <row r="13" spans="1:5" ht="15.75">
      <c r="A13" s="6" t="s">
        <v>11</v>
      </c>
      <c r="B13" s="21"/>
      <c r="C13" s="8">
        <v>3018179.7</v>
      </c>
      <c r="D13" s="16"/>
    </row>
    <row r="14" spans="1:5" ht="15.75">
      <c r="A14" s="6" t="s">
        <v>12</v>
      </c>
      <c r="B14" s="21"/>
      <c r="C14" s="8">
        <v>33567600.149999999</v>
      </c>
      <c r="D14" s="16"/>
    </row>
    <row r="15" spans="1:5" ht="15.75">
      <c r="A15" s="6" t="s">
        <v>13</v>
      </c>
      <c r="B15" s="21"/>
      <c r="C15" s="8">
        <f>30000+19652969.47</f>
        <v>19682969.469999999</v>
      </c>
      <c r="D15" s="16"/>
    </row>
    <row r="16" spans="1:5" ht="15.75">
      <c r="A16" s="6" t="s">
        <v>14</v>
      </c>
      <c r="B16" s="21"/>
      <c r="C16" s="8">
        <v>-53005495.130000003</v>
      </c>
      <c r="D16" s="16"/>
    </row>
    <row r="17" spans="1:4" ht="15.75">
      <c r="A17" s="6" t="s">
        <v>15</v>
      </c>
      <c r="B17" s="21"/>
      <c r="C17" s="8">
        <v>11308537.49</v>
      </c>
      <c r="D17" s="16"/>
    </row>
    <row r="18" spans="1:4" ht="15.75">
      <c r="A18" s="6" t="s">
        <v>16</v>
      </c>
      <c r="B18" s="21"/>
      <c r="C18" s="9">
        <v>254647</v>
      </c>
      <c r="D18" s="16"/>
    </row>
    <row r="19" spans="1:4" ht="15.75">
      <c r="A19" s="4" t="s">
        <v>17</v>
      </c>
      <c r="B19" s="20" t="s">
        <v>7</v>
      </c>
      <c r="D19" s="10">
        <f>SUM(C8:C18)</f>
        <v>1186237006.71</v>
      </c>
    </row>
    <row r="20" spans="1:4">
      <c r="A20" s="21"/>
      <c r="B20" s="21"/>
      <c r="C20" s="11"/>
      <c r="D20" s="16"/>
    </row>
    <row r="21" spans="1:4" ht="15.75">
      <c r="A21" s="4" t="s">
        <v>18</v>
      </c>
      <c r="B21" s="21"/>
      <c r="C21" s="22"/>
    </row>
    <row r="22" spans="1:4" ht="15.75">
      <c r="A22" s="6" t="s">
        <v>19</v>
      </c>
      <c r="B22" s="20" t="s">
        <v>7</v>
      </c>
      <c r="C22" s="8">
        <v>2143566301.3699999</v>
      </c>
      <c r="D22" s="16">
        <f>+C22-[1]BalanceComprobacion!$D$121</f>
        <v>0</v>
      </c>
    </row>
    <row r="23" spans="1:4" ht="15.75">
      <c r="A23" s="6" t="s">
        <v>20</v>
      </c>
      <c r="B23" s="21"/>
      <c r="C23" s="8">
        <v>5156102216.1700001</v>
      </c>
      <c r="D23" s="16">
        <f>+C23-[1]BalanceComprobacion!$D$235</f>
        <v>0</v>
      </c>
    </row>
    <row r="24" spans="1:4" ht="15.75">
      <c r="A24" s="6" t="s">
        <v>21</v>
      </c>
      <c r="B24" s="21"/>
      <c r="C24" s="8">
        <v>1753846187.22</v>
      </c>
      <c r="D24" s="16">
        <f>+C24-[1]BalanceComprobacion!$D$266</f>
        <v>0</v>
      </c>
    </row>
    <row r="25" spans="1:4" ht="15.75">
      <c r="A25" s="6" t="s">
        <v>22</v>
      </c>
      <c r="B25" s="21"/>
      <c r="C25" s="9">
        <v>3485113.58</v>
      </c>
      <c r="D25" s="16">
        <f>+C25-[1]BalanceComprobacion!$D$278</f>
        <v>0</v>
      </c>
    </row>
    <row r="26" spans="1:4" ht="15.75">
      <c r="A26" s="4" t="s">
        <v>23</v>
      </c>
      <c r="B26" s="20" t="s">
        <v>7</v>
      </c>
      <c r="D26" s="10">
        <f>SUM(C22:C25)</f>
        <v>9056999818.3400002</v>
      </c>
    </row>
    <row r="27" spans="1:4">
      <c r="A27" s="21"/>
      <c r="B27" s="21"/>
      <c r="C27" s="12"/>
    </row>
    <row r="28" spans="1:4" ht="15.75">
      <c r="A28" s="4" t="s">
        <v>24</v>
      </c>
      <c r="B28" s="20" t="s">
        <v>7</v>
      </c>
      <c r="C28" s="10"/>
      <c r="D28" s="10">
        <f>+D19+D26</f>
        <v>10243236825.049999</v>
      </c>
    </row>
    <row r="29" spans="1:4" ht="15.75">
      <c r="A29" s="4"/>
      <c r="B29" s="20"/>
      <c r="C29" s="13"/>
      <c r="D29" s="65">
        <f>+D28-[1]BalanceComprobacion!$D$10</f>
        <v>3.9999008178710938E-2</v>
      </c>
    </row>
    <row r="30" spans="1:4" ht="15.75">
      <c r="A30" s="4" t="s">
        <v>25</v>
      </c>
      <c r="B30" s="21"/>
      <c r="C30" s="22"/>
    </row>
    <row r="31" spans="1:4" ht="15.75">
      <c r="A31" s="4" t="s">
        <v>26</v>
      </c>
      <c r="B31" s="21"/>
      <c r="C31" s="22"/>
    </row>
    <row r="32" spans="1:4" ht="15.75">
      <c r="A32" s="6" t="s">
        <v>27</v>
      </c>
      <c r="B32" s="20" t="s">
        <v>7</v>
      </c>
      <c r="C32" s="8">
        <v>18445433.780000001</v>
      </c>
    </row>
    <row r="33" spans="1:5" ht="15.75">
      <c r="A33" s="6" t="s">
        <v>28</v>
      </c>
      <c r="B33" s="21"/>
      <c r="C33" s="8">
        <v>-17853662.489999998</v>
      </c>
    </row>
    <row r="34" spans="1:5" ht="15.75">
      <c r="A34" s="6" t="s">
        <v>29</v>
      </c>
      <c r="B34" s="21"/>
      <c r="C34" s="8">
        <v>84194969.620000005</v>
      </c>
    </row>
    <row r="35" spans="1:5" ht="15.75">
      <c r="A35" s="6" t="s">
        <v>30</v>
      </c>
      <c r="B35" s="21"/>
      <c r="C35" s="8">
        <v>18449254.390000001</v>
      </c>
    </row>
    <row r="36" spans="1:5" ht="15.75">
      <c r="A36" s="6" t="s">
        <v>31</v>
      </c>
      <c r="B36" s="21"/>
      <c r="C36" s="8">
        <v>36711893.729999997</v>
      </c>
    </row>
    <row r="37" spans="1:5" ht="15.75">
      <c r="A37" s="6" t="s">
        <v>32</v>
      </c>
      <c r="B37" s="21"/>
      <c r="C37" s="8">
        <v>-103222969.93000001</v>
      </c>
    </row>
    <row r="38" spans="1:5" ht="15.75">
      <c r="A38" s="6" t="s">
        <v>33</v>
      </c>
      <c r="B38" s="21"/>
      <c r="C38" s="8">
        <v>4278352</v>
      </c>
    </row>
    <row r="39" spans="1:5" ht="15.75">
      <c r="A39" s="6" t="s">
        <v>34</v>
      </c>
      <c r="B39" s="21"/>
      <c r="C39" s="8">
        <v>309660.09999999998</v>
      </c>
    </row>
    <row r="40" spans="1:5" ht="15.75">
      <c r="A40" s="4" t="s">
        <v>35</v>
      </c>
      <c r="B40" s="20" t="s">
        <v>7</v>
      </c>
      <c r="D40" s="14">
        <f>SUM(C32:C39)</f>
        <v>41312931.199999996</v>
      </c>
    </row>
    <row r="41" spans="1:5">
      <c r="A41" s="21"/>
      <c r="B41" s="21"/>
      <c r="C41" s="11"/>
    </row>
    <row r="42" spans="1:5" ht="15.75">
      <c r="A42" s="4" t="s">
        <v>36</v>
      </c>
      <c r="B42" s="21"/>
      <c r="C42" s="22"/>
    </row>
    <row r="43" spans="1:5" ht="15.75">
      <c r="A43" s="6" t="s">
        <v>37</v>
      </c>
      <c r="B43" s="20" t="s">
        <v>7</v>
      </c>
      <c r="C43" s="8">
        <v>127220604</v>
      </c>
    </row>
    <row r="44" spans="1:5">
      <c r="A44" s="21"/>
      <c r="B44" s="21"/>
      <c r="C44" s="15"/>
    </row>
    <row r="45" spans="1:5" ht="15.75">
      <c r="A45" s="4" t="s">
        <v>38</v>
      </c>
      <c r="B45" s="20" t="s">
        <v>7</v>
      </c>
      <c r="D45" s="10">
        <f>+C43+D40</f>
        <v>168533535.19999999</v>
      </c>
      <c r="E45" s="64">
        <f>+D45-[1]BalanceComprobacion!$D$282</f>
        <v>0</v>
      </c>
    </row>
    <row r="46" spans="1:5">
      <c r="A46" s="21"/>
      <c r="B46" s="21"/>
      <c r="C46" s="11"/>
    </row>
    <row r="47" spans="1:5" ht="15.75">
      <c r="A47" s="4" t="s">
        <v>39</v>
      </c>
      <c r="B47" s="21"/>
      <c r="C47" s="22"/>
    </row>
    <row r="48" spans="1:5" ht="15.75">
      <c r="A48" s="6" t="s">
        <v>40</v>
      </c>
      <c r="B48" s="21"/>
      <c r="C48" s="8">
        <v>6206116289</v>
      </c>
    </row>
    <row r="49" spans="1:5" ht="15.75">
      <c r="A49" s="6" t="s">
        <v>41</v>
      </c>
      <c r="B49" s="21"/>
      <c r="C49" s="8">
        <v>656239861.17999995</v>
      </c>
    </row>
    <row r="50" spans="1:5" ht="15.75">
      <c r="A50" s="6" t="s">
        <v>42</v>
      </c>
      <c r="B50" s="21"/>
      <c r="C50" s="8">
        <f>2528878896.21-0.14</f>
        <v>2528878896.0700002</v>
      </c>
    </row>
    <row r="51" spans="1:5" ht="15.75">
      <c r="A51" s="6" t="s">
        <v>43</v>
      </c>
      <c r="B51" s="21"/>
      <c r="C51" s="8">
        <v>683468243.60000002</v>
      </c>
    </row>
    <row r="52" spans="1:5" ht="15.75">
      <c r="A52" s="4" t="s">
        <v>44</v>
      </c>
      <c r="B52" s="21"/>
      <c r="C52" s="14"/>
      <c r="D52" s="14">
        <f>SUM(C48:C51)</f>
        <v>10074703289.85</v>
      </c>
      <c r="E52" s="16">
        <f>+D52-[1]BalanceComprobacion!$D$363</f>
        <v>3.9999008178710938E-2</v>
      </c>
    </row>
    <row r="53" spans="1:5" ht="15.75">
      <c r="A53" s="4" t="s">
        <v>45</v>
      </c>
      <c r="B53" s="20" t="s">
        <v>7</v>
      </c>
      <c r="C53" s="10"/>
      <c r="D53" s="10">
        <f>+D52+D45</f>
        <v>10243236825.050001</v>
      </c>
    </row>
    <row r="55" spans="1:5">
      <c r="C55" s="43">
        <f>+C50+C51</f>
        <v>3212347139.6700001</v>
      </c>
    </row>
    <row r="59" spans="1:5">
      <c r="A59" t="s">
        <v>86</v>
      </c>
      <c r="C59" s="90" t="s">
        <v>81</v>
      </c>
      <c r="D59" s="90"/>
    </row>
    <row r="60" spans="1:5">
      <c r="A60" t="s">
        <v>87</v>
      </c>
      <c r="C60" s="90" t="s">
        <v>80</v>
      </c>
      <c r="D60" s="90"/>
    </row>
    <row r="61" spans="1:5">
      <c r="C61" s="90" t="s">
        <v>0</v>
      </c>
      <c r="D61" s="90"/>
    </row>
    <row r="64" spans="1:5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2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21"/>
      <c r="B68" s="21"/>
      <c r="C68" s="23">
        <v>2017</v>
      </c>
    </row>
    <row r="69" spans="1:4">
      <c r="A69" s="21"/>
      <c r="B69" s="21"/>
      <c r="C69" s="22"/>
    </row>
    <row r="70" spans="1:4" ht="15.75">
      <c r="A70" s="4" t="s">
        <v>46</v>
      </c>
      <c r="B70" s="21"/>
      <c r="C70" s="22"/>
    </row>
    <row r="71" spans="1:4" ht="15.75">
      <c r="A71" s="6" t="s">
        <v>47</v>
      </c>
      <c r="B71" s="20" t="s">
        <v>7</v>
      </c>
      <c r="C71" s="8">
        <v>2294349407.5100002</v>
      </c>
    </row>
    <row r="72" spans="1:4">
      <c r="A72" s="21"/>
      <c r="B72" s="21"/>
      <c r="C72" s="15"/>
    </row>
    <row r="73" spans="1:4" ht="15.75">
      <c r="A73" s="4" t="s">
        <v>48</v>
      </c>
      <c r="B73" s="20" t="s">
        <v>7</v>
      </c>
      <c r="C73" s="10">
        <f>+C71</f>
        <v>2294349407.5100002</v>
      </c>
    </row>
    <row r="74" spans="1:4">
      <c r="A74" s="21"/>
      <c r="B74" s="21"/>
      <c r="C74" s="11"/>
    </row>
    <row r="75" spans="1:4" ht="15.75">
      <c r="A75" s="4" t="s">
        <v>49</v>
      </c>
      <c r="B75" s="21"/>
      <c r="C75" s="22"/>
    </row>
    <row r="76" spans="1:4" ht="15.75">
      <c r="A76" s="6" t="s">
        <v>50</v>
      </c>
      <c r="B76" s="21"/>
      <c r="C76" s="8">
        <v>1610881163.48</v>
      </c>
    </row>
    <row r="77" spans="1:4">
      <c r="A77" s="21"/>
      <c r="B77" s="21"/>
      <c r="C77" s="15"/>
    </row>
    <row r="78" spans="1:4" ht="15.75">
      <c r="A78" s="4" t="s">
        <v>51</v>
      </c>
      <c r="B78" s="20" t="s">
        <v>7</v>
      </c>
      <c r="C78" s="10">
        <f>+C76</f>
        <v>1610881163.48</v>
      </c>
    </row>
    <row r="79" spans="1:4">
      <c r="A79" s="21"/>
      <c r="B79" s="21"/>
      <c r="C79" s="11"/>
    </row>
    <row r="80" spans="1:4" ht="15.75">
      <c r="A80" s="4" t="s">
        <v>52</v>
      </c>
      <c r="B80" s="21"/>
      <c r="C80" s="19">
        <f>+C73-C78</f>
        <v>683468244.03000021</v>
      </c>
    </row>
    <row r="81" spans="1:4">
      <c r="A81" s="21"/>
      <c r="B81" s="21"/>
      <c r="C81" s="22"/>
    </row>
    <row r="82" spans="1:4" ht="15.75">
      <c r="A82" s="6" t="s">
        <v>53</v>
      </c>
      <c r="B82" s="21"/>
      <c r="C82" s="22"/>
    </row>
    <row r="83" spans="1:4">
      <c r="A83" s="21"/>
      <c r="B83" s="21"/>
      <c r="C83" s="15"/>
    </row>
    <row r="84" spans="1:4" ht="15.75">
      <c r="A84" s="4" t="s">
        <v>54</v>
      </c>
      <c r="B84" s="21"/>
      <c r="C84" s="10">
        <v>0</v>
      </c>
    </row>
    <row r="85" spans="1:4">
      <c r="A85" s="21"/>
      <c r="B85" s="21"/>
      <c r="C85" s="12"/>
    </row>
    <row r="86" spans="1:4" ht="15.75">
      <c r="A86" s="4" t="s">
        <v>55</v>
      </c>
      <c r="B86" s="21"/>
      <c r="C86" s="10">
        <v>0</v>
      </c>
    </row>
    <row r="92" spans="1:4">
      <c r="A92" t="s">
        <v>86</v>
      </c>
      <c r="C92" s="90" t="s">
        <v>81</v>
      </c>
      <c r="D92" s="90"/>
    </row>
    <row r="93" spans="1:4">
      <c r="A93" t="s">
        <v>87</v>
      </c>
      <c r="C93" s="90" t="s">
        <v>80</v>
      </c>
      <c r="D93" s="90"/>
    </row>
    <row r="94" spans="1:4">
      <c r="C94" s="90" t="s">
        <v>0</v>
      </c>
      <c r="D94" s="90"/>
    </row>
  </sheetData>
  <mergeCells count="14">
    <mergeCell ref="A1:D1"/>
    <mergeCell ref="A2:D2"/>
    <mergeCell ref="A3:D3"/>
    <mergeCell ref="A4:D4"/>
    <mergeCell ref="A67:D67"/>
    <mergeCell ref="C92:D92"/>
    <mergeCell ref="C93:D93"/>
    <mergeCell ref="C94:D94"/>
    <mergeCell ref="C59:D59"/>
    <mergeCell ref="C60:D60"/>
    <mergeCell ref="C61:D61"/>
    <mergeCell ref="A64:D64"/>
    <mergeCell ref="A65:D65"/>
    <mergeCell ref="A66:D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opLeftCell="A22" workbookViewId="0">
      <selection activeCell="A17" sqref="A17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91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44"/>
      <c r="B5" s="44"/>
      <c r="C5" s="44"/>
      <c r="D5" s="44"/>
      <c r="E5" s="6"/>
    </row>
    <row r="6" spans="1:5" ht="15.75">
      <c r="A6" s="4" t="s">
        <v>5</v>
      </c>
      <c r="B6" s="45"/>
      <c r="C6" s="46"/>
    </row>
    <row r="7" spans="1:5" ht="15.75">
      <c r="A7" s="4" t="s">
        <v>6</v>
      </c>
      <c r="B7" s="45"/>
      <c r="C7" s="46"/>
    </row>
    <row r="8" spans="1:5" ht="15.75">
      <c r="A8" s="6" t="s">
        <v>77</v>
      </c>
      <c r="B8" s="44" t="s">
        <v>7</v>
      </c>
      <c r="C8" s="8">
        <v>617481830.47000003</v>
      </c>
    </row>
    <row r="9" spans="1:5" ht="15.75">
      <c r="A9" s="6" t="s">
        <v>78</v>
      </c>
      <c r="B9" s="45"/>
      <c r="C9" s="8">
        <v>1000030.45</v>
      </c>
    </row>
    <row r="10" spans="1:5" ht="15.75">
      <c r="A10" s="6" t="s">
        <v>8</v>
      </c>
      <c r="B10" s="45"/>
      <c r="C10" s="8">
        <v>566981820.29999995</v>
      </c>
    </row>
    <row r="11" spans="1:5" ht="15.75">
      <c r="A11" s="6" t="s">
        <v>9</v>
      </c>
      <c r="B11" s="45"/>
      <c r="C11" s="8">
        <v>-142591769.21000001</v>
      </c>
    </row>
    <row r="12" spans="1:5" ht="15.75">
      <c r="A12" s="6" t="s">
        <v>10</v>
      </c>
      <c r="B12" s="45"/>
      <c r="C12" s="8">
        <v>286521712.62</v>
      </c>
    </row>
    <row r="13" spans="1:5" ht="15.75">
      <c r="A13" s="6" t="s">
        <v>11</v>
      </c>
      <c r="B13" s="45"/>
      <c r="C13" s="8">
        <v>3018179.7</v>
      </c>
    </row>
    <row r="14" spans="1:5" ht="15.75">
      <c r="A14" s="6" t="s">
        <v>12</v>
      </c>
      <c r="B14" s="45"/>
      <c r="C14" s="8">
        <v>27597730.949999999</v>
      </c>
    </row>
    <row r="15" spans="1:5" ht="15.75">
      <c r="A15" s="6" t="s">
        <v>13</v>
      </c>
      <c r="B15" s="45"/>
      <c r="C15" s="8">
        <v>19040989.75</v>
      </c>
    </row>
    <row r="16" spans="1:5" ht="15.75">
      <c r="A16" s="6" t="s">
        <v>14</v>
      </c>
      <c r="B16" s="45"/>
      <c r="C16" s="8">
        <v>-58946302.609999999</v>
      </c>
    </row>
    <row r="17" spans="1:4" ht="15.75">
      <c r="A17" s="6" t="s">
        <v>15</v>
      </c>
      <c r="B17" s="45"/>
      <c r="C17" s="8">
        <v>11308537.49</v>
      </c>
    </row>
    <row r="18" spans="1:4" ht="15.75">
      <c r="A18" s="6" t="s">
        <v>16</v>
      </c>
      <c r="B18" s="45"/>
      <c r="C18" s="9">
        <v>254646.97</v>
      </c>
    </row>
    <row r="19" spans="1:4" ht="15.75">
      <c r="A19" s="4" t="s">
        <v>17</v>
      </c>
      <c r="B19" s="44" t="s">
        <v>7</v>
      </c>
      <c r="D19" s="10">
        <f>SUM(C8:C18)</f>
        <v>1331667406.8800004</v>
      </c>
    </row>
    <row r="20" spans="1:4">
      <c r="A20" s="45"/>
      <c r="B20" s="45"/>
      <c r="C20" s="11"/>
    </row>
    <row r="21" spans="1:4" ht="15.75">
      <c r="A21" s="4" t="s">
        <v>18</v>
      </c>
      <c r="B21" s="45"/>
      <c r="C21" s="46"/>
    </row>
    <row r="22" spans="1:4" ht="15.75">
      <c r="A22" s="6" t="s">
        <v>19</v>
      </c>
      <c r="B22" s="44" t="s">
        <v>7</v>
      </c>
      <c r="C22" s="8">
        <v>2227093688.8899999</v>
      </c>
    </row>
    <row r="23" spans="1:4" ht="15.75">
      <c r="A23" s="6" t="s">
        <v>20</v>
      </c>
      <c r="B23" s="45"/>
      <c r="C23" s="8">
        <v>5156102216.1700001</v>
      </c>
    </row>
    <row r="24" spans="1:4" ht="15.75">
      <c r="A24" s="6" t="s">
        <v>21</v>
      </c>
      <c r="B24" s="45"/>
      <c r="C24" s="8">
        <v>2130680119.72</v>
      </c>
    </row>
    <row r="25" spans="1:4" ht="15.75">
      <c r="A25" s="6" t="s">
        <v>22</v>
      </c>
      <c r="B25" s="45"/>
      <c r="C25" s="9">
        <v>3485113.58</v>
      </c>
    </row>
    <row r="26" spans="1:4" ht="15.75">
      <c r="A26" s="4" t="s">
        <v>23</v>
      </c>
      <c r="B26" s="44" t="s">
        <v>7</v>
      </c>
      <c r="D26" s="10">
        <f>SUM(C22:C25)</f>
        <v>9517361138.3599987</v>
      </c>
    </row>
    <row r="27" spans="1:4">
      <c r="A27" s="45"/>
      <c r="B27" s="45"/>
      <c r="C27" s="12"/>
    </row>
    <row r="28" spans="1:4" ht="15.75">
      <c r="A28" s="4" t="s">
        <v>24</v>
      </c>
      <c r="B28" s="44" t="s">
        <v>7</v>
      </c>
      <c r="C28" s="10"/>
      <c r="D28" s="10">
        <f>+D19+D26</f>
        <v>10849028545.24</v>
      </c>
    </row>
    <row r="29" spans="1:4" ht="15.75">
      <c r="A29" s="4"/>
      <c r="B29" s="44"/>
      <c r="C29" s="13"/>
    </row>
    <row r="30" spans="1:4" ht="15.75">
      <c r="A30" s="4" t="s">
        <v>25</v>
      </c>
      <c r="B30" s="45"/>
      <c r="C30" s="46"/>
    </row>
    <row r="31" spans="1:4" ht="15.75">
      <c r="A31" s="4" t="s">
        <v>26</v>
      </c>
      <c r="B31" s="45"/>
      <c r="C31" s="46"/>
    </row>
    <row r="32" spans="1:4" ht="15.75">
      <c r="A32" s="6" t="s">
        <v>27</v>
      </c>
      <c r="B32" s="44" t="s">
        <v>7</v>
      </c>
      <c r="C32" s="8">
        <v>18781821.760000002</v>
      </c>
    </row>
    <row r="33" spans="1:4" ht="15.75">
      <c r="A33" s="6" t="s">
        <v>28</v>
      </c>
      <c r="B33" s="45"/>
      <c r="C33" s="8">
        <v>31466793.27</v>
      </c>
    </row>
    <row r="34" spans="1:4" ht="15.75">
      <c r="A34" s="6" t="s">
        <v>29</v>
      </c>
      <c r="B34" s="45"/>
      <c r="C34" s="8">
        <v>32558195.609999999</v>
      </c>
    </row>
    <row r="35" spans="1:4" ht="15.75">
      <c r="A35" s="6" t="s">
        <v>30</v>
      </c>
      <c r="B35" s="45"/>
      <c r="C35" s="8">
        <v>18275743.640000001</v>
      </c>
    </row>
    <row r="36" spans="1:4" ht="15.75">
      <c r="A36" s="6" t="s">
        <v>31</v>
      </c>
      <c r="B36" s="45"/>
      <c r="C36" s="8">
        <v>25188450.260000002</v>
      </c>
    </row>
    <row r="37" spans="1:4" ht="15.75">
      <c r="A37" s="6" t="s">
        <v>32</v>
      </c>
      <c r="B37" s="45"/>
      <c r="C37" s="8">
        <v>-110476639.78</v>
      </c>
    </row>
    <row r="38" spans="1:4" ht="15.75">
      <c r="A38" s="6" t="s">
        <v>33</v>
      </c>
      <c r="B38" s="45"/>
      <c r="C38" s="8">
        <v>4278351.87</v>
      </c>
    </row>
    <row r="39" spans="1:4" ht="15.75">
      <c r="A39" s="6" t="s">
        <v>34</v>
      </c>
      <c r="B39" s="45"/>
      <c r="C39" s="8">
        <v>309660.11</v>
      </c>
    </row>
    <row r="40" spans="1:4" ht="15.75">
      <c r="A40" s="4" t="s">
        <v>35</v>
      </c>
      <c r="B40" s="44" t="s">
        <v>7</v>
      </c>
      <c r="D40" s="14">
        <f>SUM(C32:C39)</f>
        <v>20382376.740000006</v>
      </c>
    </row>
    <row r="41" spans="1:4">
      <c r="A41" s="45"/>
      <c r="B41" s="45"/>
      <c r="C41" s="11"/>
    </row>
    <row r="42" spans="1:4" ht="15.75">
      <c r="A42" s="4" t="s">
        <v>36</v>
      </c>
      <c r="B42" s="45"/>
      <c r="C42" s="46"/>
    </row>
    <row r="43" spans="1:4" ht="15.75">
      <c r="A43" s="6" t="s">
        <v>37</v>
      </c>
      <c r="B43" s="44" t="s">
        <v>7</v>
      </c>
      <c r="C43" s="8">
        <v>127220603.86</v>
      </c>
    </row>
    <row r="44" spans="1:4">
      <c r="A44" s="45"/>
      <c r="B44" s="45"/>
      <c r="C44" s="15"/>
    </row>
    <row r="45" spans="1:4" ht="15.75">
      <c r="A45" s="4" t="s">
        <v>38</v>
      </c>
      <c r="B45" s="44" t="s">
        <v>7</v>
      </c>
      <c r="D45" s="10">
        <f>+C43+D40</f>
        <v>147602980.59999999</v>
      </c>
    </row>
    <row r="46" spans="1:4">
      <c r="A46" s="45"/>
      <c r="B46" s="45"/>
      <c r="C46" s="11"/>
    </row>
    <row r="47" spans="1:4" ht="15.75">
      <c r="A47" s="4" t="s">
        <v>39</v>
      </c>
      <c r="B47" s="45"/>
      <c r="C47" s="46"/>
    </row>
    <row r="48" spans="1:4" ht="15.75">
      <c r="A48" s="6" t="s">
        <v>40</v>
      </c>
      <c r="B48" s="45"/>
      <c r="C48" s="8">
        <v>6206116288.6599998</v>
      </c>
    </row>
    <row r="49" spans="1:4" ht="15.75">
      <c r="A49" s="6" t="s">
        <v>41</v>
      </c>
      <c r="B49" s="45"/>
      <c r="C49" s="8">
        <v>656239861.17999995</v>
      </c>
    </row>
    <row r="50" spans="1:4" ht="15.75">
      <c r="A50" s="6" t="s">
        <v>42</v>
      </c>
      <c r="B50" s="45"/>
      <c r="C50" s="8">
        <v>3211796665.6100001</v>
      </c>
    </row>
    <row r="51" spans="1:4" ht="15.75">
      <c r="A51" s="6" t="s">
        <v>43</v>
      </c>
      <c r="B51" s="45"/>
      <c r="C51" s="8">
        <v>627272749.18999982</v>
      </c>
    </row>
    <row r="52" spans="1:4" ht="15.75">
      <c r="A52" s="4" t="s">
        <v>44</v>
      </c>
      <c r="B52" s="45"/>
      <c r="C52" s="14"/>
      <c r="D52" s="14">
        <f>SUM(C48:C51)</f>
        <v>10701425564.640001</v>
      </c>
    </row>
    <row r="53" spans="1:4" ht="15.75">
      <c r="A53" s="4" t="s">
        <v>45</v>
      </c>
      <c r="B53" s="44" t="s">
        <v>7</v>
      </c>
      <c r="C53" s="10"/>
      <c r="D53" s="10">
        <f>+D52+D45</f>
        <v>10849028545.240002</v>
      </c>
    </row>
    <row r="59" spans="1:4">
      <c r="A59" t="s">
        <v>86</v>
      </c>
      <c r="C59" s="90" t="s">
        <v>81</v>
      </c>
      <c r="D59" s="90"/>
    </row>
    <row r="60" spans="1:4">
      <c r="A60" t="s">
        <v>87</v>
      </c>
      <c r="C60" s="90" t="s">
        <v>80</v>
      </c>
      <c r="D60" s="90"/>
    </row>
    <row r="61" spans="1:4"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90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45"/>
      <c r="B68" s="45"/>
      <c r="C68" s="47">
        <v>2018</v>
      </c>
    </row>
    <row r="69" spans="1:4">
      <c r="A69" s="45"/>
      <c r="B69" s="45"/>
      <c r="C69" s="46"/>
    </row>
    <row r="70" spans="1:4" ht="15.75">
      <c r="A70" s="4" t="s">
        <v>46</v>
      </c>
      <c r="B70" s="45"/>
      <c r="C70" s="46"/>
    </row>
    <row r="71" spans="1:4" ht="15.75">
      <c r="A71" s="6" t="s">
        <v>47</v>
      </c>
      <c r="B71" s="44" t="s">
        <v>7</v>
      </c>
      <c r="C71" s="8">
        <v>2020953668.1099999</v>
      </c>
    </row>
    <row r="72" spans="1:4">
      <c r="A72" s="45"/>
      <c r="B72" s="45"/>
      <c r="C72" s="15"/>
    </row>
    <row r="73" spans="1:4" ht="15.75">
      <c r="A73" s="4" t="s">
        <v>48</v>
      </c>
      <c r="B73" s="44" t="s">
        <v>7</v>
      </c>
      <c r="C73" s="10">
        <f>+C71</f>
        <v>2020953668.1099999</v>
      </c>
    </row>
    <row r="74" spans="1:4">
      <c r="A74" s="45"/>
      <c r="B74" s="45"/>
      <c r="C74" s="11"/>
    </row>
    <row r="75" spans="1:4" ht="15.75">
      <c r="A75" s="4" t="s">
        <v>49</v>
      </c>
      <c r="B75" s="45"/>
      <c r="C75" s="46"/>
    </row>
    <row r="76" spans="1:4" ht="15.75">
      <c r="A76" s="6" t="s">
        <v>50</v>
      </c>
      <c r="B76" s="45"/>
      <c r="C76" s="8">
        <v>1393680918.9200001</v>
      </c>
    </row>
    <row r="77" spans="1:4">
      <c r="A77" s="45"/>
      <c r="B77" s="45"/>
      <c r="C77" s="15"/>
    </row>
    <row r="78" spans="1:4" ht="15.75">
      <c r="A78" s="4" t="s">
        <v>51</v>
      </c>
      <c r="B78" s="44" t="s">
        <v>7</v>
      </c>
      <c r="C78" s="10">
        <f>+C76</f>
        <v>1393680918.9200001</v>
      </c>
    </row>
    <row r="79" spans="1:4">
      <c r="A79" s="45"/>
      <c r="B79" s="45"/>
      <c r="C79" s="11"/>
    </row>
    <row r="80" spans="1:4" ht="15.75">
      <c r="A80" s="4" t="s">
        <v>52</v>
      </c>
      <c r="B80" s="45"/>
      <c r="C80" s="19">
        <f>+C73-C78</f>
        <v>627272749.18999982</v>
      </c>
    </row>
    <row r="81" spans="1:4">
      <c r="A81" s="45"/>
      <c r="B81" s="45"/>
      <c r="C81" s="46"/>
    </row>
    <row r="82" spans="1:4" ht="15.75">
      <c r="A82" s="6" t="s">
        <v>53</v>
      </c>
      <c r="B82" s="45"/>
      <c r="C82" s="46"/>
    </row>
    <row r="83" spans="1:4">
      <c r="A83" s="45"/>
      <c r="B83" s="45"/>
      <c r="C83" s="15"/>
    </row>
    <row r="84" spans="1:4" ht="15.75">
      <c r="A84" s="4" t="s">
        <v>54</v>
      </c>
      <c r="B84" s="45"/>
      <c r="C84" s="10">
        <v>0</v>
      </c>
    </row>
    <row r="85" spans="1:4">
      <c r="A85" s="45"/>
      <c r="B85" s="45"/>
      <c r="C85" s="12"/>
    </row>
    <row r="86" spans="1:4" ht="15.75">
      <c r="A86" s="4" t="s">
        <v>55</v>
      </c>
      <c r="B86" s="45"/>
      <c r="C86" s="10">
        <v>0</v>
      </c>
    </row>
    <row r="92" spans="1:4">
      <c r="A92" t="s">
        <v>86</v>
      </c>
      <c r="C92" s="90" t="s">
        <v>81</v>
      </c>
      <c r="D92" s="90"/>
    </row>
    <row r="93" spans="1:4">
      <c r="A93" t="s">
        <v>87</v>
      </c>
      <c r="C93" s="90" t="s">
        <v>80</v>
      </c>
      <c r="D93" s="90"/>
    </row>
    <row r="94" spans="1:4">
      <c r="C94" s="90" t="s">
        <v>0</v>
      </c>
      <c r="D94" s="90"/>
    </row>
  </sheetData>
  <mergeCells count="14">
    <mergeCell ref="C60:D60"/>
    <mergeCell ref="A1:D1"/>
    <mergeCell ref="A2:D2"/>
    <mergeCell ref="A3:D3"/>
    <mergeCell ref="A4:D4"/>
    <mergeCell ref="C59:D59"/>
    <mergeCell ref="C93:D93"/>
    <mergeCell ref="C94:D94"/>
    <mergeCell ref="C61:D61"/>
    <mergeCell ref="A64:D64"/>
    <mergeCell ref="A65:D65"/>
    <mergeCell ref="A66:D66"/>
    <mergeCell ref="A67:D67"/>
    <mergeCell ref="C92:D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activeCell="A64" sqref="A64:D94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84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20"/>
      <c r="B5" s="20"/>
      <c r="C5" s="20"/>
      <c r="D5" s="20"/>
      <c r="E5" s="6"/>
    </row>
    <row r="6" spans="1:5" ht="15.75">
      <c r="A6" s="4" t="s">
        <v>5</v>
      </c>
      <c r="B6" s="21"/>
      <c r="C6" s="22"/>
    </row>
    <row r="7" spans="1:5" ht="15.75">
      <c r="A7" s="4" t="s">
        <v>6</v>
      </c>
      <c r="B7" s="21"/>
      <c r="C7" s="22"/>
    </row>
    <row r="8" spans="1:5" ht="15.75">
      <c r="A8" s="6" t="s">
        <v>77</v>
      </c>
      <c r="B8" s="20" t="s">
        <v>7</v>
      </c>
      <c r="C8" s="8">
        <v>406861774.64999998</v>
      </c>
    </row>
    <row r="9" spans="1:5" ht="15.75">
      <c r="A9" s="6" t="s">
        <v>78</v>
      </c>
      <c r="B9" s="21"/>
      <c r="C9" s="8">
        <v>1000030.45</v>
      </c>
    </row>
    <row r="10" spans="1:5" ht="15.75">
      <c r="A10" s="6" t="s">
        <v>8</v>
      </c>
      <c r="B10" s="21"/>
      <c r="C10" s="8">
        <v>666981820.29999995</v>
      </c>
    </row>
    <row r="11" spans="1:5" ht="15.75">
      <c r="A11" s="6" t="s">
        <v>9</v>
      </c>
      <c r="B11" s="21"/>
      <c r="C11" s="8">
        <v>3977349.02</v>
      </c>
    </row>
    <row r="12" spans="1:5" ht="15.75">
      <c r="A12" s="6" t="s">
        <v>10</v>
      </c>
      <c r="B12" s="21"/>
      <c r="C12" s="8">
        <v>251390885.33000001</v>
      </c>
    </row>
    <row r="13" spans="1:5" ht="15.75">
      <c r="A13" s="6" t="s">
        <v>11</v>
      </c>
      <c r="B13" s="21"/>
      <c r="C13" s="8">
        <v>3018179.7</v>
      </c>
    </row>
    <row r="14" spans="1:5" ht="15.75">
      <c r="A14" s="6" t="s">
        <v>12</v>
      </c>
      <c r="B14" s="21"/>
      <c r="C14" s="8">
        <v>37293678.450000003</v>
      </c>
    </row>
    <row r="15" spans="1:5" ht="15.75">
      <c r="A15" s="6" t="s">
        <v>13</v>
      </c>
      <c r="B15" s="21"/>
      <c r="C15" s="8">
        <v>24988152.960000001</v>
      </c>
    </row>
    <row r="16" spans="1:5" ht="15.75">
      <c r="A16" s="6" t="s">
        <v>14</v>
      </c>
      <c r="B16" s="21"/>
      <c r="C16" s="8">
        <v>-50169883.789999999</v>
      </c>
    </row>
    <row r="17" spans="1:4" ht="15.75">
      <c r="A17" s="6" t="s">
        <v>15</v>
      </c>
      <c r="B17" s="21"/>
      <c r="C17" s="8">
        <v>11295554.99</v>
      </c>
    </row>
    <row r="18" spans="1:4" ht="15.75">
      <c r="A18" s="6" t="s">
        <v>16</v>
      </c>
      <c r="B18" s="21"/>
      <c r="C18" s="9">
        <v>254647</v>
      </c>
    </row>
    <row r="19" spans="1:4" ht="15.75">
      <c r="A19" s="4" t="s">
        <v>17</v>
      </c>
      <c r="B19" s="20" t="s">
        <v>7</v>
      </c>
      <c r="D19" s="10">
        <f>SUM(C8:C18)</f>
        <v>1356892189.0599999</v>
      </c>
    </row>
    <row r="20" spans="1:4">
      <c r="A20" s="21"/>
      <c r="B20" s="21"/>
      <c r="C20" s="11"/>
    </row>
    <row r="21" spans="1:4" ht="15.75">
      <c r="A21" s="4" t="s">
        <v>18</v>
      </c>
      <c r="B21" s="21"/>
      <c r="C21" s="22"/>
    </row>
    <row r="22" spans="1:4" ht="15.75">
      <c r="A22" s="6" t="s">
        <v>19</v>
      </c>
      <c r="B22" s="20" t="s">
        <v>7</v>
      </c>
      <c r="C22" s="8">
        <v>1996293768.3099999</v>
      </c>
    </row>
    <row r="23" spans="1:4" ht="15.75">
      <c r="A23" s="6" t="s">
        <v>20</v>
      </c>
      <c r="B23" s="21"/>
      <c r="C23" s="8">
        <v>5156102216.1700001</v>
      </c>
    </row>
    <row r="24" spans="1:4" ht="15.75">
      <c r="A24" s="6" t="s">
        <v>21</v>
      </c>
      <c r="B24" s="21"/>
      <c r="C24" s="8">
        <v>1060732144.6900001</v>
      </c>
    </row>
    <row r="25" spans="1:4" ht="15.75">
      <c r="A25" s="6" t="s">
        <v>22</v>
      </c>
      <c r="B25" s="21"/>
      <c r="C25" s="9">
        <v>3485113.58</v>
      </c>
    </row>
    <row r="26" spans="1:4" ht="15.75">
      <c r="A26" s="4" t="s">
        <v>23</v>
      </c>
      <c r="B26" s="20" t="s">
        <v>7</v>
      </c>
      <c r="D26" s="10">
        <f>SUM(C22:C25)</f>
        <v>8216613242.75</v>
      </c>
    </row>
    <row r="27" spans="1:4">
      <c r="A27" s="21"/>
      <c r="B27" s="21"/>
      <c r="C27" s="12"/>
    </row>
    <row r="28" spans="1:4" ht="15.75">
      <c r="A28" s="4" t="s">
        <v>24</v>
      </c>
      <c r="B28" s="20" t="s">
        <v>7</v>
      </c>
      <c r="C28" s="10"/>
      <c r="D28" s="10">
        <f>+D19+D26</f>
        <v>9573505431.8099995</v>
      </c>
    </row>
    <row r="29" spans="1:4" ht="15.75">
      <c r="A29" s="4"/>
      <c r="B29" s="20"/>
      <c r="C29" s="13"/>
    </row>
    <row r="30" spans="1:4" ht="15.75">
      <c r="A30" s="4" t="s">
        <v>25</v>
      </c>
      <c r="B30" s="21"/>
      <c r="C30" s="22"/>
    </row>
    <row r="31" spans="1:4" ht="15.75">
      <c r="A31" s="4" t="s">
        <v>26</v>
      </c>
      <c r="B31" s="21"/>
      <c r="C31" s="22"/>
    </row>
    <row r="32" spans="1:4" ht="15.75">
      <c r="A32" s="6" t="s">
        <v>27</v>
      </c>
      <c r="B32" s="20" t="s">
        <v>7</v>
      </c>
      <c r="C32" s="8">
        <v>19039196.18</v>
      </c>
    </row>
    <row r="33" spans="1:4" ht="15.75">
      <c r="A33" s="6" t="s">
        <v>28</v>
      </c>
      <c r="B33" s="21"/>
      <c r="C33" s="8">
        <v>15905854.57</v>
      </c>
    </row>
    <row r="34" spans="1:4" ht="15.75">
      <c r="A34" s="6" t="s">
        <v>29</v>
      </c>
      <c r="B34" s="21"/>
      <c r="C34" s="8">
        <v>84917462.310000002</v>
      </c>
    </row>
    <row r="35" spans="1:4" ht="15.75">
      <c r="A35" s="6" t="s">
        <v>30</v>
      </c>
      <c r="B35" s="21"/>
      <c r="C35" s="8">
        <v>17983103.219999999</v>
      </c>
    </row>
    <row r="36" spans="1:4" ht="15.75">
      <c r="A36" s="6" t="s">
        <v>31</v>
      </c>
      <c r="B36" s="21"/>
      <c r="C36" s="8">
        <v>17074714.030000001</v>
      </c>
    </row>
    <row r="37" spans="1:4" ht="15.75">
      <c r="A37" s="6" t="s">
        <v>32</v>
      </c>
      <c r="B37" s="21"/>
      <c r="C37" s="8">
        <v>-98694829.769999996</v>
      </c>
    </row>
    <row r="38" spans="1:4" ht="15.75">
      <c r="A38" s="6" t="s">
        <v>33</v>
      </c>
      <c r="B38" s="21"/>
      <c r="C38" s="8">
        <v>4278351.87</v>
      </c>
    </row>
    <row r="39" spans="1:4" ht="15.75">
      <c r="A39" s="6" t="s">
        <v>34</v>
      </c>
      <c r="B39" s="21"/>
      <c r="C39" s="8">
        <v>309660.09999999998</v>
      </c>
    </row>
    <row r="40" spans="1:4" ht="15.75">
      <c r="A40" s="4" t="s">
        <v>35</v>
      </c>
      <c r="B40" s="20" t="s">
        <v>7</v>
      </c>
      <c r="D40" s="14">
        <f>SUM(C32:C39)</f>
        <v>60813512.510000005</v>
      </c>
    </row>
    <row r="41" spans="1:4">
      <c r="A41" s="21"/>
      <c r="B41" s="21"/>
      <c r="C41" s="11"/>
    </row>
    <row r="42" spans="1:4" ht="15.75">
      <c r="A42" s="4" t="s">
        <v>36</v>
      </c>
      <c r="B42" s="21"/>
      <c r="C42" s="22"/>
    </row>
    <row r="43" spans="1:4" ht="15.75">
      <c r="A43" s="6" t="s">
        <v>37</v>
      </c>
      <c r="B43" s="20" t="s">
        <v>7</v>
      </c>
      <c r="C43" s="8">
        <v>127220603.86</v>
      </c>
    </row>
    <row r="44" spans="1:4">
      <c r="A44" s="21"/>
      <c r="B44" s="21"/>
      <c r="C44" s="15"/>
    </row>
    <row r="45" spans="1:4" ht="15.75">
      <c r="A45" s="4" t="s">
        <v>38</v>
      </c>
      <c r="B45" s="20" t="s">
        <v>7</v>
      </c>
      <c r="D45" s="10">
        <f>+C43+D40</f>
        <v>188034116.37</v>
      </c>
    </row>
    <row r="46" spans="1:4">
      <c r="A46" s="21"/>
      <c r="B46" s="21"/>
      <c r="C46" s="11"/>
    </row>
    <row r="47" spans="1:4" ht="15.75">
      <c r="A47" s="4" t="s">
        <v>39</v>
      </c>
      <c r="B47" s="21"/>
      <c r="C47" s="22"/>
    </row>
    <row r="48" spans="1:4" ht="15.75">
      <c r="A48" s="6" t="s">
        <v>40</v>
      </c>
      <c r="B48" s="21"/>
      <c r="C48" s="8">
        <v>6206116288.6599998</v>
      </c>
    </row>
    <row r="49" spans="1:4" ht="15.75">
      <c r="A49" s="6" t="s">
        <v>41</v>
      </c>
      <c r="B49" s="21"/>
      <c r="C49" s="8">
        <v>648513119.99000001</v>
      </c>
    </row>
    <row r="50" spans="1:4" ht="15.75">
      <c r="A50" s="6" t="s">
        <v>42</v>
      </c>
      <c r="B50" s="21"/>
      <c r="C50" s="8">
        <v>2060457155.8599999</v>
      </c>
    </row>
    <row r="51" spans="1:4" ht="15.75">
      <c r="A51" s="6" t="s">
        <v>43</v>
      </c>
      <c r="B51" s="21"/>
      <c r="C51" s="8">
        <v>470384750.93000007</v>
      </c>
    </row>
    <row r="52" spans="1:4" ht="15.75">
      <c r="A52" s="4" t="s">
        <v>44</v>
      </c>
      <c r="B52" s="21"/>
      <c r="C52" s="14"/>
      <c r="D52" s="14">
        <f>SUM(C48:C51)</f>
        <v>9385471315.4400005</v>
      </c>
    </row>
    <row r="53" spans="1:4" ht="15.75">
      <c r="A53" s="4" t="s">
        <v>45</v>
      </c>
      <c r="B53" s="20" t="s">
        <v>7</v>
      </c>
      <c r="C53" s="10"/>
      <c r="D53" s="10">
        <f>+D52+D45</f>
        <v>9573505431.8100014</v>
      </c>
    </row>
    <row r="59" spans="1:4">
      <c r="A59" t="s">
        <v>79</v>
      </c>
      <c r="C59" s="90" t="s">
        <v>81</v>
      </c>
      <c r="D59" s="90"/>
    </row>
    <row r="60" spans="1:4">
      <c r="A60" t="s">
        <v>82</v>
      </c>
      <c r="C60" s="90" t="s">
        <v>80</v>
      </c>
      <c r="D60" s="90"/>
    </row>
    <row r="61" spans="1:4">
      <c r="A61" t="s">
        <v>0</v>
      </c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84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21"/>
      <c r="B68" s="21"/>
      <c r="C68" s="23">
        <v>2016</v>
      </c>
    </row>
    <row r="69" spans="1:4">
      <c r="A69" s="21"/>
      <c r="B69" s="21"/>
      <c r="C69" s="22"/>
    </row>
    <row r="70" spans="1:4" ht="15.75">
      <c r="A70" s="4" t="s">
        <v>46</v>
      </c>
      <c r="B70" s="21"/>
      <c r="C70" s="22"/>
    </row>
    <row r="71" spans="1:4" ht="15.75">
      <c r="A71" s="6" t="s">
        <v>47</v>
      </c>
      <c r="B71" s="20" t="s">
        <v>7</v>
      </c>
      <c r="C71" s="8">
        <v>2031479558.1800001</v>
      </c>
    </row>
    <row r="72" spans="1:4">
      <c r="A72" s="21"/>
      <c r="B72" s="21"/>
      <c r="C72" s="15"/>
    </row>
    <row r="73" spans="1:4" ht="15.75">
      <c r="A73" s="4" t="s">
        <v>48</v>
      </c>
      <c r="B73" s="20" t="s">
        <v>7</v>
      </c>
      <c r="C73" s="10">
        <f>+C71</f>
        <v>2031479558.1800001</v>
      </c>
    </row>
    <row r="74" spans="1:4">
      <c r="A74" s="21"/>
      <c r="B74" s="21"/>
      <c r="C74" s="11"/>
    </row>
    <row r="75" spans="1:4" ht="15.75">
      <c r="A75" s="4" t="s">
        <v>49</v>
      </c>
      <c r="B75" s="21"/>
      <c r="C75" s="22"/>
    </row>
    <row r="76" spans="1:4" ht="15.75">
      <c r="A76" s="6" t="s">
        <v>50</v>
      </c>
      <c r="B76" s="21"/>
      <c r="C76" s="8">
        <v>1561094807.25</v>
      </c>
    </row>
    <row r="77" spans="1:4">
      <c r="A77" s="21"/>
      <c r="B77" s="21"/>
      <c r="C77" s="15"/>
    </row>
    <row r="78" spans="1:4" ht="15.75">
      <c r="A78" s="4" t="s">
        <v>51</v>
      </c>
      <c r="B78" s="20" t="s">
        <v>7</v>
      </c>
      <c r="C78" s="10">
        <f>+C76</f>
        <v>1561094807.25</v>
      </c>
    </row>
    <row r="79" spans="1:4">
      <c r="A79" s="21"/>
      <c r="B79" s="21"/>
      <c r="C79" s="11"/>
    </row>
    <row r="80" spans="1:4" ht="15.75">
      <c r="A80" s="4" t="s">
        <v>52</v>
      </c>
      <c r="B80" s="21"/>
      <c r="C80" s="19">
        <f>+C73-C78</f>
        <v>470384750.93000007</v>
      </c>
    </row>
    <row r="81" spans="1:4">
      <c r="A81" s="21"/>
      <c r="B81" s="21"/>
      <c r="C81" s="22"/>
    </row>
    <row r="82" spans="1:4" ht="15.75">
      <c r="A82" s="6" t="s">
        <v>53</v>
      </c>
      <c r="B82" s="21"/>
      <c r="C82" s="22"/>
    </row>
    <row r="83" spans="1:4">
      <c r="A83" s="21"/>
      <c r="B83" s="21"/>
      <c r="C83" s="15"/>
    </row>
    <row r="84" spans="1:4" ht="15.75">
      <c r="A84" s="4" t="s">
        <v>54</v>
      </c>
      <c r="B84" s="21"/>
      <c r="C84" s="10">
        <v>0</v>
      </c>
    </row>
    <row r="85" spans="1:4">
      <c r="A85" s="21"/>
      <c r="B85" s="21"/>
      <c r="C85" s="12"/>
    </row>
    <row r="86" spans="1:4" ht="15.75">
      <c r="A86" s="4" t="s">
        <v>55</v>
      </c>
      <c r="B86" s="21"/>
      <c r="C86" s="10">
        <v>0</v>
      </c>
    </row>
    <row r="92" spans="1:4">
      <c r="A92" t="s">
        <v>79</v>
      </c>
      <c r="C92" s="90" t="s">
        <v>81</v>
      </c>
      <c r="D92" s="90"/>
    </row>
    <row r="93" spans="1:4">
      <c r="A93" t="s">
        <v>82</v>
      </c>
      <c r="C93" s="90" t="s">
        <v>80</v>
      </c>
      <c r="D93" s="90"/>
    </row>
    <row r="94" spans="1:4">
      <c r="A94" t="s">
        <v>0</v>
      </c>
      <c r="C94" s="90" t="s">
        <v>0</v>
      </c>
      <c r="D94" s="90"/>
    </row>
  </sheetData>
  <mergeCells count="14">
    <mergeCell ref="C60:D60"/>
    <mergeCell ref="A1:D1"/>
    <mergeCell ref="A2:D2"/>
    <mergeCell ref="A3:D3"/>
    <mergeCell ref="A4:D4"/>
    <mergeCell ref="C59:D59"/>
    <mergeCell ref="C93:D93"/>
    <mergeCell ref="C94:D94"/>
    <mergeCell ref="C61:D61"/>
    <mergeCell ref="A64:D64"/>
    <mergeCell ref="A65:D65"/>
    <mergeCell ref="A66:D66"/>
    <mergeCell ref="A67:D67"/>
    <mergeCell ref="C92:D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sqref="A1:D1"/>
    </sheetView>
  </sheetViews>
  <sheetFormatPr baseColWidth="10" defaultRowHeight="15"/>
  <cols>
    <col min="1" max="1" width="58.85546875" customWidth="1"/>
    <col min="2" max="2" width="2.140625" bestFit="1" customWidth="1"/>
    <col min="3" max="4" width="19.42578125" bestFit="1" customWidth="1"/>
  </cols>
  <sheetData>
    <row r="1" spans="1:5" ht="15.75">
      <c r="A1" s="83" t="s">
        <v>0</v>
      </c>
      <c r="B1" s="83"/>
      <c r="C1" s="83"/>
      <c r="D1" s="83"/>
      <c r="E1" s="6"/>
    </row>
    <row r="2" spans="1:5" ht="15.75">
      <c r="A2" s="86" t="s">
        <v>1</v>
      </c>
      <c r="B2" s="86"/>
      <c r="C2" s="86"/>
      <c r="D2" s="86"/>
      <c r="E2" s="4"/>
    </row>
    <row r="3" spans="1:5" ht="15.75">
      <c r="A3" s="83" t="s">
        <v>85</v>
      </c>
      <c r="B3" s="83"/>
      <c r="C3" s="83"/>
      <c r="D3" s="83"/>
      <c r="E3" s="6"/>
    </row>
    <row r="4" spans="1:5" ht="15.75">
      <c r="A4" s="83" t="s">
        <v>3</v>
      </c>
      <c r="B4" s="83"/>
      <c r="C4" s="83"/>
      <c r="D4" s="83"/>
      <c r="E4" s="6"/>
    </row>
    <row r="5" spans="1:5" ht="15.75">
      <c r="A5" s="20"/>
      <c r="B5" s="20"/>
      <c r="C5" s="20"/>
      <c r="D5" s="20"/>
      <c r="E5" s="6"/>
    </row>
    <row r="6" spans="1:5" ht="15.75">
      <c r="A6" s="4" t="s">
        <v>5</v>
      </c>
      <c r="B6" s="21"/>
      <c r="C6" s="22"/>
    </row>
    <row r="7" spans="1:5" ht="15.75">
      <c r="A7" s="4" t="s">
        <v>6</v>
      </c>
      <c r="B7" s="21"/>
      <c r="C7" s="22"/>
    </row>
    <row r="8" spans="1:5" ht="15.75">
      <c r="A8" s="6" t="s">
        <v>77</v>
      </c>
      <c r="B8" s="20" t="s">
        <v>7</v>
      </c>
      <c r="C8" s="8">
        <f>219640414.12</f>
        <v>219640414.12</v>
      </c>
    </row>
    <row r="9" spans="1:5" ht="15.75">
      <c r="A9" s="6" t="s">
        <v>78</v>
      </c>
      <c r="B9" s="21"/>
      <c r="C9" s="8">
        <v>1000030.45</v>
      </c>
    </row>
    <row r="10" spans="1:5" ht="15.75">
      <c r="A10" s="6" t="s">
        <v>8</v>
      </c>
      <c r="B10" s="21"/>
      <c r="C10" s="8">
        <v>756981820.29999995</v>
      </c>
    </row>
    <row r="11" spans="1:5" ht="15.75">
      <c r="A11" s="6" t="s">
        <v>9</v>
      </c>
      <c r="B11" s="21"/>
      <c r="C11" s="8">
        <v>-78525933.840000004</v>
      </c>
    </row>
    <row r="12" spans="1:5" ht="15.75">
      <c r="A12" s="6" t="s">
        <v>10</v>
      </c>
      <c r="B12" s="21"/>
      <c r="C12" s="8">
        <v>200298880.71000001</v>
      </c>
    </row>
    <row r="13" spans="1:5" ht="15.75">
      <c r="A13" s="6" t="s">
        <v>11</v>
      </c>
      <c r="B13" s="21"/>
      <c r="C13" s="8">
        <v>3018179.7</v>
      </c>
    </row>
    <row r="14" spans="1:5" ht="15.75">
      <c r="A14" s="6" t="s">
        <v>12</v>
      </c>
      <c r="B14" s="21"/>
      <c r="C14" s="8">
        <v>24801220.800000001</v>
      </c>
    </row>
    <row r="15" spans="1:5" ht="15.75">
      <c r="A15" s="6" t="s">
        <v>13</v>
      </c>
      <c r="B15" s="21"/>
      <c r="C15" s="8">
        <v>28243659.129999999</v>
      </c>
    </row>
    <row r="16" spans="1:5" ht="15.75">
      <c r="A16" s="6" t="s">
        <v>14</v>
      </c>
      <c r="B16" s="21"/>
      <c r="C16" s="8">
        <v>-44968303.07</v>
      </c>
    </row>
    <row r="17" spans="1:4" ht="15.75">
      <c r="A17" s="6" t="s">
        <v>15</v>
      </c>
      <c r="B17" s="21"/>
      <c r="C17" s="8">
        <v>11295554.99</v>
      </c>
    </row>
    <row r="18" spans="1:4" ht="15.75">
      <c r="A18" s="6" t="s">
        <v>16</v>
      </c>
      <c r="B18" s="21"/>
      <c r="C18" s="9">
        <v>254646.97</v>
      </c>
    </row>
    <row r="19" spans="1:4" ht="15.75">
      <c r="A19" s="4" t="s">
        <v>17</v>
      </c>
      <c r="B19" s="20" t="s">
        <v>7</v>
      </c>
      <c r="D19" s="10">
        <f>SUM(C8:C18)</f>
        <v>1122040170.26</v>
      </c>
    </row>
    <row r="20" spans="1:4">
      <c r="A20" s="21"/>
      <c r="B20" s="21"/>
      <c r="C20" s="11"/>
    </row>
    <row r="21" spans="1:4" ht="15.75">
      <c r="A21" s="4" t="s">
        <v>18</v>
      </c>
      <c r="B21" s="21"/>
      <c r="C21" s="22"/>
    </row>
    <row r="22" spans="1:4" ht="15.75">
      <c r="A22" s="6" t="s">
        <v>19</v>
      </c>
      <c r="B22" s="20" t="s">
        <v>7</v>
      </c>
      <c r="C22" s="8">
        <v>1975356262.05</v>
      </c>
    </row>
    <row r="23" spans="1:4" ht="15.75">
      <c r="A23" s="6" t="s">
        <v>20</v>
      </c>
      <c r="B23" s="21"/>
      <c r="C23" s="8">
        <v>5136272666.1700001</v>
      </c>
    </row>
    <row r="24" spans="1:4" ht="15.75">
      <c r="A24" s="6" t="s">
        <v>21</v>
      </c>
      <c r="B24" s="21"/>
      <c r="C24" s="8">
        <v>869567332.01999998</v>
      </c>
    </row>
    <row r="25" spans="1:4" ht="15.75">
      <c r="A25" s="6" t="s">
        <v>22</v>
      </c>
      <c r="B25" s="21"/>
      <c r="C25" s="9">
        <v>3485113.58</v>
      </c>
    </row>
    <row r="26" spans="1:4" ht="15.75">
      <c r="A26" s="4" t="s">
        <v>23</v>
      </c>
      <c r="B26" s="20" t="s">
        <v>7</v>
      </c>
      <c r="D26" s="10">
        <f>SUM(C22:C25)</f>
        <v>7984681373.8199997</v>
      </c>
    </row>
    <row r="27" spans="1:4">
      <c r="A27" s="21"/>
      <c r="B27" s="21"/>
      <c r="C27" s="12"/>
    </row>
    <row r="28" spans="1:4" ht="15.75">
      <c r="A28" s="4" t="s">
        <v>24</v>
      </c>
      <c r="B28" s="20" t="s">
        <v>7</v>
      </c>
      <c r="C28" s="10"/>
      <c r="D28" s="10">
        <f>+D19+D26</f>
        <v>9106721544.0799999</v>
      </c>
    </row>
    <row r="29" spans="1:4" ht="15.75">
      <c r="A29" s="4"/>
      <c r="B29" s="20"/>
      <c r="C29" s="13"/>
    </row>
    <row r="30" spans="1:4" ht="15.75">
      <c r="A30" s="4" t="s">
        <v>25</v>
      </c>
      <c r="B30" s="21"/>
      <c r="C30" s="22"/>
    </row>
    <row r="31" spans="1:4" ht="15.75">
      <c r="A31" s="4" t="s">
        <v>26</v>
      </c>
      <c r="B31" s="21"/>
      <c r="C31" s="22"/>
    </row>
    <row r="32" spans="1:4" ht="15.75">
      <c r="A32" s="6" t="s">
        <v>27</v>
      </c>
      <c r="B32" s="20" t="s">
        <v>7</v>
      </c>
      <c r="C32" s="8">
        <v>18445433.780000001</v>
      </c>
    </row>
    <row r="33" spans="1:4" ht="15.75">
      <c r="A33" s="6" t="s">
        <v>28</v>
      </c>
      <c r="B33" s="21"/>
      <c r="C33" s="8">
        <v>7681335.29</v>
      </c>
    </row>
    <row r="34" spans="1:4" ht="15.75">
      <c r="A34" s="6" t="s">
        <v>29</v>
      </c>
      <c r="B34" s="21"/>
      <c r="C34" s="8">
        <v>85766738.810000002</v>
      </c>
    </row>
    <row r="35" spans="1:4" ht="15.75">
      <c r="A35" s="6" t="s">
        <v>30</v>
      </c>
      <c r="B35" s="21"/>
      <c r="C35" s="8">
        <v>17950385.66</v>
      </c>
    </row>
    <row r="36" spans="1:4" ht="15.75">
      <c r="A36" s="6" t="s">
        <v>31</v>
      </c>
      <c r="B36" s="21"/>
      <c r="C36" s="8">
        <v>6264310.5300000003</v>
      </c>
    </row>
    <row r="37" spans="1:4" ht="15.75">
      <c r="A37" s="6" t="s">
        <v>32</v>
      </c>
      <c r="B37" s="21"/>
      <c r="C37" s="8">
        <v>-86205392.670000002</v>
      </c>
    </row>
    <row r="38" spans="1:4" ht="15.75">
      <c r="A38" s="6" t="s">
        <v>33</v>
      </c>
      <c r="B38" s="21"/>
      <c r="C38" s="8">
        <v>4278351.87</v>
      </c>
    </row>
    <row r="39" spans="1:4" ht="15.75">
      <c r="A39" s="6" t="s">
        <v>34</v>
      </c>
      <c r="B39" s="21"/>
      <c r="C39" s="8">
        <v>309660.09999999998</v>
      </c>
    </row>
    <row r="40" spans="1:4" ht="15.75">
      <c r="A40" s="4" t="s">
        <v>35</v>
      </c>
      <c r="B40" s="20" t="s">
        <v>7</v>
      </c>
      <c r="D40" s="14">
        <f>SUM(C32:C39)</f>
        <v>54490823.36999999</v>
      </c>
    </row>
    <row r="41" spans="1:4">
      <c r="A41" s="21"/>
      <c r="B41" s="21"/>
      <c r="C41" s="11"/>
    </row>
    <row r="42" spans="1:4" ht="15.75">
      <c r="A42" s="4" t="s">
        <v>36</v>
      </c>
      <c r="B42" s="21"/>
      <c r="C42" s="22"/>
    </row>
    <row r="43" spans="1:4" ht="15.75">
      <c r="A43" s="6" t="s">
        <v>37</v>
      </c>
      <c r="B43" s="20" t="s">
        <v>7</v>
      </c>
      <c r="C43" s="8">
        <v>127220603.86</v>
      </c>
    </row>
    <row r="44" spans="1:4">
      <c r="A44" s="21"/>
      <c r="B44" s="21"/>
      <c r="C44" s="15"/>
    </row>
    <row r="45" spans="1:4" ht="15.75">
      <c r="A45" s="4" t="s">
        <v>38</v>
      </c>
      <c r="B45" s="20" t="s">
        <v>7</v>
      </c>
      <c r="D45" s="10">
        <f>+C43+D40</f>
        <v>181711427.22999999</v>
      </c>
    </row>
    <row r="46" spans="1:4">
      <c r="A46" s="21"/>
      <c r="B46" s="21"/>
      <c r="C46" s="11"/>
    </row>
    <row r="47" spans="1:4" ht="15.75">
      <c r="A47" s="4" t="s">
        <v>39</v>
      </c>
      <c r="B47" s="21"/>
      <c r="C47" s="22"/>
    </row>
    <row r="48" spans="1:4" ht="15.75">
      <c r="A48" s="6" t="s">
        <v>40</v>
      </c>
      <c r="B48" s="21"/>
      <c r="C48" s="8">
        <v>6206116288.6599998</v>
      </c>
    </row>
    <row r="49" spans="1:4" ht="15.75">
      <c r="A49" s="6" t="s">
        <v>41</v>
      </c>
      <c r="B49" s="21"/>
      <c r="C49" s="8">
        <v>642479662.99000001</v>
      </c>
    </row>
    <row r="50" spans="1:4" ht="15.75">
      <c r="A50" s="6" t="s">
        <v>42</v>
      </c>
      <c r="B50" s="21"/>
      <c r="C50" s="8">
        <v>2011065475.97</v>
      </c>
    </row>
    <row r="51" spans="1:4" ht="15.75">
      <c r="A51" s="6" t="s">
        <v>43</v>
      </c>
      <c r="B51" s="21"/>
      <c r="C51" s="8">
        <v>65348689.230000019</v>
      </c>
    </row>
    <row r="52" spans="1:4" ht="15.75">
      <c r="A52" s="4" t="s">
        <v>44</v>
      </c>
      <c r="B52" s="21"/>
      <c r="C52" s="14"/>
      <c r="D52" s="14">
        <f>SUM(C48:C51)</f>
        <v>8925010116.8499985</v>
      </c>
    </row>
    <row r="53" spans="1:4" ht="15.75">
      <c r="A53" s="4" t="s">
        <v>45</v>
      </c>
      <c r="B53" s="20" t="s">
        <v>7</v>
      </c>
      <c r="C53" s="10"/>
      <c r="D53" s="10">
        <f>+D52+D45</f>
        <v>9106721544.079998</v>
      </c>
    </row>
    <row r="59" spans="1:4">
      <c r="A59" t="s">
        <v>79</v>
      </c>
      <c r="C59" s="90" t="s">
        <v>81</v>
      </c>
      <c r="D59" s="90"/>
    </row>
    <row r="60" spans="1:4">
      <c r="A60" t="s">
        <v>82</v>
      </c>
      <c r="C60" s="90" t="s">
        <v>80</v>
      </c>
      <c r="D60" s="90"/>
    </row>
    <row r="61" spans="1:4">
      <c r="A61" t="s">
        <v>0</v>
      </c>
      <c r="C61" s="90" t="s">
        <v>0</v>
      </c>
      <c r="D61" s="90"/>
    </row>
    <row r="64" spans="1:4" ht="15.75">
      <c r="A64" s="83" t="s">
        <v>0</v>
      </c>
      <c r="B64" s="83"/>
      <c r="C64" s="83"/>
      <c r="D64" s="83"/>
    </row>
    <row r="65" spans="1:4" ht="15.75">
      <c r="A65" s="86" t="s">
        <v>83</v>
      </c>
      <c r="B65" s="86"/>
      <c r="C65" s="86"/>
      <c r="D65" s="86"/>
    </row>
    <row r="66" spans="1:4" ht="15.75">
      <c r="A66" s="83" t="s">
        <v>85</v>
      </c>
      <c r="B66" s="83"/>
      <c r="C66" s="83"/>
      <c r="D66" s="83"/>
    </row>
    <row r="67" spans="1:4" ht="15.75">
      <c r="A67" s="83" t="s">
        <v>3</v>
      </c>
      <c r="B67" s="83"/>
      <c r="C67" s="83"/>
      <c r="D67" s="83"/>
    </row>
    <row r="68" spans="1:4" ht="15.75">
      <c r="A68" s="21"/>
      <c r="B68" s="21"/>
      <c r="C68" s="23">
        <v>2015</v>
      </c>
    </row>
    <row r="69" spans="1:4">
      <c r="A69" s="21"/>
      <c r="B69" s="21"/>
      <c r="C69" s="22"/>
    </row>
    <row r="70" spans="1:4" ht="15.75">
      <c r="A70" s="4" t="s">
        <v>46</v>
      </c>
      <c r="B70" s="21"/>
      <c r="C70" s="22"/>
    </row>
    <row r="71" spans="1:4" ht="15.75">
      <c r="A71" s="6" t="s">
        <v>47</v>
      </c>
      <c r="B71" s="20" t="s">
        <v>7</v>
      </c>
      <c r="C71" s="8">
        <v>1455446597.01</v>
      </c>
    </row>
    <row r="72" spans="1:4">
      <c r="A72" s="21"/>
      <c r="B72" s="21"/>
      <c r="C72" s="15"/>
    </row>
    <row r="73" spans="1:4" ht="15.75">
      <c r="A73" s="4" t="s">
        <v>48</v>
      </c>
      <c r="B73" s="20" t="s">
        <v>7</v>
      </c>
      <c r="C73" s="10">
        <f>+C71</f>
        <v>1455446597.01</v>
      </c>
    </row>
    <row r="74" spans="1:4">
      <c r="A74" s="21"/>
      <c r="B74" s="21"/>
      <c r="C74" s="11"/>
    </row>
    <row r="75" spans="1:4" ht="15.75">
      <c r="A75" s="4" t="s">
        <v>49</v>
      </c>
      <c r="B75" s="21"/>
      <c r="C75" s="22"/>
    </row>
    <row r="76" spans="1:4" ht="15.75">
      <c r="A76" s="6" t="s">
        <v>50</v>
      </c>
      <c r="B76" s="21"/>
      <c r="C76" s="8">
        <v>1390097907.78</v>
      </c>
    </row>
    <row r="77" spans="1:4">
      <c r="A77" s="21"/>
      <c r="B77" s="21"/>
      <c r="C77" s="15"/>
    </row>
    <row r="78" spans="1:4" ht="15.75">
      <c r="A78" s="4" t="s">
        <v>51</v>
      </c>
      <c r="B78" s="20" t="s">
        <v>7</v>
      </c>
      <c r="C78" s="10">
        <f>+C76</f>
        <v>1390097907.78</v>
      </c>
    </row>
    <row r="79" spans="1:4">
      <c r="A79" s="21"/>
      <c r="B79" s="21"/>
      <c r="C79" s="11"/>
    </row>
    <row r="80" spans="1:4" ht="15.75">
      <c r="A80" s="4" t="s">
        <v>52</v>
      </c>
      <c r="B80" s="21"/>
      <c r="C80" s="19">
        <f>+C73-C78</f>
        <v>65348689.230000019</v>
      </c>
    </row>
    <row r="81" spans="1:4">
      <c r="A81" s="21"/>
      <c r="B81" s="21"/>
      <c r="C81" s="22"/>
    </row>
    <row r="82" spans="1:4" ht="15.75">
      <c r="A82" s="6" t="s">
        <v>53</v>
      </c>
      <c r="B82" s="21"/>
      <c r="C82" s="22"/>
    </row>
    <row r="83" spans="1:4">
      <c r="A83" s="21"/>
      <c r="B83" s="21"/>
      <c r="C83" s="15"/>
    </row>
    <row r="84" spans="1:4" ht="15.75">
      <c r="A84" s="4" t="s">
        <v>54</v>
      </c>
      <c r="B84" s="21"/>
      <c r="C84" s="10">
        <v>0</v>
      </c>
    </row>
    <row r="85" spans="1:4">
      <c r="A85" s="21"/>
      <c r="B85" s="21"/>
      <c r="C85" s="12"/>
    </row>
    <row r="86" spans="1:4" ht="15.75">
      <c r="A86" s="4" t="s">
        <v>55</v>
      </c>
      <c r="B86" s="21"/>
      <c r="C86" s="10">
        <v>0</v>
      </c>
    </row>
    <row r="92" spans="1:4">
      <c r="A92" t="s">
        <v>79</v>
      </c>
      <c r="C92" s="90" t="s">
        <v>81</v>
      </c>
      <c r="D92" s="90"/>
    </row>
    <row r="93" spans="1:4">
      <c r="A93" t="s">
        <v>82</v>
      </c>
      <c r="C93" s="90" t="s">
        <v>80</v>
      </c>
      <c r="D93" s="90"/>
    </row>
    <row r="94" spans="1:4">
      <c r="A94" t="s">
        <v>0</v>
      </c>
      <c r="C94" s="90" t="s">
        <v>0</v>
      </c>
      <c r="D94" s="90"/>
    </row>
  </sheetData>
  <mergeCells count="14">
    <mergeCell ref="C60:D60"/>
    <mergeCell ref="A1:D1"/>
    <mergeCell ref="A2:D2"/>
    <mergeCell ref="A3:D3"/>
    <mergeCell ref="A4:D4"/>
    <mergeCell ref="C59:D59"/>
    <mergeCell ref="C93:D93"/>
    <mergeCell ref="C94:D94"/>
    <mergeCell ref="C61:D61"/>
    <mergeCell ref="A64:D64"/>
    <mergeCell ref="A65:D65"/>
    <mergeCell ref="A66:D66"/>
    <mergeCell ref="A67:D67"/>
    <mergeCell ref="C92:D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Balances por meses</vt:lpstr>
      <vt:lpstr>Estado de flujo de Efectivo</vt:lpstr>
      <vt:lpstr>Abril 2019</vt:lpstr>
      <vt:lpstr>Marzo 2019</vt:lpstr>
      <vt:lpstr>Diciembre 2018</vt:lpstr>
      <vt:lpstr>Diciembre 2017</vt:lpstr>
      <vt:lpstr>Octubre 2018</vt:lpstr>
      <vt:lpstr>Diciembre 2016</vt:lpstr>
      <vt:lpstr>Diciembre 2015</vt:lpstr>
      <vt:lpstr>Estado de resultados Agua</vt:lpstr>
      <vt:lpstr>Estado de resultados Basura</vt:lpstr>
      <vt:lpstr>Estado de resultados Serv Alcan</vt:lpstr>
      <vt:lpstr>Estado de resultados Serv Cemen</vt:lpstr>
      <vt:lpstr>Estado de resultados Serv C (2)</vt:lpstr>
      <vt:lpstr>'Abril 2019'!Área_de_impresión</vt:lpstr>
      <vt:lpstr>'Diciembre 2015'!Área_de_impresión</vt:lpstr>
      <vt:lpstr>'Diciembre 2016'!Área_de_impresión</vt:lpstr>
      <vt:lpstr>'Diciembre 2017'!Área_de_impresión</vt:lpstr>
      <vt:lpstr>'Diciembre 2018'!Área_de_impresión</vt:lpstr>
      <vt:lpstr>'Estado de flujo de Efectivo'!Área_de_impresión</vt:lpstr>
      <vt:lpstr>'Estado de resultados Agua'!Área_de_impresión</vt:lpstr>
      <vt:lpstr>'Estado de resultados Basura'!Área_de_impresión</vt:lpstr>
      <vt:lpstr>'Estado de resultados Serv Alcan'!Área_de_impresión</vt:lpstr>
      <vt:lpstr>'Estado de resultados Serv C (2)'!Área_de_impresión</vt:lpstr>
      <vt:lpstr>'Estado de resultados Serv Cemen'!Área_de_impresión</vt:lpstr>
      <vt:lpstr>'Marzo 2019'!Área_de_impresión</vt:lpstr>
      <vt:lpstr>'Octubre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Wilberth Apú</dc:creator>
  <cp:lastModifiedBy>Alexander Viquez</cp:lastModifiedBy>
  <cp:lastPrinted>2018-11-26T20:14:38Z</cp:lastPrinted>
  <dcterms:created xsi:type="dcterms:W3CDTF">2018-02-22T20:34:27Z</dcterms:created>
  <dcterms:modified xsi:type="dcterms:W3CDTF">2019-05-29T16:00:18Z</dcterms:modified>
</cp:coreProperties>
</file>